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5\"/>
    </mc:Choice>
  </mc:AlternateContent>
  <bookViews>
    <workbookView xWindow="0" yWindow="0" windowWidth="13170" windowHeight="51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Efectivo'!$A$68:$E$76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9" i="1" l="1"/>
  <c r="G89" i="1"/>
  <c r="H89" i="1"/>
  <c r="I89" i="1"/>
  <c r="J89" i="1"/>
  <c r="K89" i="1"/>
  <c r="F106" i="1"/>
  <c r="G106" i="1"/>
  <c r="H106" i="1"/>
  <c r="I106" i="1"/>
  <c r="J106" i="1"/>
  <c r="K106" i="1"/>
  <c r="F81" i="1"/>
  <c r="G81" i="1"/>
  <c r="H81" i="1"/>
  <c r="I81" i="1"/>
  <c r="J81" i="1"/>
  <c r="K81" i="1"/>
  <c r="F80" i="1"/>
  <c r="G80" i="1"/>
  <c r="H80" i="1"/>
  <c r="I80" i="1"/>
  <c r="J80" i="1"/>
  <c r="K80" i="1"/>
  <c r="A89" i="1"/>
  <c r="A106" i="1"/>
  <c r="A81" i="1"/>
  <c r="A80" i="1"/>
  <c r="B27" i="16"/>
  <c r="B47" i="16"/>
  <c r="B108" i="16"/>
  <c r="B85" i="16"/>
  <c r="B73" i="16"/>
  <c r="B62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79" i="16"/>
  <c r="A79" i="16"/>
  <c r="C78" i="16"/>
  <c r="A78" i="16"/>
  <c r="C77" i="16"/>
  <c r="A77" i="16"/>
  <c r="A88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8" i="1" l="1"/>
  <c r="G18" i="1"/>
  <c r="H18" i="1"/>
  <c r="I18" i="1"/>
  <c r="J18" i="1"/>
  <c r="K18" i="1"/>
  <c r="A18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12" i="1"/>
  <c r="G112" i="1"/>
  <c r="H112" i="1"/>
  <c r="I112" i="1"/>
  <c r="J112" i="1"/>
  <c r="K112" i="1"/>
  <c r="F103" i="1"/>
  <c r="G103" i="1"/>
  <c r="H103" i="1"/>
  <c r="I103" i="1"/>
  <c r="J103" i="1"/>
  <c r="K103" i="1"/>
  <c r="F97" i="1"/>
  <c r="G97" i="1"/>
  <c r="H97" i="1"/>
  <c r="I97" i="1"/>
  <c r="J97" i="1"/>
  <c r="K97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62" i="1"/>
  <c r="G62" i="1"/>
  <c r="H62" i="1"/>
  <c r="I62" i="1"/>
  <c r="J62" i="1"/>
  <c r="K62" i="1"/>
  <c r="F107" i="1"/>
  <c r="G107" i="1"/>
  <c r="H107" i="1"/>
  <c r="I107" i="1"/>
  <c r="J107" i="1"/>
  <c r="K107" i="1"/>
  <c r="F99" i="1"/>
  <c r="G99" i="1"/>
  <c r="H99" i="1"/>
  <c r="I99" i="1"/>
  <c r="J99" i="1"/>
  <c r="K99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102" i="1"/>
  <c r="G102" i="1"/>
  <c r="H102" i="1"/>
  <c r="I102" i="1"/>
  <c r="J102" i="1"/>
  <c r="K102" i="1"/>
  <c r="F96" i="1"/>
  <c r="G96" i="1"/>
  <c r="H96" i="1"/>
  <c r="I96" i="1"/>
  <c r="J96" i="1"/>
  <c r="K96" i="1"/>
  <c r="F95" i="1"/>
  <c r="G95" i="1"/>
  <c r="H95" i="1"/>
  <c r="I95" i="1"/>
  <c r="J95" i="1"/>
  <c r="K95" i="1"/>
  <c r="F76" i="1"/>
  <c r="G76" i="1"/>
  <c r="H76" i="1"/>
  <c r="I76" i="1"/>
  <c r="J76" i="1"/>
  <c r="K76" i="1"/>
  <c r="F88" i="1"/>
  <c r="G88" i="1"/>
  <c r="H88" i="1"/>
  <c r="I88" i="1"/>
  <c r="J88" i="1"/>
  <c r="K88" i="1"/>
  <c r="F87" i="1"/>
  <c r="G87" i="1"/>
  <c r="H87" i="1"/>
  <c r="I87" i="1"/>
  <c r="J87" i="1"/>
  <c r="K87" i="1"/>
  <c r="F63" i="1"/>
  <c r="G63" i="1"/>
  <c r="H63" i="1"/>
  <c r="I63" i="1"/>
  <c r="J63" i="1"/>
  <c r="K63" i="1"/>
  <c r="A105" i="1"/>
  <c r="A104" i="1"/>
  <c r="A112" i="1"/>
  <c r="A103" i="1"/>
  <c r="A97" i="1"/>
  <c r="A111" i="1"/>
  <c r="A110" i="1"/>
  <c r="A109" i="1"/>
  <c r="A108" i="1"/>
  <c r="A62" i="1"/>
  <c r="A107" i="1"/>
  <c r="A99" i="1"/>
  <c r="A79" i="1"/>
  <c r="A78" i="1"/>
  <c r="A77" i="1"/>
  <c r="A102" i="1"/>
  <c r="A96" i="1"/>
  <c r="A95" i="1"/>
  <c r="A76" i="1"/>
  <c r="A88" i="1"/>
  <c r="A87" i="1"/>
  <c r="A63" i="1"/>
  <c r="F61" i="1" l="1"/>
  <c r="G61" i="1"/>
  <c r="H61" i="1"/>
  <c r="I61" i="1"/>
  <c r="J61" i="1"/>
  <c r="K61" i="1"/>
  <c r="F55" i="1"/>
  <c r="G55" i="1"/>
  <c r="H55" i="1"/>
  <c r="I55" i="1"/>
  <c r="J55" i="1"/>
  <c r="K55" i="1"/>
  <c r="F75" i="1"/>
  <c r="G75" i="1"/>
  <c r="H75" i="1"/>
  <c r="I75" i="1"/>
  <c r="J75" i="1"/>
  <c r="K75" i="1"/>
  <c r="F74" i="1"/>
  <c r="G74" i="1"/>
  <c r="H74" i="1"/>
  <c r="I74" i="1"/>
  <c r="J74" i="1"/>
  <c r="K74" i="1"/>
  <c r="F101" i="1"/>
  <c r="G101" i="1"/>
  <c r="H101" i="1"/>
  <c r="I101" i="1"/>
  <c r="J101" i="1"/>
  <c r="K101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42" i="1"/>
  <c r="G42" i="1"/>
  <c r="H42" i="1"/>
  <c r="I42" i="1"/>
  <c r="J42" i="1"/>
  <c r="K42" i="1"/>
  <c r="F68" i="1"/>
  <c r="G68" i="1"/>
  <c r="H68" i="1"/>
  <c r="I68" i="1"/>
  <c r="J68" i="1"/>
  <c r="K68" i="1"/>
  <c r="F86" i="1"/>
  <c r="G86" i="1"/>
  <c r="H86" i="1"/>
  <c r="I86" i="1"/>
  <c r="J86" i="1"/>
  <c r="K86" i="1"/>
  <c r="F47" i="1"/>
  <c r="G47" i="1"/>
  <c r="H47" i="1"/>
  <c r="I47" i="1"/>
  <c r="J47" i="1"/>
  <c r="K47" i="1"/>
  <c r="F54" i="1"/>
  <c r="G54" i="1"/>
  <c r="H54" i="1"/>
  <c r="I54" i="1"/>
  <c r="J54" i="1"/>
  <c r="K54" i="1"/>
  <c r="F56" i="1"/>
  <c r="G56" i="1"/>
  <c r="H56" i="1"/>
  <c r="I56" i="1"/>
  <c r="J56" i="1"/>
  <c r="K56" i="1"/>
  <c r="F67" i="1"/>
  <c r="G67" i="1"/>
  <c r="H67" i="1"/>
  <c r="I67" i="1"/>
  <c r="J67" i="1"/>
  <c r="K67" i="1"/>
  <c r="A61" i="1"/>
  <c r="A55" i="1"/>
  <c r="A75" i="1"/>
  <c r="A74" i="1"/>
  <c r="A101" i="1"/>
  <c r="A73" i="1"/>
  <c r="A72" i="1"/>
  <c r="A71" i="1"/>
  <c r="A70" i="1"/>
  <c r="A69" i="1"/>
  <c r="A42" i="1"/>
  <c r="A68" i="1"/>
  <c r="A86" i="1"/>
  <c r="A47" i="1"/>
  <c r="A54" i="1"/>
  <c r="A56" i="1"/>
  <c r="A67" i="1"/>
  <c r="A17" i="1" l="1"/>
  <c r="A83" i="1"/>
  <c r="F17" i="1"/>
  <c r="G17" i="1"/>
  <c r="H17" i="1"/>
  <c r="I17" i="1"/>
  <c r="J17" i="1"/>
  <c r="K17" i="1"/>
  <c r="F83" i="1"/>
  <c r="G83" i="1"/>
  <c r="H83" i="1"/>
  <c r="I83" i="1"/>
  <c r="J83" i="1"/>
  <c r="K83" i="1"/>
  <c r="A22" i="1" l="1"/>
  <c r="A23" i="1"/>
  <c r="A85" i="1"/>
  <c r="A14" i="1"/>
  <c r="A15" i="1"/>
  <c r="A16" i="1"/>
  <c r="A53" i="1"/>
  <c r="F22" i="1"/>
  <c r="G22" i="1"/>
  <c r="H22" i="1"/>
  <c r="I22" i="1"/>
  <c r="J22" i="1"/>
  <c r="K22" i="1"/>
  <c r="F23" i="1"/>
  <c r="G23" i="1"/>
  <c r="H23" i="1"/>
  <c r="I23" i="1"/>
  <c r="J23" i="1"/>
  <c r="K23" i="1"/>
  <c r="F85" i="1"/>
  <c r="G85" i="1"/>
  <c r="H85" i="1"/>
  <c r="I85" i="1"/>
  <c r="J85" i="1"/>
  <c r="K85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53" i="1"/>
  <c r="G53" i="1"/>
  <c r="H53" i="1"/>
  <c r="I53" i="1"/>
  <c r="J53" i="1"/>
  <c r="K53" i="1"/>
  <c r="A34" i="1" l="1"/>
  <c r="A92" i="1"/>
  <c r="A41" i="1"/>
  <c r="A52" i="1"/>
  <c r="A33" i="1"/>
  <c r="A21" i="1"/>
  <c r="A94" i="1"/>
  <c r="A51" i="1"/>
  <c r="A26" i="1"/>
  <c r="A32" i="1"/>
  <c r="A13" i="1"/>
  <c r="A60" i="1"/>
  <c r="A59" i="1"/>
  <c r="A31" i="1"/>
  <c r="A12" i="1"/>
  <c r="A40" i="1"/>
  <c r="F34" i="1"/>
  <c r="G34" i="1"/>
  <c r="H34" i="1"/>
  <c r="I34" i="1"/>
  <c r="J34" i="1"/>
  <c r="K34" i="1"/>
  <c r="F92" i="1"/>
  <c r="G92" i="1"/>
  <c r="H92" i="1"/>
  <c r="I92" i="1"/>
  <c r="J92" i="1"/>
  <c r="K92" i="1"/>
  <c r="F41" i="1"/>
  <c r="G41" i="1"/>
  <c r="H41" i="1"/>
  <c r="I41" i="1"/>
  <c r="J41" i="1"/>
  <c r="K41" i="1"/>
  <c r="F52" i="1"/>
  <c r="G52" i="1"/>
  <c r="H52" i="1"/>
  <c r="I52" i="1"/>
  <c r="J52" i="1"/>
  <c r="K52" i="1"/>
  <c r="F33" i="1"/>
  <c r="G33" i="1"/>
  <c r="H33" i="1"/>
  <c r="I33" i="1"/>
  <c r="J33" i="1"/>
  <c r="K33" i="1"/>
  <c r="F21" i="1"/>
  <c r="G21" i="1"/>
  <c r="H21" i="1"/>
  <c r="I21" i="1"/>
  <c r="J21" i="1"/>
  <c r="K21" i="1"/>
  <c r="F94" i="1"/>
  <c r="G94" i="1"/>
  <c r="H94" i="1"/>
  <c r="I94" i="1"/>
  <c r="J94" i="1"/>
  <c r="K94" i="1"/>
  <c r="F51" i="1"/>
  <c r="G51" i="1"/>
  <c r="H51" i="1"/>
  <c r="I51" i="1"/>
  <c r="J51" i="1"/>
  <c r="K51" i="1"/>
  <c r="F26" i="1"/>
  <c r="G26" i="1"/>
  <c r="H26" i="1"/>
  <c r="I26" i="1"/>
  <c r="J26" i="1"/>
  <c r="K26" i="1"/>
  <c r="F32" i="1"/>
  <c r="G32" i="1"/>
  <c r="H32" i="1"/>
  <c r="I32" i="1"/>
  <c r="J32" i="1"/>
  <c r="K32" i="1"/>
  <c r="F13" i="1"/>
  <c r="G13" i="1"/>
  <c r="H13" i="1"/>
  <c r="I13" i="1"/>
  <c r="J13" i="1"/>
  <c r="K13" i="1"/>
  <c r="F60" i="1"/>
  <c r="G60" i="1"/>
  <c r="H60" i="1"/>
  <c r="I60" i="1"/>
  <c r="J60" i="1"/>
  <c r="K60" i="1"/>
  <c r="F59" i="1"/>
  <c r="G59" i="1"/>
  <c r="H59" i="1"/>
  <c r="I59" i="1"/>
  <c r="J59" i="1"/>
  <c r="K59" i="1"/>
  <c r="F31" i="1"/>
  <c r="G31" i="1"/>
  <c r="H31" i="1"/>
  <c r="I31" i="1"/>
  <c r="J31" i="1"/>
  <c r="K31" i="1"/>
  <c r="F12" i="1"/>
  <c r="G12" i="1"/>
  <c r="H12" i="1"/>
  <c r="I12" i="1"/>
  <c r="J12" i="1"/>
  <c r="K12" i="1"/>
  <c r="F40" i="1"/>
  <c r="G40" i="1"/>
  <c r="H40" i="1"/>
  <c r="I40" i="1"/>
  <c r="J40" i="1"/>
  <c r="K40" i="1"/>
  <c r="A30" i="1" l="1"/>
  <c r="A11" i="1"/>
  <c r="A58" i="1"/>
  <c r="A45" i="1"/>
  <c r="A44" i="1"/>
  <c r="A43" i="1"/>
  <c r="F30" i="1"/>
  <c r="G30" i="1"/>
  <c r="H30" i="1"/>
  <c r="I30" i="1"/>
  <c r="J30" i="1"/>
  <c r="K30" i="1"/>
  <c r="F11" i="1"/>
  <c r="G11" i="1"/>
  <c r="H11" i="1"/>
  <c r="I11" i="1"/>
  <c r="J11" i="1"/>
  <c r="K11" i="1"/>
  <c r="F58" i="1"/>
  <c r="G58" i="1"/>
  <c r="H58" i="1"/>
  <c r="I58" i="1"/>
  <c r="J58" i="1"/>
  <c r="K58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A82" i="1"/>
  <c r="A50" i="1"/>
  <c r="A49" i="1"/>
  <c r="A100" i="1"/>
  <c r="A48" i="1"/>
  <c r="F82" i="1"/>
  <c r="G82" i="1"/>
  <c r="H82" i="1"/>
  <c r="I82" i="1"/>
  <c r="J82" i="1"/>
  <c r="K82" i="1"/>
  <c r="F50" i="1"/>
  <c r="G50" i="1"/>
  <c r="H50" i="1"/>
  <c r="I50" i="1"/>
  <c r="J50" i="1"/>
  <c r="K50" i="1"/>
  <c r="F49" i="1"/>
  <c r="G49" i="1"/>
  <c r="H49" i="1"/>
  <c r="I49" i="1"/>
  <c r="J49" i="1"/>
  <c r="K49" i="1"/>
  <c r="F100" i="1"/>
  <c r="G100" i="1"/>
  <c r="H100" i="1"/>
  <c r="I100" i="1"/>
  <c r="J100" i="1"/>
  <c r="K100" i="1"/>
  <c r="F48" i="1"/>
  <c r="G48" i="1"/>
  <c r="H48" i="1"/>
  <c r="I48" i="1"/>
  <c r="J48" i="1"/>
  <c r="K48" i="1"/>
  <c r="A10" i="1"/>
  <c r="F10" i="1"/>
  <c r="G10" i="1"/>
  <c r="H10" i="1"/>
  <c r="I10" i="1"/>
  <c r="J10" i="1"/>
  <c r="K10" i="1"/>
  <c r="A36" i="1" l="1"/>
  <c r="F36" i="1"/>
  <c r="G36" i="1"/>
  <c r="H36" i="1"/>
  <c r="I36" i="1"/>
  <c r="J36" i="1"/>
  <c r="K36" i="1"/>
  <c r="A57" i="1"/>
  <c r="F57" i="1"/>
  <c r="G57" i="1"/>
  <c r="H57" i="1"/>
  <c r="I57" i="1"/>
  <c r="J57" i="1"/>
  <c r="K57" i="1"/>
  <c r="A9" i="1"/>
  <c r="F9" i="1"/>
  <c r="G9" i="1"/>
  <c r="H9" i="1"/>
  <c r="I9" i="1"/>
  <c r="J9" i="1"/>
  <c r="K9" i="1"/>
  <c r="A8" i="1"/>
  <c r="F8" i="1"/>
  <c r="G8" i="1"/>
  <c r="H8" i="1"/>
  <c r="I8" i="1"/>
  <c r="J8" i="1"/>
  <c r="K8" i="1"/>
  <c r="A28" i="1"/>
  <c r="F28" i="1"/>
  <c r="G28" i="1"/>
  <c r="H28" i="1"/>
  <c r="I28" i="1"/>
  <c r="J28" i="1"/>
  <c r="K28" i="1"/>
  <c r="A39" i="1"/>
  <c r="F39" i="1"/>
  <c r="G39" i="1"/>
  <c r="H39" i="1"/>
  <c r="I39" i="1"/>
  <c r="J39" i="1"/>
  <c r="K39" i="1"/>
  <c r="A38" i="1"/>
  <c r="F38" i="1"/>
  <c r="G38" i="1"/>
  <c r="H38" i="1"/>
  <c r="I38" i="1"/>
  <c r="J38" i="1"/>
  <c r="K38" i="1"/>
  <c r="A46" i="1"/>
  <c r="F46" i="1"/>
  <c r="G46" i="1"/>
  <c r="H46" i="1"/>
  <c r="I46" i="1"/>
  <c r="J46" i="1"/>
  <c r="K46" i="1"/>
  <c r="A7" i="1"/>
  <c r="F7" i="1"/>
  <c r="G7" i="1"/>
  <c r="H7" i="1"/>
  <c r="I7" i="1"/>
  <c r="J7" i="1"/>
  <c r="K7" i="1"/>
  <c r="A6" i="1"/>
  <c r="F6" i="1"/>
  <c r="G6" i="1"/>
  <c r="H6" i="1"/>
  <c r="I6" i="1"/>
  <c r="J6" i="1"/>
  <c r="K6" i="1"/>
  <c r="A64" i="1"/>
  <c r="F64" i="1"/>
  <c r="G64" i="1"/>
  <c r="H64" i="1"/>
  <c r="I64" i="1"/>
  <c r="J64" i="1"/>
  <c r="K64" i="1"/>
  <c r="A98" i="1"/>
  <c r="F98" i="1"/>
  <c r="G98" i="1"/>
  <c r="H98" i="1"/>
  <c r="I98" i="1"/>
  <c r="J98" i="1"/>
  <c r="K98" i="1"/>
  <c r="A90" i="1"/>
  <c r="F90" i="1"/>
  <c r="G90" i="1"/>
  <c r="H90" i="1"/>
  <c r="I90" i="1"/>
  <c r="J90" i="1"/>
  <c r="K90" i="1"/>
  <c r="A29" i="1"/>
  <c r="F29" i="1"/>
  <c r="G29" i="1"/>
  <c r="H29" i="1"/>
  <c r="I29" i="1"/>
  <c r="J29" i="1"/>
  <c r="K29" i="1"/>
  <c r="A25" i="1"/>
  <c r="F25" i="1"/>
  <c r="G25" i="1"/>
  <c r="H25" i="1"/>
  <c r="I25" i="1"/>
  <c r="J25" i="1"/>
  <c r="K25" i="1"/>
  <c r="A93" i="1"/>
  <c r="F93" i="1"/>
  <c r="G93" i="1"/>
  <c r="H93" i="1"/>
  <c r="I93" i="1"/>
  <c r="J93" i="1"/>
  <c r="K93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37" i="1"/>
  <c r="F37" i="1"/>
  <c r="G37" i="1"/>
  <c r="H37" i="1"/>
  <c r="I37" i="1"/>
  <c r="J37" i="1"/>
  <c r="K37" i="1"/>
  <c r="K91" i="1"/>
  <c r="J91" i="1"/>
  <c r="I91" i="1"/>
  <c r="H91" i="1"/>
  <c r="G91" i="1"/>
  <c r="F91" i="1"/>
  <c r="A91" i="1"/>
  <c r="F24" i="1" l="1"/>
  <c r="G24" i="1"/>
  <c r="H24" i="1"/>
  <c r="I24" i="1"/>
  <c r="J24" i="1"/>
  <c r="K24" i="1"/>
  <c r="F84" i="1"/>
  <c r="G84" i="1"/>
  <c r="H84" i="1"/>
  <c r="I84" i="1"/>
  <c r="J84" i="1"/>
  <c r="K84" i="1"/>
  <c r="A24" i="1"/>
  <c r="A84" i="1"/>
  <c r="F35" i="1"/>
  <c r="G35" i="1"/>
  <c r="H35" i="1"/>
  <c r="I35" i="1"/>
  <c r="J35" i="1"/>
  <c r="K35" i="1"/>
  <c r="F27" i="1"/>
  <c r="G27" i="1"/>
  <c r="H27" i="1"/>
  <c r="I27" i="1"/>
  <c r="J27" i="1"/>
  <c r="K27" i="1"/>
  <c r="F20" i="1"/>
  <c r="G20" i="1"/>
  <c r="H20" i="1"/>
  <c r="I20" i="1"/>
  <c r="J20" i="1"/>
  <c r="K20" i="1"/>
  <c r="A35" i="1"/>
  <c r="A27" i="1"/>
  <c r="A20" i="1"/>
  <c r="F5" i="1" l="1"/>
  <c r="G5" i="1"/>
  <c r="H5" i="1"/>
  <c r="I5" i="1"/>
  <c r="J5" i="1"/>
  <c r="K5" i="1"/>
  <c r="A5" i="1"/>
  <c r="F19" i="1" l="1"/>
  <c r="G19" i="1"/>
  <c r="H19" i="1"/>
  <c r="I19" i="1"/>
  <c r="J19" i="1"/>
  <c r="K19" i="1"/>
  <c r="A19" i="1"/>
  <c r="G7" i="16" l="1"/>
  <c r="K2" i="16"/>
  <c r="H1" i="16" l="1"/>
  <c r="A12" i="3" l="1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K3" i="16" l="1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J1" i="16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<sst xmlns="http://schemas.openxmlformats.org/spreadsheetml/2006/main" count="13703" uniqueCount="2660">
  <si>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</si>
  <si>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</si>
  <si>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</si>
  <si>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</si>
  <si>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</si>
  <si>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</si>
  <si>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</si>
  <si>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</si>
  <si>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</si>
  <si>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</si>
  <si>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</si>
  <si>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</si>
  <si>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</si>
  <si>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</si>
  <si>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</si>
  <si>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</si>
  <si>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</si>
  <si>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</si>
  <si>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</si>
  <si>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</si>
  <si>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</si>
  <si>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</si>
  <si>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</si>
  <si>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</si>
  <si>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</si>
  <si>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</si>
  <si>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</si>
  <si>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</si>
  <si>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</si>
  <si>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</si>
  <si>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</si>
  <si>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</si>
  <si>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</si>
  <si>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</si>
  <si>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</si>
  <si>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</si>
  <si>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</si>
  <si>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</si>
  <si>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</si>
  <si>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</si>
  <si>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</si>
  <si>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</si>
  <si>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</si>
  <si>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</si>
  <si>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</si>
  <si>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</si>
  <si>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</si>
  <si>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</si>
  <si>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</si>
  <si>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</si>
  <si>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</si>
  <si>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</si>
  <si>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</si>
  <si>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</si>
  <si>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</si>
  <si>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</si>
  <si>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</si>
  <si>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</si>
  <si>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</si>
  <si>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</si>
  <si>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</si>
  <si>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</si>
  <si>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</si>
  <si>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</si>
  <si>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</si>
  <si>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</si>
  <si>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</si>
  <si>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</si>
  <si>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</si>
  <si>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</si>
  <si>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</si>
  <si>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</si>
  <si>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</si>
  <si>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</si>
  <si>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</si>
  <si>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</si>
  <si>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</si>
  <si>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</si>
  <si>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</si>
  <si>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</si>
  <si>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</si>
  <si>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</si>
  <si>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</si>
  <si>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</si>
  <si>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</si>
  <si>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</si>
  <si>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</si>
  <si>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</si>
  <si>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</si>
  <si>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</si>
  <si>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</si>
  <si>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</si>
  <si>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</si>
  <si>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</si>
  <si>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</si>
  <si>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</si>
  <si>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</si>
  <si>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</si>
  <si>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</si>
  <si>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</si>
  <si>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</si>
  <si>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</si>
  <si>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</si>
  <si>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</si>
  <si>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</si>
  <si>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</si>
  <si>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</si>
  <si>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</si>
  <si>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</si>
  <si>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</si>
  <si>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</si>
  <si>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</si>
  <si>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</si>
  <si>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</si>
  <si>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</si>
  <si>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</si>
  <si>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</si>
  <si>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</si>
  <si>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</si>
  <si>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</si>
  <si>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</si>
  <si>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</si>
  <si>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</si>
  <si>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</si>
  <si>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</si>
  <si>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</si>
  <si>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</si>
  <si>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</si>
  <si>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</si>
  <si>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</si>
  <si>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</si>
  <si>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</si>
  <si>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</si>
  <si>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</si>
  <si>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</si>
  <si>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</si>
  <si>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</si>
  <si>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</si>
  <si>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</si>
  <si>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</si>
  <si>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</si>
  <si>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</si>
  <si>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</si>
  <si>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</si>
  <si>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</si>
  <si>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</si>
  <si>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</si>
  <si>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</si>
  <si>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</si>
  <si>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</si>
  <si>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</si>
  <si>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</si>
  <si>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</si>
  <si>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</si>
  <si>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</si>
  <si>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</si>
  <si>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</si>
  <si>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</si>
  <si>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</si>
  <si>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</si>
  <si>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</si>
  <si>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</si>
  <si>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</si>
  <si>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</si>
  <si>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</si>
  <si>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</si>
  <si>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</si>
  <si>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</si>
  <si>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</si>
  <si>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</si>
  <si>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</si>
  <si>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</si>
  <si>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</si>
  <si>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</si>
  <si>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</si>
  <si>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</si>
  <si>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</si>
  <si>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</si>
  <si>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</si>
  <si>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</si>
  <si>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</si>
  <si>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</si>
  <si>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</si>
  <si>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</si>
  <si>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</si>
  <si>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</si>
  <si>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</si>
  <si>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</si>
  <si>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</si>
  <si>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</si>
  <si>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</si>
  <si>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</si>
  <si>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</si>
  <si>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</si>
  <si>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</si>
  <si>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</si>
  <si>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</si>
  <si>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</si>
  <si>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</si>
  <si>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</si>
  <si>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</si>
  <si>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</si>
  <si>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</si>
  <si>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</si>
  <si>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</si>
  <si>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</si>
  <si>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</si>
  <si>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</si>
  <si>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</si>
  <si>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</si>
  <si>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</si>
  <si>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</si>
  <si>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</si>
  <si>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</si>
  <si>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</si>
  <si>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</si>
  <si>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</si>
  <si>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</si>
  <si>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</si>
  <si>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</si>
  <si>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</si>
  <si>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</si>
  <si>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</si>
  <si>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</si>
  <si>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</si>
  <si>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</si>
  <si>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</si>
  <si>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</si>
  <si>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</si>
  <si>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</si>
  <si>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</si>
  <si>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</si>
  <si>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</si>
  <si>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</si>
  <si>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</si>
  <si>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</si>
  <si>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</si>
  <si>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</si>
  <si>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</si>
  <si>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</si>
  <si>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</si>
  <si>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</si>
  <si>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</si>
  <si>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</si>
  <si>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</si>
  <si>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</si>
  <si>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</si>
  <si>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</si>
  <si>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</si>
  <si>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</si>
  <si>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</si>
  <si>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</si>
  <si>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</si>
  <si>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</si>
  <si>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</si>
  <si>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</si>
  <si>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</si>
  <si>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</si>
  <si>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</si>
  <si>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</si>
  <si>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</si>
  <si>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</si>
  <si>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</si>
  <si>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</si>
  <si>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</si>
  <si>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</si>
  <si>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</si>
  <si>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</si>
  <si>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</si>
  <si>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</si>
  <si>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</si>
  <si>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</si>
  <si>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</si>
  <si>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</si>
  <si>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</si>
  <si>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</si>
  <si>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</si>
  <si>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</si>
  <si>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</si>
  <si>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</si>
  <si>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</si>
  <si>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</si>
  <si>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</si>
  <si>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</si>
  <si>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</si>
  <si>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</si>
  <si>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</si>
  <si>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</si>
  <si>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</si>
  <si>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</si>
  <si>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</si>
  <si>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</si>
  <si>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</si>
  <si>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</si>
  <si>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</si>
  <si>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</si>
  <si>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</si>
  <si>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</si>
  <si>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</si>
  <si>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</si>
  <si>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</si>
  <si>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</si>
  <si>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</si>
  <si>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</si>
  <si>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</si>
  <si>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</si>
  <si>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</si>
  <si>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</si>
  <si>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</si>
  <si>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</si>
  <si>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</si>
  <si>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</si>
  <si>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</si>
  <si>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</si>
  <si>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</si>
  <si>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</si>
  <si>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</si>
  <si>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</si>
  <si>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</si>
  <si>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</si>
  <si>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</si>
  <si>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</si>
  <si>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</si>
  <si>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</si>
  <si>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</si>
  <si>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</si>
  <si>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</si>
  <si>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</si>
  <si>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</si>
  <si>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</si>
  <si>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</si>
  <si>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</si>
  <si>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</si>
  <si>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</si>
  <si>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</si>
  <si>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</si>
  <si>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</si>
  <si>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</si>
  <si>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</si>
  <si>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</si>
  <si>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</si>
  <si>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</si>
  <si>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</si>
  <si>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</si>
  <si>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</si>
  <si>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</si>
  <si>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</si>
  <si>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</si>
  <si>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</si>
  <si>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</si>
  <si>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</si>
  <si>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</si>
  <si>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</si>
  <si>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</si>
  <si>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</si>
  <si>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</si>
  <si>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</si>
  <si>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</si>
  <si>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</si>
  <si>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</si>
  <si>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</si>
  <si>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</si>
  <si>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</si>
  <si>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</si>
  <si>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</si>
  <si>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</si>
  <si>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</si>
  <si>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</si>
  <si>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</si>
  <si>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</si>
  <si>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</si>
  <si>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</si>
  <si>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</si>
  <si>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</si>
  <si>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</si>
  <si>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</si>
  <si>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</si>
  <si>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</si>
  <si>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</si>
  <si>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</si>
  <si>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</si>
  <si>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</si>
  <si>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</si>
  <si>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</si>
  <si>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</si>
  <si>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</si>
  <si>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</si>
  <si>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</si>
  <si>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</si>
  <si>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</si>
  <si>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</si>
  <si>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</si>
  <si>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</si>
  <si>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</si>
  <si>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</si>
  <si>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</si>
  <si>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</si>
  <si>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</si>
  <si>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</si>
  <si>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</si>
  <si>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</si>
  <si>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</si>
  <si>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</si>
  <si>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</si>
  <si>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</si>
  <si>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</si>
  <si>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</si>
  <si>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</si>
  <si>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</si>
  <si>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</si>
  <si>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</si>
  <si>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</si>
  <si>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</si>
  <si>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</si>
  <si>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</si>
  <si>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</si>
  <si>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</si>
  <si>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</si>
  <si>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</si>
  <si>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</si>
  <si>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</si>
  <si>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</si>
  <si>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</si>
  <si>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</si>
  <si>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</si>
  <si>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</si>
  <si>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</si>
  <si>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</si>
  <si>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</si>
  <si>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</si>
  <si>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</si>
  <si>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</si>
  <si>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</si>
  <si>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</si>
  <si>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</si>
  <si>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</si>
  <si>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</si>
  <si>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</si>
  <si>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</si>
  <si>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</si>
  <si>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</si>
  <si>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</si>
  <si>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</si>
  <si>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</si>
  <si>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</si>
  <si>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</si>
  <si>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</si>
  <si>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</si>
  <si>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</si>
  <si>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</si>
  <si>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</si>
  <si>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</si>
  <si>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</si>
  <si>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</si>
  <si>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</si>
  <si>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</si>
  <si>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</si>
  <si>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</si>
  <si>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</si>
  <si>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</si>
  <si>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</si>
  <si>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</si>
  <si>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</si>
  <si>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</si>
  <si>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</si>
  <si>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</si>
  <si>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</si>
  <si>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</si>
  <si>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</si>
  <si>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</si>
  <si>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</si>
  <si>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</si>
  <si>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</si>
  <si>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</si>
  <si>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</si>
  <si>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</si>
  <si>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</si>
  <si>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</si>
  <si>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</si>
  <si>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</si>
  <si>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</si>
  <si>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</si>
  <si>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</si>
  <si>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</si>
  <si>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</si>
  <si>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</si>
  <si>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</si>
  <si>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</si>
  <si>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</si>
  <si>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</si>
  <si>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</si>
  <si>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</si>
  <si>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</si>
  <si>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</si>
  <si>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</si>
  <si>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</si>
  <si>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</si>
  <si>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</si>
  <si>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</si>
  <si>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</si>
  <si>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</si>
  <si>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</si>
  <si>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</si>
  <si>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</si>
  <si>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</si>
  <si>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</si>
  <si>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</si>
  <si>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</si>
  <si>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</si>
  <si>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</si>
  <si>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</si>
  <si>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</si>
  <si>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</si>
  <si>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</si>
  <si>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</si>
  <si>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</si>
  <si>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</si>
  <si>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</si>
  <si>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</si>
  <si>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</si>
  <si>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</si>
  <si>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</si>
  <si>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</si>
  <si>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</si>
  <si>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</si>
  <si>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</si>
  <si>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</si>
  <si>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</si>
  <si>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</si>
  <si>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</si>
  <si>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</si>
  <si>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</si>
  <si>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</si>
  <si>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</si>
  <si>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</si>
  <si>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</si>
  <si>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</si>
  <si>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</si>
  <si>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</si>
  <si>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</si>
  <si>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</si>
  <si>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</si>
  <si>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</si>
  <si>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</si>
  <si>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</si>
  <si>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</si>
  <si>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</si>
  <si>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</si>
  <si>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</si>
  <si>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</si>
  <si>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</si>
  <si>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</si>
  <si>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</si>
  <si>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</si>
  <si>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</si>
  <si>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</si>
  <si>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</si>
  <si>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</si>
  <si>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</si>
  <si>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</si>
  <si>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</si>
  <si>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</si>
  <si>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</si>
  <si>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</si>
  <si>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</si>
  <si>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</si>
  <si>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</si>
  <si>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</si>
  <si>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</si>
  <si>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</si>
  <si>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</si>
  <si>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</si>
  <si>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</si>
  <si>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</si>
  <si>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</si>
  <si>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</si>
  <si>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</si>
  <si>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</si>
  <si>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</si>
  <si>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</si>
  <si>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</si>
  <si>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</si>
  <si>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</si>
  <si>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</si>
  <si>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</si>
  <si>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</si>
  <si>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</si>
  <si>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</si>
  <si>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</si>
  <si>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</si>
  <si>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</si>
  <si>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</si>
  <si>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</si>
  <si>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</si>
  <si>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</si>
  <si>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</si>
  <si>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</si>
  <si>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</si>
  <si>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</si>
  <si>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</si>
  <si>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</si>
  <si>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</si>
  <si>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</si>
  <si>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</si>
  <si>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</si>
  <si>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</si>
  <si>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</si>
  <si>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</si>
  <si>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</si>
  <si>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</si>
  <si>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</si>
  <si>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</si>
  <si>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</si>
  <si>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</si>
  <si>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</si>
  <si>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</si>
  <si>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</si>
  <si>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</si>
  <si>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</si>
  <si>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</si>
  <si>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</si>
  <si>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</si>
  <si>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</si>
  <si>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</si>
  <si>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</si>
  <si>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</si>
  <si>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</si>
  <si>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</si>
  <si>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</si>
  <si>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</si>
  <si>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</si>
  <si>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</si>
  <si>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</si>
  <si>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</si>
  <si>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</si>
  <si>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</si>
  <si>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</si>
  <si>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</si>
  <si>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</si>
  <si>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</si>
  <si>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</si>
  <si>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</si>
  <si>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</si>
  <si>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</si>
  <si>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</si>
  <si>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</si>
  <si>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</si>
  <si>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</si>
  <si>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</si>
  <si>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</si>
  <si>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</si>
  <si>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</si>
  <si>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</si>
  <si>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</si>
  <si>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</si>
  <si>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</si>
  <si>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</si>
  <si>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</si>
  <si>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</si>
  <si>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</si>
  <si>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</si>
  <si>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</si>
  <si>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</si>
  <si>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</si>
  <si>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</si>
  <si>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</si>
  <si>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</si>
  <si>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</si>
  <si>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</si>
  <si>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</si>
  <si>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</si>
  <si>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</si>
  <si>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</si>
  <si>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</si>
  <si>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</si>
  <si>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</si>
  <si>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</si>
  <si>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</si>
  <si>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</si>
  <si>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</si>
  <si>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</si>
  <si>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</si>
  <si>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</si>
  <si>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</si>
  <si>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</si>
  <si>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</si>
  <si>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</si>
  <si>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</si>
  <si>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</si>
  <si>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</si>
  <si>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</si>
  <si>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</si>
  <si>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</si>
  <si>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</si>
  <si>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</si>
  <si>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</si>
  <si>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</si>
  <si>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</si>
  <si>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</si>
  <si>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</si>
  <si>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</si>
  <si>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</si>
  <si>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</si>
  <si>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</si>
  <si>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</si>
  <si>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</si>
  <si>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</si>
  <si>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</si>
  <si>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</si>
  <si>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</si>
  <si>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</si>
  <si>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</si>
  <si>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</si>
  <si>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</si>
  <si>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</si>
  <si>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</si>
  <si>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</si>
  <si>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</si>
  <si>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</si>
  <si>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</si>
  <si>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</si>
  <si>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</si>
  <si>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</si>
  <si>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</si>
  <si>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</si>
  <si>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</si>
  <si>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</si>
  <si>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</si>
  <si>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</si>
  <si>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</si>
  <si>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</si>
  <si>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</si>
  <si>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</si>
  <si>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</si>
  <si>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</si>
  <si>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</si>
  <si>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</si>
  <si>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</si>
  <si>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</si>
  <si>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</si>
  <si>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</si>
  <si>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</si>
  <si>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</si>
  <si>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</si>
  <si>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</si>
  <si>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</si>
  <si>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</si>
  <si>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</si>
  <si>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</si>
  <si>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</si>
  <si>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</si>
  <si>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</si>
  <si>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</si>
  <si>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</si>
  <si>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</si>
  <si>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</si>
  <si>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</si>
  <si>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</si>
  <si>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</si>
  <si>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</si>
  <si>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</si>
  <si>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</si>
  <si>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</si>
  <si>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</si>
  <si>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</si>
  <si>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</si>
  <si>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</si>
  <si>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</si>
  <si>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</si>
  <si>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</si>
  <si>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</si>
  <si>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</si>
  <si>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</si>
  <si>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</si>
  <si>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</si>
  <si>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</si>
  <si>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</si>
  <si>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</si>
  <si>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</si>
  <si>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</si>
  <si>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</si>
  <si>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</si>
  <si>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</si>
  <si>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</si>
  <si>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</si>
  <si>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</si>
  <si>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</si>
  <si>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</si>
  <si>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</si>
  <si>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</si>
  <si>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</si>
  <si>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</si>
  <si>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</si>
  <si>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</si>
  <si>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</si>
  <si>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</si>
  <si>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</si>
  <si>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</si>
  <si>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</si>
  <si>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</si>
  <si>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</si>
  <si>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</si>
  <si>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</si>
  <si>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</si>
  <si>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</si>
  <si>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</si>
  <si>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</si>
  <si>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</si>
  <si>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</si>
  <si>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</si>
  <si>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</si>
  <si>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</si>
  <si>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</si>
  <si>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</si>
  <si>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</si>
  <si>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</si>
  <si>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</si>
  <si>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</si>
  <si>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</si>
  <si>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</si>
  <si>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</si>
  <si>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</si>
  <si>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</si>
  <si>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</si>
  <si>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</si>
  <si>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</si>
  <si>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</si>
  <si>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</si>
  <si>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</si>
  <si>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</si>
  <si>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</si>
  <si>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</si>
  <si>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</si>
  <si>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</si>
  <si>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</si>
  <si>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</si>
  <si>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</si>
  <si>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</si>
  <si>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</si>
  <si>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</si>
  <si>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</si>
  <si>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</si>
  <si>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</si>
  <si>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</si>
  <si>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</si>
  <si>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</si>
  <si>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</si>
  <si>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</si>
  <si>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</si>
  <si>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</si>
  <si>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</si>
  <si>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</si>
  <si>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</si>
  <si>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</si>
  <si>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</si>
  <si>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</si>
  <si>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</si>
  <si>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</si>
  <si>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</si>
  <si>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</si>
  <si>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</si>
  <si>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</si>
  <si>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</si>
  <si>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</si>
  <si>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</si>
  <si>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</si>
  <si>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</si>
  <si>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</si>
  <si>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</si>
  <si>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</si>
  <si>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</si>
  <si>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</si>
  <si>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</si>
  <si>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</si>
  <si>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</si>
  <si>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</si>
  <si>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</si>
  <si>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</si>
  <si>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</si>
  <si>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</si>
  <si>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</si>
  <si>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</si>
  <si>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</si>
  <si>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</si>
  <si>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</si>
  <si>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</si>
  <si>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</si>
  <si>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</si>
  <si>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</si>
  <si>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</si>
  <si>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</si>
  <si>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</si>
  <si>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</si>
  <si>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</si>
  <si>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</si>
  <si>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</si>
  <si>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</si>
  <si>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</si>
  <si>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</si>
  <si>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</si>
  <si>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</si>
  <si>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</si>
  <si>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</si>
  <si>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</si>
  <si>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</si>
  <si>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</si>
  <si>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</si>
  <si>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</si>
  <si>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</si>
  <si>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</si>
  <si>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</si>
  <si>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</si>
  <si>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</si>
  <si>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</si>
  <si>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</si>
  <si>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</si>
  <si>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</si>
  <si>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</si>
  <si>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</si>
  <si>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</si>
  <si>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</si>
  <si>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</si>
  <si>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</si>
  <si>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</si>
  <si>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</si>
  <si>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</si>
  <si>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</si>
  <si>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</si>
  <si>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</si>
  <si>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</si>
  <si>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</si>
  <si>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</si>
  <si>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</si>
  <si>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</si>
  <si>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</si>
  <si>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</si>
  <si>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</si>
  <si>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</si>
  <si>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</si>
  <si>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</si>
  <si>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</si>
  <si>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</si>
  <si>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</si>
  <si>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</si>
  <si>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</si>
  <si>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</si>
  <si>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</si>
  <si>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</si>
  <si>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</si>
  <si>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</si>
  <si>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</si>
  <si>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</si>
  <si>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</si>
  <si>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</si>
  <si>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</si>
  <si>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</si>
  <si>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</si>
  <si>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</si>
  <si>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</si>
  <si>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</si>
  <si>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</si>
  <si>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</si>
  <si>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</si>
  <si>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</si>
  <si>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</si>
  <si>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</si>
  <si>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</si>
  <si>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</si>
  <si>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</si>
  <si>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</si>
  <si>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</si>
  <si>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</si>
  <si>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</si>
  <si>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</si>
  <si>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</si>
  <si>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</si>
  <si>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</si>
  <si>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</si>
  <si>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</si>
  <si>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</si>
  <si>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</si>
  <si>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</si>
  <si>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</si>
  <si>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</si>
  <si>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</si>
  <si>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</si>
  <si>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</si>
  <si>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</si>
  <si>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</si>
  <si>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</si>
  <si>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</si>
  <si>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</si>
  <si>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</si>
  <si>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</si>
  <si>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</si>
  <si>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</si>
  <si>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</si>
  <si>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</si>
  <si>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</si>
  <si>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</si>
  <si>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</si>
  <si>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</si>
  <si>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</si>
  <si>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</si>
  <si>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</si>
  <si>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</si>
  <si>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</si>
  <si>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</si>
  <si>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</si>
  <si>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</si>
  <si>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</si>
  <si>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</si>
  <si>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</si>
  <si>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</si>
  <si>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</si>
  <si>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</si>
  <si>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</si>
  <si>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</si>
  <si>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</si>
  <si>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</si>
  <si>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</si>
  <si>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</si>
  <si>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</si>
  <si>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</si>
  <si>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</si>
  <si>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</si>
  <si>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</si>
  <si>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</si>
  <si>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</si>
  <si>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</si>
  <si>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</si>
  <si>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</si>
  <si>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</si>
  <si>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</si>
  <si>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</si>
  <si>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</si>
  <si>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</si>
  <si>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</si>
  <si>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</si>
  <si>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</si>
  <si>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</si>
  <si>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</si>
  <si>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</si>
  <si>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</si>
  <si>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</si>
  <si>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</si>
  <si>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</si>
  <si>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</si>
  <si>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</si>
  <si>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</si>
  <si>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</si>
  <si>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</si>
  <si>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</si>
  <si>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</si>
  <si>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</si>
  <si>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</si>
  <si>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</si>
  <si>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</si>
  <si>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</si>
  <si>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</si>
  <si>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</si>
  <si>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</si>
  <si>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</si>
  <si>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</si>
  <si>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</si>
  <si>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</si>
  <si>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</si>
  <si>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</si>
  <si>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</si>
  <si>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</si>
  <si>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</si>
  <si>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</si>
  <si>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</si>
  <si>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</si>
  <si>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</si>
  <si>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</si>
  <si>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</si>
  <si>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</si>
  <si>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</si>
  <si>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</si>
  <si>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</si>
  <si>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</si>
  <si>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</si>
  <si>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</si>
  <si>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</si>
  <si>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</si>
  <si>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</si>
  <si>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</si>
  <si>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</si>
  <si>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</si>
  <si>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</si>
  <si>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</si>
  <si>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</si>
  <si>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</si>
  <si>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</si>
  <si>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</si>
  <si>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</si>
  <si>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</si>
  <si>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</si>
  <si>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</si>
  <si>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</si>
  <si>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</si>
  <si>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</si>
  <si>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</si>
  <si>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</si>
  <si>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</si>
  <si>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</si>
  <si>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</si>
  <si>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</si>
  <si>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</si>
  <si>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</si>
  <si>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</si>
  <si>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</si>
  <si>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</si>
  <si>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</si>
  <si>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</si>
  <si>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</si>
  <si>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</si>
  <si>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</si>
  <si>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</si>
  <si>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</si>
  <si>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</si>
  <si>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</si>
  <si>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</si>
  <si>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</si>
  <si>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</si>
  <si>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</si>
  <si>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</si>
  <si>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</si>
  <si>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</si>
  <si>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</si>
  <si>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</si>
  <si>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</si>
  <si>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</si>
  <si>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</si>
  <si>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</si>
  <si>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</si>
  <si>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</si>
  <si>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</si>
  <si>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</si>
  <si>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</si>
  <si>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</si>
  <si>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</si>
  <si>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</si>
  <si>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</si>
  <si>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</si>
  <si>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</si>
  <si>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</si>
  <si>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</si>
  <si>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</si>
  <si>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</si>
  <si>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</si>
  <si>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</si>
  <si>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</si>
  <si>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</si>
  <si>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</si>
  <si>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</si>
  <si>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</si>
  <si>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</si>
  <si>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</si>
  <si>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</si>
  <si>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</si>
  <si>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</si>
  <si>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</si>
  <si>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</si>
  <si>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</si>
  <si>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</si>
  <si>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</si>
  <si>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</si>
  <si>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</si>
  <si>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</si>
  <si>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</si>
  <si>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</si>
  <si>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</si>
  <si>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</si>
  <si>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</si>
  <si>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</si>
  <si>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</si>
  <si>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</si>
  <si>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</si>
  <si>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</si>
  <si>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</si>
  <si>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</si>
  <si>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</si>
  <si>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</si>
  <si>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</si>
  <si>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</si>
  <si>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</si>
  <si>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</si>
  <si>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</si>
  <si>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</si>
  <si>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</si>
  <si>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</si>
  <si>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</si>
  <si>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</si>
  <si>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</si>
  <si>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</si>
  <si>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</si>
  <si>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</si>
  <si>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</si>
  <si>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</si>
  <si>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</si>
  <si>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</si>
  <si>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</si>
  <si>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</si>
  <si>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</si>
  <si>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</si>
  <si>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</si>
  <si>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</si>
  <si>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</si>
  <si>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</si>
  <si>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</si>
  <si>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</si>
  <si>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</si>
  <si>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</si>
  <si>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</si>
  <si>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</si>
  <si>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</si>
  <si>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</si>
  <si>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</si>
  <si>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</si>
  <si>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</si>
  <si>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</si>
  <si>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</si>
  <si>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</si>
  <si>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</si>
  <si>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</si>
  <si>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</si>
  <si>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</si>
  <si>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</si>
  <si>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</si>
  <si>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</si>
  <si>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</si>
  <si>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</si>
  <si>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</si>
  <si>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</si>
  <si>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</si>
  <si>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</si>
  <si>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</si>
  <si>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</si>
  <si>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</si>
  <si>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</si>
  <si>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</si>
  <si>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</si>
  <si>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</si>
  <si>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</si>
  <si>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</si>
  <si>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</si>
  <si>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</si>
  <si>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</si>
  <si>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</si>
  <si>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</si>
  <si>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</si>
  <si>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</si>
  <si>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</si>
  <si>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</si>
  <si>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</si>
  <si>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</si>
  <si>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</si>
  <si>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</si>
  <si>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</si>
  <si>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</si>
  <si>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</si>
  <si>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</si>
  <si>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</si>
  <si>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</si>
  <si>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</si>
  <si>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</si>
  <si>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</si>
  <si>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</si>
  <si>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</si>
  <si>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</si>
  <si>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</si>
  <si>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</si>
  <si>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</si>
  <si>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</si>
  <si>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</si>
  <si>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</si>
  <si>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</si>
  <si>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</si>
  <si>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</si>
  <si>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</si>
  <si>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</si>
  <si>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</si>
  <si>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</si>
  <si>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</si>
  <si>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</si>
  <si>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</si>
  <si>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</si>
  <si>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</si>
  <si>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</si>
  <si>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</si>
  <si>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</si>
  <si>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</si>
  <si>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</si>
  <si>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</si>
  <si>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</si>
  <si>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</si>
  <si>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</si>
  <si>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</si>
  <si>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</si>
  <si>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</si>
  <si>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</si>
  <si>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</si>
  <si>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</si>
  <si>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</si>
  <si>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</si>
  <si>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</si>
  <si>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</si>
  <si>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</si>
  <si>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</si>
  <si>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</si>
  <si>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</si>
  <si>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</si>
  <si>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</si>
  <si>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</si>
  <si>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</si>
  <si>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</si>
  <si>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</si>
  <si>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</si>
  <si>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</si>
  <si>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</si>
  <si>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</si>
  <si>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</si>
  <si>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</si>
  <si>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</si>
  <si>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</si>
  <si>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</si>
  <si>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</si>
  <si>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</si>
  <si>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</si>
  <si>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</si>
  <si>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</si>
  <si>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</si>
  <si>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</si>
  <si>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</si>
  <si>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</si>
  <si>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</si>
  <si>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</si>
  <si>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</si>
  <si>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</si>
  <si>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</si>
  <si>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</si>
  <si>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</si>
  <si>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</si>
  <si>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</si>
  <si>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</si>
  <si>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</si>
  <si>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</si>
  <si>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</si>
  <si>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</si>
  <si>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</si>
  <si>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</si>
  <si>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</si>
  <si>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</si>
  <si>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</si>
  <si>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</si>
  <si>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</si>
  <si>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</si>
  <si>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</si>
  <si>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</si>
  <si>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</si>
  <si>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</si>
  <si>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</si>
  <si>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</si>
  <si>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</si>
  <si>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</si>
  <si>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</si>
  <si>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</si>
  <si>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</si>
  <si>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</si>
  <si>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</si>
  <si>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</si>
  <si>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</si>
  <si>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</si>
  <si>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</si>
  <si>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</si>
  <si>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</si>
  <si>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</si>
  <si>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</si>
  <si>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</si>
  <si>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</si>
  <si>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</si>
  <si>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</si>
  <si>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</si>
  <si>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</si>
  <si>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</si>
  <si>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</si>
  <si>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</si>
  <si>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</si>
  <si>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</si>
  <si>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</si>
  <si>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</si>
  <si>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</si>
  <si>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</si>
  <si>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</si>
  <si>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</si>
  <si>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</si>
  <si>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</si>
  <si>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</si>
  <si>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</si>
  <si>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</si>
  <si>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</si>
  <si>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</si>
  <si>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</si>
  <si>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</si>
  <si>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</si>
  <si>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</si>
  <si>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</si>
  <si>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</si>
  <si>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</si>
  <si>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</si>
  <si>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</si>
  <si>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</si>
  <si>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</si>
  <si>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</si>
  <si>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</si>
  <si>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</si>
  <si>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</si>
  <si>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</si>
  <si>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</si>
  <si>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</si>
  <si>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</si>
  <si>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</si>
  <si>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</si>
  <si>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</si>
  <si>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</si>
  <si>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</si>
  <si>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</si>
  <si>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</si>
  <si>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</si>
  <si>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</si>
  <si>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</si>
  <si>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</si>
  <si>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</si>
  <si>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</si>
  <si>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</si>
  <si>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</si>
  <si>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</si>
  <si>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</si>
  <si>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</si>
  <si>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</si>
  <si>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</si>
  <si>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</si>
  <si>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</si>
  <si>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</si>
  <si>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</si>
  <si>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</si>
  <si>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</si>
  <si>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</si>
  <si>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</si>
  <si>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</si>
  <si>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</si>
  <si>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</si>
  <si>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</si>
  <si>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</si>
  <si>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</si>
  <si>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</si>
  <si>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</si>
  <si>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</si>
  <si>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</si>
  <si>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</si>
  <si>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</si>
  <si>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</si>
  <si>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</si>
  <si>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</si>
  <si>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</si>
  <si>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</si>
  <si>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</si>
  <si>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</si>
  <si>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</si>
  <si>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</si>
  <si>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</si>
  <si>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</si>
  <si>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</si>
  <si>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</si>
  <si>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</si>
  <si>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</si>
  <si>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</si>
  <si>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</si>
  <si>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</si>
  <si>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</si>
  <si>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</si>
  <si>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</si>
  <si>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</si>
  <si>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</si>
  <si>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</si>
  <si>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</si>
  <si>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</si>
  <si>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</si>
  <si>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</si>
  <si>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</si>
  <si>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</si>
  <si>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</si>
  <si>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</si>
  <si>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</si>
  <si>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</si>
  <si>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</si>
  <si>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</si>
  <si>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</si>
  <si>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</si>
  <si>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</si>
  <si>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</si>
  <si>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</si>
  <si>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</si>
  <si>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</si>
  <si>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</si>
  <si>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</si>
  <si>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</si>
  <si>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</si>
  <si>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</si>
  <si>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</si>
  <si>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</si>
  <si>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</si>
  <si>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</si>
  <si>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</si>
  <si>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</si>
  <si>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</si>
  <si>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</si>
  <si>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</si>
  <si>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</si>
  <si>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</si>
  <si>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</si>
  <si>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</si>
  <si>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</si>
  <si>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</si>
  <si>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</si>
  <si>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</si>
  <si>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</si>
  <si>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</si>
  <si>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</si>
  <si>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</si>
  <si>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</si>
  <si>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</si>
  <si>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</si>
  <si>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</si>
  <si>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</si>
  <si>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</si>
  <si>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</si>
  <si>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</si>
  <si>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</si>
  <si>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</si>
  <si>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</si>
  <si>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</si>
  <si>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</si>
  <si>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</si>
  <si>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</si>
  <si>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</si>
  <si>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</si>
  <si>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</si>
  <si>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</si>
  <si>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</si>
  <si>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</si>
  <si>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</si>
  <si>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</si>
  <si>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</si>
  <si>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</si>
  <si>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</si>
  <si>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</si>
  <si>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</si>
  <si>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</si>
  <si>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</si>
  <si>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</si>
  <si>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</si>
  <si>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</si>
  <si>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</si>
  <si>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</si>
  <si>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</si>
  <si>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</si>
  <si>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</si>
  <si>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</si>
  <si>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</si>
  <si>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</si>
  <si>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</si>
  <si>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</si>
  <si>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</si>
  <si>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</si>
  <si>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</si>
  <si>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</si>
  <si>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</si>
  <si>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</si>
  <si>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</si>
  <si>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</si>
  <si>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</si>
  <si>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</si>
  <si>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</si>
  <si>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</si>
  <si>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</si>
  <si>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</si>
  <si>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</si>
  <si>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</si>
  <si>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</si>
  <si>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</si>
  <si>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</si>
  <si>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</si>
  <si>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</si>
  <si>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</si>
  <si>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</si>
  <si>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</si>
  <si>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</si>
  <si>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</si>
  <si>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</si>
  <si>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</si>
  <si>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</si>
  <si>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</si>
  <si>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</si>
  <si>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</si>
  <si>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</si>
  <si>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</si>
  <si>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</si>
  <si>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</si>
  <si>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</si>
  <si>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</si>
  <si>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</si>
  <si>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</si>
  <si>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</si>
  <si>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</si>
  <si>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</si>
  <si>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</si>
  <si>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</si>
  <si>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</si>
  <si>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</si>
  <si>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</si>
  <si>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</si>
  <si>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</si>
  <si>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</si>
  <si>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</si>
  <si>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</si>
  <si>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</si>
  <si>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</si>
  <si>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</si>
  <si>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</si>
  <si>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</si>
  <si>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</si>
  <si>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</si>
  <si>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</si>
  <si>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</si>
  <si>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</si>
  <si>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</si>
  <si>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</si>
  <si>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</si>
  <si>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</si>
  <si>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</si>
  <si>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</si>
  <si>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</si>
  <si>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</si>
  <si>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</si>
  <si>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</si>
  <si>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</si>
  <si>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</si>
  <si>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</si>
  <si>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</si>
  <si>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</si>
  <si>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</si>
  <si>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</si>
  <si>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</si>
  <si>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</si>
  <si>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</si>
  <si>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</si>
  <si>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</si>
  <si>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</si>
  <si>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</si>
  <si>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</si>
  <si>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</si>
  <si>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</si>
  <si>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</si>
  <si>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</si>
  <si>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</si>
  <si>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</si>
  <si>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</si>
  <si>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</si>
  <si>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</si>
  <si>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</si>
  <si>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</si>
  <si>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</si>
  <si>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</si>
  <si>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</si>
  <si>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</si>
  <si>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</si>
  <si>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</si>
  <si>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</si>
  <si>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</si>
  <si>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</si>
  <si>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</si>
  <si>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</si>
  <si>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</si>
  <si>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</si>
  <si>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</si>
  <si>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</si>
  <si>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</si>
  <si>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</si>
  <si>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</si>
  <si>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</si>
  <si>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</si>
  <si>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</si>
  <si>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</si>
  <si>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</si>
  <si>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</si>
  <si>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</si>
  <si>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</si>
  <si>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</si>
  <si>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</si>
  <si>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</si>
  <si>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</si>
  <si>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</si>
  <si>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</si>
  <si>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</si>
  <si>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</si>
  <si>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</si>
  <si>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</si>
  <si>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</si>
  <si>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</si>
  <si>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</si>
  <si>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</si>
  <si>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</si>
  <si>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</si>
  <si>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</si>
  <si>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</si>
  <si>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</si>
  <si>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</si>
  <si>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</si>
  <si>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</si>
  <si>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</si>
  <si>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</si>
  <si>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</si>
  <si>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</si>
  <si>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</si>
  <si>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</si>
  <si>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</si>
  <si>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</si>
  <si>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</si>
  <si>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</si>
  <si>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</si>
  <si>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</si>
  <si>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</si>
  <si>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</si>
  <si>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</si>
  <si>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</si>
  <si>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</si>
  <si>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</si>
  <si>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</si>
  <si>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</si>
  <si>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</si>
  <si>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</si>
  <si>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</si>
  <si>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</si>
  <si>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</si>
  <si>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</si>
  <si>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</si>
  <si>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</si>
  <si>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</si>
  <si>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</si>
  <si>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</si>
  <si>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</si>
  <si>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</si>
  <si>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</si>
  <si>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</si>
  <si>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</si>
  <si>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</si>
  <si>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</si>
  <si>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</si>
  <si>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</si>
  <si>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</si>
  <si>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</si>
  <si>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</si>
  <si>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</si>
  <si>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</si>
  <si>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</si>
  <si>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</si>
  <si>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</si>
  <si>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</si>
  <si>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</si>
  <si>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</si>
  <si>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</si>
  <si>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</si>
  <si>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</si>
  <si>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</si>
  <si>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</si>
  <si>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</si>
  <si>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</si>
  <si>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</si>
  <si>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</si>
  <si>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</si>
  <si>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</si>
  <si>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</si>
  <si>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</si>
  <si>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</si>
  <si>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</si>
  <si>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</si>
  <si>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</si>
  <si>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</si>
  <si>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</si>
  <si>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</si>
  <si>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</si>
  <si>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</si>
  <si>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</si>
  <si>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</si>
  <si>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</si>
  <si>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</si>
  <si>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</si>
  <si>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</si>
  <si>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</si>
  <si>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</si>
  <si>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</si>
  <si>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</si>
  <si>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</si>
  <si>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</si>
  <si>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</si>
  <si>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</si>
  <si>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</si>
  <si>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</si>
  <si>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</si>
  <si>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</si>
  <si>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</si>
  <si>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</si>
  <si>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</si>
  <si>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</si>
  <si>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</si>
  <si>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</si>
  <si>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</si>
  <si>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</si>
  <si>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</si>
  <si>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</si>
  <si>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</si>
  <si>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</si>
  <si>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</si>
  <si>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</si>
  <si>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</si>
  <si>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</si>
  <si>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</si>
  <si>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</si>
  <si>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</si>
  <si>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</si>
  <si>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</si>
  <si>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</si>
  <si>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</si>
  <si>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</si>
  <si>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</si>
  <si>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</si>
  <si>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</si>
  <si>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</si>
  <si>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</si>
  <si>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</si>
  <si>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</si>
  <si>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</si>
  <si>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</si>
  <si>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</si>
  <si>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</si>
  <si>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</si>
  <si>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</si>
  <si>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</si>
  <si>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</si>
  <si>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</si>
  <si>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</si>
  <si>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</si>
  <si>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</si>
  <si>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</si>
  <si>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</si>
  <si>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</si>
  <si>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</si>
  <si>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</si>
  <si>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</si>
  <si>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</si>
  <si>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</si>
  <si>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</si>
  <si>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</si>
  <si>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</si>
  <si>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</si>
  <si>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</si>
  <si>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</si>
  <si>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</si>
  <si>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</si>
  <si>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</si>
  <si>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</si>
  <si>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</si>
  <si>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</si>
  <si>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</si>
  <si>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</si>
  <si>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</si>
  <si>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</si>
  <si>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</si>
  <si>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</si>
  <si>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</si>
  <si>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</si>
  <si>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</si>
  <si>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</si>
  <si>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</si>
  <si>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</si>
  <si>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</si>
  <si>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</si>
  <si>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</si>
  <si>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</si>
  <si>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</si>
  <si>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</si>
  <si>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</si>
  <si>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</si>
  <si>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</si>
  <si>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</si>
  <si>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</si>
  <si>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</si>
  <si>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</si>
  <si>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</si>
  <si>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</si>
  <si>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</si>
  <si>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</si>
  <si>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</si>
  <si>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</si>
  <si>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</si>
  <si>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</si>
  <si>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</si>
  <si>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</si>
  <si>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</si>
  <si>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</si>
  <si>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</si>
  <si>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</si>
  <si>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</si>
  <si>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</si>
  <si>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</si>
  <si>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</si>
  <si>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</si>
  <si>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</si>
  <si>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</si>
  <si>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</si>
  <si>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</si>
  <si>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</si>
  <si>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</si>
  <si>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</si>
  <si>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</si>
  <si>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</si>
  <si>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</si>
  <si>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</si>
  <si>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</si>
  <si>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</si>
  <si>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</si>
  <si>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</si>
  <si>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</si>
  <si>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</si>
  <si>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</si>
  <si>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</si>
  <si>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</si>
  <si>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</si>
  <si>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</si>
  <si>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</si>
  <si>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</si>
  <si>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</si>
  <si>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</si>
  <si>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</si>
  <si>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</si>
  <si>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</si>
  <si>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</si>
  <si>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</si>
  <si>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</si>
  <si>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</si>
  <si>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</si>
  <si>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</si>
  <si>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</si>
  <si>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</si>
  <si>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</si>
  <si>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</si>
  <si>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</si>
  <si>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</si>
  <si>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</si>
  <si>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</si>
  <si>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</si>
  <si>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</si>
  <si>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</si>
  <si>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</si>
  <si>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</si>
  <si>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</si>
  <si>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</si>
  <si>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</si>
  <si>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</si>
  <si>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</si>
  <si>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</si>
  <si>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</si>
  <si>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</si>
  <si>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</si>
  <si>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</si>
  <si>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</si>
  <si>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</si>
  <si>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</si>
  <si>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</si>
  <si>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</si>
  <si>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</si>
  <si>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</si>
  <si>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</si>
  <si>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</si>
  <si>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</si>
  <si>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</si>
  <si>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</si>
  <si>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</si>
  <si>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</si>
  <si>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</si>
  <si>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</si>
  <si>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</si>
  <si>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</si>
  <si>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</si>
  <si>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</si>
  <si>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</si>
  <si>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</si>
  <si>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</si>
  <si>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</si>
  <si>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</si>
  <si>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</si>
  <si>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</si>
  <si>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</si>
  <si>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</si>
  <si>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</si>
  <si>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</si>
  <si>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</si>
  <si>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</si>
  <si>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</si>
  <si>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</si>
  <si>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</si>
  <si>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</si>
  <si>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</si>
  <si>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</si>
  <si>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</si>
  <si>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</si>
  <si>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</si>
  <si>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</si>
  <si>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</si>
  <si>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</si>
  <si>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</si>
  <si>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</si>
  <si>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</si>
  <si>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</si>
  <si>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</si>
  <si>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</si>
  <si>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</si>
  <si>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</si>
  <si>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</si>
  <si>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</si>
  <si>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</si>
  <si>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</si>
  <si>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</si>
  <si>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</si>
  <si>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</si>
  <si>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</si>
  <si>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</si>
  <si>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</si>
  <si>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</si>
  <si>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</si>
  <si>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</si>
  <si>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</si>
  <si>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</si>
  <si>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</si>
  <si>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</si>
  <si>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</si>
  <si>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</si>
  <si>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</si>
  <si>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</si>
  <si>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</si>
  <si>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</si>
  <si>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</si>
  <si>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</si>
  <si>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</si>
  <si>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</si>
  <si>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</si>
  <si>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</si>
  <si>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</si>
  <si>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</si>
  <si>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</si>
  <si>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</si>
  <si>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</si>
  <si>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</si>
  <si>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</si>
  <si>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</si>
  <si>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</si>
  <si>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</si>
  <si>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</si>
  <si>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</si>
  <si>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</si>
  <si>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</si>
  <si>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</si>
  <si>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</si>
  <si>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</si>
  <si>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</si>
  <si>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</si>
  <si>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</si>
  <si>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</si>
  <si>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</si>
  <si>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</si>
  <si>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</si>
  <si>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</si>
  <si>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</si>
  <si>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</si>
  <si>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</si>
  <si>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</si>
  <si>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</si>
  <si>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</si>
  <si>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</si>
  <si>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</si>
  <si>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</si>
  <si>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</si>
  <si>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</si>
  <si>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</si>
  <si>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</si>
  <si>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</si>
  <si>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</si>
  <si>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</si>
  <si>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</si>
  <si>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</si>
  <si>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</si>
  <si>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</si>
  <si>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</si>
  <si>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</si>
  <si>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</si>
  <si>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</si>
  <si>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</si>
  <si>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</si>
  <si>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</si>
  <si>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</si>
  <si>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</si>
  <si>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</si>
  <si>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</si>
  <si>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</si>
  <si>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</si>
  <si>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</si>
  <si>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</si>
  <si>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</si>
  <si>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</si>
  <si>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</si>
  <si>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</si>
  <si>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</si>
  <si>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</si>
  <si>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</si>
  <si>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</si>
  <si>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</si>
  <si>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</si>
  <si>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</si>
  <si>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</si>
  <si>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</si>
  <si>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</si>
  <si>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</si>
  <si>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</si>
  <si>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</si>
  <si>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</si>
  <si>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</si>
  <si>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</si>
  <si>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</si>
  <si>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</si>
  <si>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</si>
  <si>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</si>
  <si>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</si>
  <si>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</si>
  <si>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</si>
  <si>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</si>
  <si>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</si>
  <si>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</si>
  <si>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</si>
  <si>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</si>
  <si>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</si>
  <si>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</si>
  <si>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</si>
  <si>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</si>
  <si>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</si>
  <si>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</si>
  <si>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</si>
  <si>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</si>
  <si>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</si>
  <si>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</si>
  <si>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</si>
  <si>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</si>
  <si>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</si>
  <si>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</si>
  <si>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</si>
  <si>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</si>
  <si>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</si>
  <si>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</si>
  <si>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</si>
  <si>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</si>
  <si>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</si>
  <si>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</si>
  <si>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</si>
  <si>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</si>
  <si>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</si>
  <si>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</si>
  <si>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</si>
  <si>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</si>
  <si>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</si>
  <si>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</si>
  <si>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</si>
  <si>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</si>
  <si>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</si>
  <si>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</si>
  <si>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</si>
  <si>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</si>
  <si>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</si>
  <si>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</si>
  <si>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</si>
  <si>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</si>
  <si>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</si>
  <si>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</si>
  <si>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</si>
  <si>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</si>
  <si>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</si>
  <si>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</si>
  <si>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</si>
  <si>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</si>
  <si>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</si>
  <si>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</si>
  <si>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</si>
  <si>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</si>
  <si>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</si>
  <si>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</si>
  <si>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</si>
  <si>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</si>
  <si>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</si>
  <si>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</si>
  <si>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</si>
  <si>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</si>
  <si>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</si>
  <si>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</si>
  <si>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</si>
  <si>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</si>
  <si>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</si>
  <si>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</si>
  <si>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</si>
  <si>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</si>
  <si>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</si>
  <si>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</si>
  <si>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</si>
  <si>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</si>
  <si>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</si>
  <si>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</si>
  <si>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</si>
  <si>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</si>
  <si>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</si>
  <si>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</si>
  <si>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</si>
  <si>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</si>
  <si>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</si>
  <si>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</si>
  <si>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</si>
  <si>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</si>
  <si>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</si>
  <si>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</si>
  <si>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</si>
  <si>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</si>
  <si>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</si>
  <si>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</si>
  <si>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</si>
  <si>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</si>
  <si>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</si>
  <si>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</si>
  <si>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</si>
  <si>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</si>
  <si>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</si>
  <si>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</si>
  <si>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</si>
  <si>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</si>
  <si>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</si>
  <si>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</si>
  <si>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</si>
  <si>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</si>
  <si>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</si>
  <si>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</si>
  <si>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</si>
  <si>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</si>
  <si>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</si>
  <si>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</si>
  <si>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</si>
  <si>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</si>
  <si>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</si>
  <si>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</si>
  <si>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</si>
  <si>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</si>
  <si>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</si>
  <si>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</si>
  <si>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</si>
  <si>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</si>
  <si>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</si>
  <si>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</si>
  <si>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</si>
  <si>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</si>
  <si>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</si>
  <si>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</si>
  <si>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</si>
  <si>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</si>
  <si>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</si>
  <si>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</si>
  <si>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</si>
  <si>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</si>
  <si>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</si>
  <si>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</si>
  <si>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</si>
  <si>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</si>
  <si>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</si>
  <si>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</si>
  <si>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</si>
  <si>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</si>
  <si>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</si>
  <si>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</si>
  <si>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</si>
  <si>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</si>
  <si>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</si>
  <si>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</si>
  <si>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</si>
  <si>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</si>
  <si>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</si>
  <si>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</si>
  <si>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</si>
  <si>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</si>
  <si>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</si>
  <si>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</si>
  <si>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</si>
  <si>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</si>
  <si>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</si>
  <si>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</si>
  <si>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</si>
  <si>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</si>
  <si>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</si>
  <si>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</si>
  <si>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</si>
  <si>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</si>
  <si>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</si>
  <si>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</si>
  <si>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</si>
  <si>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</si>
  <si>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</si>
  <si>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</si>
  <si>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</si>
  <si>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</si>
  <si>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</si>
  <si>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</si>
  <si>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</si>
  <si>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</si>
  <si>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</si>
  <si>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</si>
  <si>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</si>
  <si>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</si>
  <si>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</si>
  <si>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</si>
  <si>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</si>
  <si>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</si>
  <si>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</si>
  <si>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</si>
  <si>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</si>
  <si>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</si>
  <si>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</si>
  <si>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</si>
  <si>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</si>
  <si>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</si>
  <si>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</si>
  <si>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</si>
  <si>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</si>
  <si>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</si>
  <si>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</si>
  <si>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</si>
  <si>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</si>
  <si>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</si>
  <si>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</si>
  <si>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</si>
  <si>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</si>
  <si>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</si>
  <si>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</si>
  <si>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</si>
  <si>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</si>
  <si>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</si>
  <si>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</si>
  <si>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</si>
  <si>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</si>
  <si>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</si>
  <si>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</si>
  <si>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</si>
  <si>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</si>
  <si>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</si>
  <si>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</si>
  <si>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</si>
  <si>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</si>
  <si>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</si>
  <si>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</si>
  <si>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</si>
  <si>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</si>
  <si>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</si>
  <si>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</si>
  <si>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</si>
  <si>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</si>
  <si>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</si>
  <si>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</si>
  <si>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</si>
  <si>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</si>
  <si>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</si>
  <si>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</si>
  <si>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</si>
  <si>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</si>
  <si>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</si>
  <si>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</si>
  <si>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</si>
  <si>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</si>
  <si>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</si>
  <si>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</si>
  <si>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</si>
  <si>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</si>
  <si>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</si>
  <si>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</si>
  <si>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</si>
  <si>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</si>
  <si>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</si>
  <si>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</si>
  <si>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</si>
  <si>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</si>
  <si>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</si>
  <si>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</si>
  <si>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</si>
  <si>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</si>
  <si>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</si>
  <si>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</si>
  <si>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</si>
  <si>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</si>
  <si>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</si>
  <si>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</si>
  <si>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</si>
  <si>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</si>
  <si>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</si>
  <si>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</si>
  <si>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</si>
  <si>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</si>
  <si>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</si>
  <si>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</si>
  <si>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</si>
  <si>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</si>
  <si>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</si>
  <si>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</si>
  <si>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</si>
  <si>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</si>
  <si>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</si>
  <si>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</si>
  <si>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</si>
  <si>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</si>
  <si>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</si>
  <si>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</si>
  <si>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</si>
  <si>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</si>
  <si>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</si>
  <si>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</si>
  <si>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</si>
  <si>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</si>
  <si>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</si>
  <si>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</si>
  <si>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</si>
  <si>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</si>
  <si>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</si>
  <si>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</si>
  <si>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</si>
  <si>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</si>
  <si>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</si>
  <si>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</si>
  <si>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</si>
  <si>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</si>
  <si>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</si>
  <si>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</si>
  <si>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</si>
  <si>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</si>
  <si>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</si>
  <si>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</si>
  <si>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</si>
  <si>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</si>
  <si>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</si>
  <si>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</si>
  <si>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</si>
  <si>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</si>
  <si>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</si>
  <si>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</si>
  <si>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</si>
  <si>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</si>
  <si>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</si>
  <si>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</si>
  <si>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</si>
  <si>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</si>
  <si>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</si>
  <si>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</si>
  <si>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</si>
  <si>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</si>
  <si>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</si>
  <si>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</si>
  <si>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</si>
  <si>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</si>
  <si>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</si>
  <si>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</si>
  <si>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</si>
  <si>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</si>
  <si>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</si>
  <si>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</si>
  <si>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</si>
  <si>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</si>
  <si>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</si>
  <si>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</si>
  <si>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</si>
  <si>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</si>
  <si>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</si>
  <si>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</si>
  <si>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</si>
  <si>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</si>
  <si>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</si>
  <si>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</si>
  <si>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</si>
  <si>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</si>
  <si>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</si>
  <si>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</si>
  <si>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</si>
  <si>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</si>
  <si>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</si>
  <si>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</si>
  <si>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</si>
  <si>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</si>
  <si>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</si>
  <si>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</si>
  <si>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</si>
  <si>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</si>
  <si>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</si>
  <si>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</si>
  <si>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</si>
  <si>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</si>
  <si>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</si>
  <si>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</si>
  <si>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</si>
  <si>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</si>
  <si>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</si>
  <si>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</si>
  <si>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</si>
  <si>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</si>
  <si>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</si>
  <si>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</si>
  <si>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</si>
  <si>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</si>
  <si>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</si>
  <si>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</si>
  <si>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</si>
  <si>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</si>
  <si>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</si>
  <si>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</si>
  <si>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</si>
  <si>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</si>
  <si>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</si>
  <si>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</si>
  <si>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</si>
  <si>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</si>
  <si>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</si>
  <si>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</si>
  <si>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</si>
  <si>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</si>
  <si>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</si>
  <si>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</si>
  <si>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</si>
  <si>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</si>
  <si>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</si>
  <si>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</si>
  <si>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</si>
  <si>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</si>
  <si>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</si>
  <si>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</si>
  <si>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</si>
  <si>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</si>
  <si>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</si>
  <si>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</si>
  <si>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</si>
  <si>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</si>
  <si>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</si>
  <si>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</si>
  <si>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</si>
  <si>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</si>
  <si>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</si>
  <si>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</si>
  <si>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</si>
  <si>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</si>
  <si>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</si>
  <si>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</si>
  <si>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</si>
  <si>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</si>
  <si>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</si>
  <si>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</si>
  <si>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</si>
  <si>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</si>
  <si>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</si>
  <si>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</si>
  <si>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</si>
  <si>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</si>
  <si>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</si>
  <si>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</si>
  <si>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</si>
  <si>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</si>
  <si>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</si>
  <si>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</si>
  <si>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</si>
  <si>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</si>
  <si>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</si>
  <si>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 xml:space="preserve">Gil Carrera, Santiago </t>
  </si>
  <si>
    <t>ReservaC Norte</t>
  </si>
  <si>
    <t>Hold</t>
  </si>
  <si>
    <t>2 Gavetas Vacias + 1 Gaveta Fallando</t>
  </si>
  <si>
    <t>Alonzo Estrella, Placido de Jesus</t>
  </si>
  <si>
    <t>INHIBIDO</t>
  </si>
  <si>
    <t>3335953600 </t>
  </si>
  <si>
    <t>3335954459 </t>
  </si>
  <si>
    <t>3335953639 </t>
  </si>
  <si>
    <t>ERROR DE PRINTER</t>
  </si>
  <si>
    <t>Maria Pichardo, Glaufo Rafael</t>
  </si>
  <si>
    <t>15 Julio de 2021</t>
  </si>
  <si>
    <t>3335955017</t>
  </si>
  <si>
    <t>3335955019</t>
  </si>
  <si>
    <t>3335955021</t>
  </si>
  <si>
    <t>3335955022</t>
  </si>
  <si>
    <t>3335955023</t>
  </si>
  <si>
    <t>3335955024</t>
  </si>
  <si>
    <t>3335955025</t>
  </si>
  <si>
    <t>3335955066</t>
  </si>
  <si>
    <t>3335955051</t>
  </si>
  <si>
    <t>3335955011 </t>
  </si>
  <si>
    <t>SIN ACTIVIDAD DE RETIRO</t>
  </si>
  <si>
    <t>3335955545</t>
  </si>
  <si>
    <t>3335955538</t>
  </si>
  <si>
    <t>3335955524</t>
  </si>
  <si>
    <t>3335955519</t>
  </si>
  <si>
    <t>3335955518</t>
  </si>
  <si>
    <t>3335955514</t>
  </si>
  <si>
    <t>3335955509</t>
  </si>
  <si>
    <t>3335955507</t>
  </si>
  <si>
    <t>3335955481</t>
  </si>
  <si>
    <t>3335955475</t>
  </si>
  <si>
    <t>3335955454</t>
  </si>
  <si>
    <t>3335955448</t>
  </si>
  <si>
    <t>3335955421</t>
  </si>
  <si>
    <t>3335955420</t>
  </si>
  <si>
    <t>3335955408</t>
  </si>
  <si>
    <t>3335955281</t>
  </si>
  <si>
    <t>3335954970</t>
  </si>
  <si>
    <t xml:space="preserve">Gonzalez Ceballos, Dionisio </t>
  </si>
  <si>
    <t>SIN EFCTIVO</t>
  </si>
  <si>
    <t>SIN EFFECTIVO</t>
  </si>
  <si>
    <t>Closed</t>
  </si>
  <si>
    <t>3335955987</t>
  </si>
  <si>
    <t>3335955948</t>
  </si>
  <si>
    <t>3335955927</t>
  </si>
  <si>
    <t>3335955923</t>
  </si>
  <si>
    <t>3335955912</t>
  </si>
  <si>
    <t>3335955907</t>
  </si>
  <si>
    <t>3335955902</t>
  </si>
  <si>
    <t>3335955814</t>
  </si>
  <si>
    <t>3335955796</t>
  </si>
  <si>
    <t>3335955793</t>
  </si>
  <si>
    <t>3335955789</t>
  </si>
  <si>
    <t>3335955776</t>
  </si>
  <si>
    <t>3335955767</t>
  </si>
  <si>
    <t>3335955765</t>
  </si>
  <si>
    <t>3335955761</t>
  </si>
  <si>
    <t>3335955757</t>
  </si>
  <si>
    <t>3335955750</t>
  </si>
  <si>
    <t>3335955743</t>
  </si>
  <si>
    <t>3335955681</t>
  </si>
  <si>
    <t>3335955659</t>
  </si>
  <si>
    <t>3335955656</t>
  </si>
  <si>
    <t>3335951829</t>
  </si>
  <si>
    <t>3335955670</t>
  </si>
  <si>
    <t>Franco Rosario, Roberto Alejandro</t>
  </si>
  <si>
    <t>3335956088</t>
  </si>
  <si>
    <t>3335956078</t>
  </si>
  <si>
    <t>3335956062</t>
  </si>
  <si>
    <t>3335956059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</si>
</sst>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1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70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10"/>
      <tableStyleElement type="headerRow" dxfId="209"/>
      <tableStyleElement type="totalRow" dxfId="208"/>
      <tableStyleElement type="firstColumn" dxfId="207"/>
      <tableStyleElement type="lastColumn" dxfId="206"/>
      <tableStyleElement type="firstRowStripe" dxfId="205"/>
      <tableStyleElement type="firstColumnStripe" dxfId="20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63549" TargetMode="External"/><Relationship Id="rId13" Type="http://schemas.openxmlformats.org/officeDocument/2006/relationships/hyperlink" Target="http://s460-helpdesk/CAisd/pdmweb.exe?OP=SEARCH+FACTORY=in+SKIPLIST=1+QBE.EQ.id=3663542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63550" TargetMode="External"/><Relationship Id="rId12" Type="http://schemas.openxmlformats.org/officeDocument/2006/relationships/hyperlink" Target="http://s460-helpdesk/CAisd/pdmweb.exe?OP=SEARCH+FACTORY=in+SKIPLIST=1+QBE.EQ.id=3663544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63546" TargetMode="External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http://s460-helpdesk/CAisd/pdmweb.exe?OP=SEARCH+FACTORY=in+SKIPLIST=1+QBE.EQ.id=3663547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63548" TargetMode="External"/><Relationship Id="rId14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8" t="s">
        <v>58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114" t="str">
        <f ca="1">CONCATENATE(TODAY()-C3," días")</f>
        <v>66.8324421296275 días</v>
      </c>
      <c r="B3" s="98" t="s">
        <v>2543</v>
      </c>
      <c r="C3" s="100">
        <v>44325.167557870373</v>
      </c>
      <c r="D3" s="100" t="s">
        <v>2180</v>
      </c>
      <c r="E3" s="96">
        <v>812</v>
      </c>
      <c r="F3" s="102" t="str">
        <f>VLOOKUP(E3,'LISTADO ATM'!$A$2:$B$818,2,0)</f>
        <v xml:space="preserve">ATM Canasta del Pueblo </v>
      </c>
      <c r="G3" s="102" t="str">
        <f>VLOOKUP(E3,VIP!$A$2:$O4512,6,0)</f>
        <v>NO</v>
      </c>
      <c r="H3" s="102" t="str">
        <f>VLOOKUP(E3,VIP!$A$2:$O4544,7,FALSE)</f>
        <v>Si</v>
      </c>
      <c r="I3" s="102" t="str">
        <f>VLOOKUP(E3,VIP!$A$2:$O4421,8,FALSE)</f>
        <v>Si</v>
      </c>
      <c r="J3" s="102" t="str">
        <f>VLOOKUP(E3,VIP!$A$2:$O4350,8,FALSE)</f>
        <v>Si</v>
      </c>
      <c r="K3" s="97" t="s">
        <v>2219</v>
      </c>
    </row>
    <row r="4" spans="1:11" ht="18" x14ac:dyDescent="0.25">
      <c r="A4" s="114" t="str">
        <f t="shared" ref="A4:A12" ca="1" si="0">CONCATENATE(TODAY()-C4," días")</f>
        <v>40.3409722222204 días</v>
      </c>
      <c r="B4" s="108">
        <v>3335910002</v>
      </c>
      <c r="C4" s="100">
        <v>44351.65902777778</v>
      </c>
      <c r="D4" s="100" t="s">
        <v>2180</v>
      </c>
      <c r="E4" s="107">
        <v>744</v>
      </c>
      <c r="F4" s="102" t="str">
        <f>VLOOKUP(E4,'LISTADO ATM'!$A$2:$B$818,2,0)</f>
        <v xml:space="preserve">ATM Multicentro La Sirena Venezuela </v>
      </c>
      <c r="G4" s="102" t="str">
        <f>VLOOKUP(E4,VIP!$A$2:$O4513,6,0)</f>
        <v>SI</v>
      </c>
      <c r="H4" s="102" t="str">
        <f>VLOOKUP(E4,VIP!$A$2:$O4545,7,FALSE)</f>
        <v>Si</v>
      </c>
      <c r="I4" s="102" t="str">
        <f>VLOOKUP(E4,VIP!$A$2:$O4422,8,FALSE)</f>
        <v>Si</v>
      </c>
      <c r="J4" s="102" t="str">
        <f>VLOOKUP(E4,VIP!$A$2:$O4351,8,FALSE)</f>
        <v>Si</v>
      </c>
      <c r="K4" s="109" t="s">
        <v>2245</v>
      </c>
    </row>
    <row r="5" spans="1:11" ht="18" x14ac:dyDescent="0.25">
      <c r="A5" s="114" t="str">
        <f t="shared" ca="1" si="0"/>
        <v>29.4985879629603 días</v>
      </c>
      <c r="B5" s="108">
        <v>3335920777</v>
      </c>
      <c r="C5" s="100">
        <v>44362.50141203704</v>
      </c>
      <c r="D5" s="100" t="s">
        <v>2180</v>
      </c>
      <c r="E5" s="107">
        <v>909</v>
      </c>
      <c r="F5" s="102" t="str">
        <f>VLOOKUP(E5,'LISTADO ATM'!$A$2:$B$818,2,0)</f>
        <v xml:space="preserve">ATM UNP UASD </v>
      </c>
      <c r="G5" s="102" t="str">
        <f>VLOOKUP(E5,VIP!$A$2:$O4514,6,0)</f>
        <v>SI</v>
      </c>
      <c r="H5" s="102" t="str">
        <f>VLOOKUP(E5,VIP!$A$2:$O4546,7,FALSE)</f>
        <v>Si</v>
      </c>
      <c r="I5" s="102" t="str">
        <f>VLOOKUP(E5,VIP!$A$2:$O4423,8,FALSE)</f>
        <v>Si</v>
      </c>
      <c r="J5" s="102" t="str">
        <f>VLOOKUP(E5,VIP!$A$2:$O4352,8,FALSE)</f>
        <v>Si</v>
      </c>
      <c r="K5" s="109" t="s">
        <v>2245</v>
      </c>
    </row>
    <row r="6" spans="1:11" ht="18" x14ac:dyDescent="0.25">
      <c r="A6" s="114" t="str">
        <f ca="1">CONCATENATE(TODAY()-C6," días")</f>
        <v>19.4985879629603 días</v>
      </c>
      <c r="B6" s="112">
        <v>3335933212</v>
      </c>
      <c r="C6" s="100">
        <v>44372.50141203704</v>
      </c>
      <c r="D6" s="100" t="s">
        <v>2180</v>
      </c>
      <c r="E6" s="111">
        <v>919</v>
      </c>
      <c r="F6" s="102" t="str">
        <f>VLOOKUP(E6,'LISTADO ATM'!$A$2:$B$818,2,0)</f>
        <v xml:space="preserve">ATM S/M La Cadena Sarasota </v>
      </c>
      <c r="G6" s="102" t="str">
        <f>VLOOKUP(E6,VIP!$A$2:$O4515,6,0)</f>
        <v>SI</v>
      </c>
      <c r="H6" s="102" t="str">
        <f>VLOOKUP(E6,VIP!$A$2:$O4547,7,FALSE)</f>
        <v>Si</v>
      </c>
      <c r="I6" s="102" t="str">
        <f>VLOOKUP(E6,VIP!$A$2:$O4424,8,FALSE)</f>
        <v>Si</v>
      </c>
      <c r="J6" s="102" t="str">
        <f>VLOOKUP(E6,VIP!$A$2:$O4353,8,FALSE)</f>
        <v>Si</v>
      </c>
      <c r="K6" s="109" t="s">
        <v>2245</v>
      </c>
    </row>
    <row r="7" spans="1:11" ht="18" x14ac:dyDescent="0.25">
      <c r="A7" s="114" t="str">
        <f t="shared" ca="1" si="0"/>
        <v>19.5651273148178 días</v>
      </c>
      <c r="B7" s="112">
        <v>3335932386</v>
      </c>
      <c r="C7" s="100">
        <v>44372.434872685182</v>
      </c>
      <c r="D7" s="100" t="s">
        <v>2180</v>
      </c>
      <c r="E7" s="111">
        <v>387</v>
      </c>
      <c r="F7" s="102" t="str">
        <f>VLOOKUP(E7,'LISTADO ATM'!$A$2:$B$818,2,0)</f>
        <v xml:space="preserve">ATM S/M La Cadena San Vicente de Paul </v>
      </c>
      <c r="G7" s="102" t="str">
        <f>VLOOKUP(E7,VIP!$A$2:$O4516,6,0)</f>
        <v>NO</v>
      </c>
      <c r="H7" s="102" t="str">
        <f>VLOOKUP(E7,VIP!$A$2:$O4548,7,FALSE)</f>
        <v>Si</v>
      </c>
      <c r="I7" s="102" t="str">
        <f>VLOOKUP(E7,VIP!$A$2:$O4425,8,FALSE)</f>
        <v>Si</v>
      </c>
      <c r="J7" s="102" t="str">
        <f>VLOOKUP(E7,VIP!$A$2:$O4354,8,FALSE)</f>
        <v>Si</v>
      </c>
      <c r="K7" s="113" t="s">
        <v>2219</v>
      </c>
    </row>
    <row r="8" spans="1:11" ht="18" x14ac:dyDescent="0.25">
      <c r="A8" s="114" t="str">
        <f t="shared" ca="1" si="0"/>
        <v>18.6175231481466 días</v>
      </c>
      <c r="B8" s="112">
        <v>3335933212</v>
      </c>
      <c r="C8" s="100">
        <v>44373.382476851853</v>
      </c>
      <c r="D8" s="100" t="s">
        <v>2180</v>
      </c>
      <c r="E8" s="111">
        <v>919</v>
      </c>
      <c r="F8" s="102" t="str">
        <f>VLOOKUP(E8,'LISTADO ATM'!$A$2:$B$818,2,0)</f>
        <v xml:space="preserve">ATM S/M La Cadena Sarasota </v>
      </c>
      <c r="G8" s="102" t="str">
        <f>VLOOKUP(E8,VIP!$A$2:$O4517,6,0)</f>
        <v>SI</v>
      </c>
      <c r="H8" s="102" t="str">
        <f>VLOOKUP(E8,VIP!$A$2:$O4549,7,FALSE)</f>
        <v>Si</v>
      </c>
      <c r="I8" s="102" t="str">
        <f>VLOOKUP(E8,VIP!$A$2:$O4426,8,FALSE)</f>
        <v>Si</v>
      </c>
      <c r="J8" s="102" t="str">
        <f>VLOOKUP(E8,VIP!$A$2:$O4355,8,FALSE)</f>
        <v>Si</v>
      </c>
      <c r="K8" s="113" t="s">
        <v>2245</v>
      </c>
    </row>
    <row r="9" spans="1:11" ht="18" x14ac:dyDescent="0.25">
      <c r="A9" s="114" t="str">
        <f t="shared" ca="1" si="0"/>
        <v>15.6447916666657 días</v>
      </c>
      <c r="B9" s="112">
        <v>3335935327</v>
      </c>
      <c r="C9" s="100">
        <v>44376.355208333334</v>
      </c>
      <c r="D9" s="100" t="s">
        <v>2180</v>
      </c>
      <c r="E9" s="111">
        <v>183</v>
      </c>
      <c r="F9" s="102" t="str">
        <f>VLOOKUP(E9,'LISTADO ATM'!$A$2:$B$818,2,0)</f>
        <v>ATM Estación Nativa Km. 22 Aut. Duarte.</v>
      </c>
      <c r="G9" s="102" t="str">
        <f>VLOOKUP(E9,VIP!$A$2:$O4518,6,0)</f>
        <v>N/A</v>
      </c>
      <c r="H9" s="102" t="str">
        <f>VLOOKUP(E9,VIP!$A$2:$O4550,7,FALSE)</f>
        <v>N/A</v>
      </c>
      <c r="I9" s="102" t="str">
        <f>VLOOKUP(E9,VIP!$A$2:$O4427,8,FALSE)</f>
        <v>N/A</v>
      </c>
      <c r="J9" s="102" t="str">
        <f>VLOOKUP(E9,VIP!$A$2:$O4356,8,FALSE)</f>
        <v>N/A</v>
      </c>
      <c r="K9" s="113" t="s">
        <v>2219</v>
      </c>
    </row>
    <row r="10" spans="1:11" ht="18" x14ac:dyDescent="0.25">
      <c r="A10" s="114" t="str">
        <f t="shared" ca="1" si="0"/>
        <v>13.6312615740753 días</v>
      </c>
      <c r="B10" s="112">
        <v>3335938194</v>
      </c>
      <c r="C10" s="100">
        <v>44378.368738425925</v>
      </c>
      <c r="D10" s="100" t="s">
        <v>2180</v>
      </c>
      <c r="E10" s="111">
        <v>569</v>
      </c>
      <c r="F10" s="102" t="str">
        <f>VLOOKUP(E10,'LISTADO ATM'!$A$2:$B$818,2,0)</f>
        <v xml:space="preserve">ATM Superintendencia de Seguros </v>
      </c>
      <c r="G10" s="102" t="str">
        <f>VLOOKUP(E10,VIP!$A$2:$O4519,6,0)</f>
        <v>NO</v>
      </c>
      <c r="H10" s="102" t="str">
        <f>VLOOKUP(E10,VIP!$A$2:$O4551,7,FALSE)</f>
        <v>Si</v>
      </c>
      <c r="I10" s="102" t="str">
        <f>VLOOKUP(E10,VIP!$A$2:$O4428,8,FALSE)</f>
        <v>Si</v>
      </c>
      <c r="J10" s="102" t="str">
        <f>VLOOKUP(E10,VIP!$A$2:$O4357,8,FALSE)</f>
        <v>Si</v>
      </c>
      <c r="K10" s="113" t="s">
        <v>2219</v>
      </c>
    </row>
    <row r="11" spans="1:11" ht="18" x14ac:dyDescent="0.25">
      <c r="A11" s="114" t="str">
        <f t="shared" ca="1" si="0"/>
        <v>13.5685532407442 días</v>
      </c>
      <c r="B11" s="112">
        <v>3335938443</v>
      </c>
      <c r="C11" s="100">
        <v>44378.431446759256</v>
      </c>
      <c r="D11" s="100" t="s">
        <v>2180</v>
      </c>
      <c r="E11" s="111">
        <v>135</v>
      </c>
      <c r="F11" s="102" t="str">
        <f>VLOOKUP(E11,'LISTADO ATM'!$A$2:$B$818,2,0)</f>
        <v xml:space="preserve">ATM Oficina Las Dunas Baní </v>
      </c>
      <c r="G11" s="102" t="str">
        <f>VLOOKUP(E11,VIP!$A$2:$O4520,6,0)</f>
        <v>SI</v>
      </c>
      <c r="H11" s="102" t="str">
        <f>VLOOKUP(E11,VIP!$A$2:$O4552,7,FALSE)</f>
        <v>Si</v>
      </c>
      <c r="I11" s="102" t="str">
        <f>VLOOKUP(E11,VIP!$A$2:$O4429,8,FALSE)</f>
        <v>Si</v>
      </c>
      <c r="J11" s="102" t="str">
        <f>VLOOKUP(E11,VIP!$A$2:$O4358,8,FALSE)</f>
        <v>Si</v>
      </c>
      <c r="K11" s="113" t="s">
        <v>2245</v>
      </c>
    </row>
    <row r="12" spans="1:11" ht="18" x14ac:dyDescent="0.25">
      <c r="A12" s="114" t="str">
        <f t="shared" ca="1" si="0"/>
        <v>9.68958333333285 días</v>
      </c>
      <c r="B12" s="112" t="s">
        <v>2585</v>
      </c>
      <c r="C12" s="100">
        <v>44382.310416666667</v>
      </c>
      <c r="D12" s="100" t="s">
        <v>2180</v>
      </c>
      <c r="E12" s="111">
        <v>744</v>
      </c>
      <c r="F12" s="102" t="str">
        <f>VLOOKUP(E12,'LISTADO ATM'!$A$2:$B$818,2,0)</f>
        <v xml:space="preserve">ATM Multicentro La Sirena Venezuela </v>
      </c>
      <c r="G12" s="102" t="str">
        <f>VLOOKUP(E12,VIP!$A$2:$O4521,6,0)</f>
        <v>SI</v>
      </c>
      <c r="H12" s="102" t="str">
        <f>VLOOKUP(E12,VIP!$A$2:$O4553,7,FALSE)</f>
        <v>Si</v>
      </c>
      <c r="I12" s="102" t="str">
        <f>VLOOKUP(E12,VIP!$A$2:$O4430,8,FALSE)</f>
        <v>Si</v>
      </c>
      <c r="J12" s="102" t="str">
        <f>VLOOKUP(E12,VIP!$A$2:$O4359,8,FALSE)</f>
        <v>Si</v>
      </c>
      <c r="K12" s="113" t="s">
        <v>2219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95" priority="99335"/>
  </conditionalFormatting>
  <conditionalFormatting sqref="E3">
    <cfRule type="duplicateValues" dxfId="94" priority="121698"/>
  </conditionalFormatting>
  <conditionalFormatting sqref="E3">
    <cfRule type="duplicateValues" dxfId="93" priority="121699"/>
    <cfRule type="duplicateValues" dxfId="92" priority="121700"/>
  </conditionalFormatting>
  <conditionalFormatting sqref="E3">
    <cfRule type="duplicateValues" dxfId="91" priority="121701"/>
    <cfRule type="duplicateValues" dxfId="90" priority="121702"/>
    <cfRule type="duplicateValues" dxfId="89" priority="121703"/>
    <cfRule type="duplicateValues" dxfId="88" priority="121704"/>
  </conditionalFormatting>
  <conditionalFormatting sqref="B3">
    <cfRule type="duplicateValues" dxfId="87" priority="121705"/>
  </conditionalFormatting>
  <conditionalFormatting sqref="E4">
    <cfRule type="duplicateValues" dxfId="86" priority="60"/>
  </conditionalFormatting>
  <conditionalFormatting sqref="E4">
    <cfRule type="duplicateValues" dxfId="85" priority="57"/>
    <cfRule type="duplicateValues" dxfId="84" priority="58"/>
    <cfRule type="duplicateValues" dxfId="83" priority="59"/>
  </conditionalFormatting>
  <conditionalFormatting sqref="E4">
    <cfRule type="duplicateValues" dxfId="82" priority="56"/>
  </conditionalFormatting>
  <conditionalFormatting sqref="E4">
    <cfRule type="duplicateValues" dxfId="81" priority="53"/>
    <cfRule type="duplicateValues" dxfId="80" priority="54"/>
    <cfRule type="duplicateValues" dxfId="79" priority="55"/>
  </conditionalFormatting>
  <conditionalFormatting sqref="B4">
    <cfRule type="duplicateValues" dxfId="78" priority="52"/>
  </conditionalFormatting>
  <conditionalFormatting sqref="E4">
    <cfRule type="duplicateValues" dxfId="77" priority="51"/>
  </conditionalFormatting>
  <conditionalFormatting sqref="E5">
    <cfRule type="duplicateValues" dxfId="76" priority="50"/>
  </conditionalFormatting>
  <conditionalFormatting sqref="E5">
    <cfRule type="duplicateValues" dxfId="75" priority="47"/>
    <cfRule type="duplicateValues" dxfId="74" priority="48"/>
    <cfRule type="duplicateValues" dxfId="73" priority="49"/>
  </conditionalFormatting>
  <conditionalFormatting sqref="E5">
    <cfRule type="duplicateValues" dxfId="72" priority="46"/>
  </conditionalFormatting>
  <conditionalFormatting sqref="E5">
    <cfRule type="duplicateValues" dxfId="71" priority="43"/>
    <cfRule type="duplicateValues" dxfId="70" priority="44"/>
    <cfRule type="duplicateValues" dxfId="69" priority="45"/>
  </conditionalFormatting>
  <conditionalFormatting sqref="B5">
    <cfRule type="duplicateValues" dxfId="68" priority="42"/>
  </conditionalFormatting>
  <conditionalFormatting sqref="E5">
    <cfRule type="duplicateValues" dxfId="67" priority="41"/>
  </conditionalFormatting>
  <conditionalFormatting sqref="E7:E11">
    <cfRule type="duplicateValues" dxfId="66" priority="40"/>
  </conditionalFormatting>
  <conditionalFormatting sqref="B7:B11">
    <cfRule type="duplicateValues" dxfId="65" priority="39"/>
  </conditionalFormatting>
  <conditionalFormatting sqref="B7:B11">
    <cfRule type="duplicateValues" dxfId="64" priority="36"/>
    <cfRule type="duplicateValues" dxfId="63" priority="37"/>
    <cfRule type="duplicateValues" dxfId="62" priority="38"/>
  </conditionalFormatting>
  <conditionalFormatting sqref="E7:E11">
    <cfRule type="duplicateValues" dxfId="61" priority="35"/>
  </conditionalFormatting>
  <conditionalFormatting sqref="E7:E11">
    <cfRule type="duplicateValues" dxfId="60" priority="33"/>
    <cfRule type="duplicateValues" dxfId="59" priority="34"/>
  </conditionalFormatting>
  <conditionalFormatting sqref="E7:E11">
    <cfRule type="duplicateValues" dxfId="58" priority="30"/>
    <cfRule type="duplicateValues" dxfId="57" priority="31"/>
    <cfRule type="duplicateValues" dxfId="56" priority="32"/>
  </conditionalFormatting>
  <conditionalFormatting sqref="E7:E11">
    <cfRule type="duplicateValues" dxfId="55" priority="26"/>
    <cfRule type="duplicateValues" dxfId="54" priority="27"/>
    <cfRule type="duplicateValues" dxfId="53" priority="28"/>
    <cfRule type="duplicateValues" dxfId="52" priority="29"/>
  </conditionalFormatting>
  <conditionalFormatting sqref="B6">
    <cfRule type="duplicateValues" dxfId="51" priority="25"/>
  </conditionalFormatting>
  <conditionalFormatting sqref="E6">
    <cfRule type="duplicateValues" dxfId="50" priority="24"/>
  </conditionalFormatting>
  <conditionalFormatting sqref="E6">
    <cfRule type="duplicateValues" dxfId="49" priority="21"/>
    <cfRule type="duplicateValues" dxfId="48" priority="22"/>
    <cfRule type="duplicateValues" dxfId="47" priority="23"/>
  </conditionalFormatting>
  <conditionalFormatting sqref="E6">
    <cfRule type="duplicateValues" dxfId="46" priority="20"/>
  </conditionalFormatting>
  <conditionalFormatting sqref="E6">
    <cfRule type="duplicateValues" dxfId="45" priority="17"/>
    <cfRule type="duplicateValues" dxfId="44" priority="18"/>
    <cfRule type="duplicateValues" dxfId="43" priority="19"/>
  </conditionalFormatting>
  <conditionalFormatting sqref="E6">
    <cfRule type="duplicateValues" dxfId="42" priority="16"/>
  </conditionalFormatting>
  <conditionalFormatting sqref="E12">
    <cfRule type="duplicateValues" dxfId="41" priority="15"/>
  </conditionalFormatting>
  <conditionalFormatting sqref="B12">
    <cfRule type="duplicateValues" dxfId="40" priority="14"/>
  </conditionalFormatting>
  <conditionalFormatting sqref="B12">
    <cfRule type="duplicateValues" dxfId="39" priority="11"/>
    <cfRule type="duplicateValues" dxfId="38" priority="12"/>
    <cfRule type="duplicateValues" dxfId="37" priority="13"/>
  </conditionalFormatting>
  <conditionalFormatting sqref="E12">
    <cfRule type="duplicateValues" dxfId="36" priority="10"/>
  </conditionalFormatting>
  <conditionalFormatting sqref="E12">
    <cfRule type="duplicateValues" dxfId="35" priority="8"/>
    <cfRule type="duplicateValues" dxfId="34" priority="9"/>
  </conditionalFormatting>
  <conditionalFormatting sqref="E12">
    <cfRule type="duplicateValues" dxfId="33" priority="5"/>
    <cfRule type="duplicateValues" dxfId="32" priority="6"/>
    <cfRule type="duplicateValues" dxfId="31" priority="7"/>
  </conditionalFormatting>
  <conditionalFormatting sqref="E12">
    <cfRule type="duplicateValues" dxfId="30" priority="1"/>
    <cfRule type="duplicateValues" dxfId="29" priority="2"/>
    <cfRule type="duplicateValues" dxfId="28" priority="3"/>
    <cfRule type="duplicateValues" dxfId="27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90">
        <v>7</v>
      </c>
      <c r="B2" s="91" t="s">
        <v>2029</v>
      </c>
      <c r="C2" s="91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90">
        <v>591</v>
      </c>
      <c r="B3" s="91" t="s">
        <v>507</v>
      </c>
      <c r="C3" s="91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90">
        <v>553</v>
      </c>
      <c r="B4" s="91" t="s">
        <v>544</v>
      </c>
      <c r="C4" s="91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0" customFormat="1" ht="15.75" x14ac:dyDescent="0.25">
      <c r="A337" s="81">
        <v>300</v>
      </c>
      <c r="B337" s="82" t="s">
        <v>1224</v>
      </c>
      <c r="C337" s="82" t="s">
        <v>1225</v>
      </c>
      <c r="D337" s="82" t="s">
        <v>72</v>
      </c>
      <c r="E337" s="82" t="s">
        <v>73</v>
      </c>
      <c r="F337" s="82" t="s">
        <v>2031</v>
      </c>
      <c r="G337" s="82" t="s">
        <v>77</v>
      </c>
      <c r="H337" s="82" t="s">
        <v>77</v>
      </c>
      <c r="I337" s="82" t="s">
        <v>74</v>
      </c>
      <c r="J337" s="82" t="s">
        <v>77</v>
      </c>
      <c r="K337" s="82" t="s">
        <v>77</v>
      </c>
      <c r="L337" s="82" t="s">
        <v>77</v>
      </c>
      <c r="M337" s="82" t="s">
        <v>77</v>
      </c>
      <c r="N337" s="82" t="s">
        <v>74</v>
      </c>
      <c r="O337" s="8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0" customFormat="1" ht="31.5" x14ac:dyDescent="0.25">
      <c r="A408" s="72">
        <v>387</v>
      </c>
      <c r="B408" s="73" t="s">
        <v>634</v>
      </c>
      <c r="C408" s="73" t="s">
        <v>635</v>
      </c>
      <c r="D408" s="32" t="s">
        <v>130</v>
      </c>
      <c r="E408" s="73" t="s">
        <v>73</v>
      </c>
      <c r="F408" s="73" t="s">
        <v>2031</v>
      </c>
      <c r="G408" s="73" t="s">
        <v>77</v>
      </c>
      <c r="H408" s="73" t="s">
        <v>77</v>
      </c>
      <c r="I408" s="73" t="s">
        <v>74</v>
      </c>
      <c r="J408" s="73" t="s">
        <v>77</v>
      </c>
      <c r="K408" s="73" t="s">
        <v>77</v>
      </c>
      <c r="L408" s="73" t="s">
        <v>77</v>
      </c>
      <c r="M408" s="73" t="s">
        <v>77</v>
      </c>
      <c r="N408" s="73" t="s">
        <v>74</v>
      </c>
      <c r="O408" s="7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0" customFormat="1" ht="31.5" x14ac:dyDescent="0.25">
      <c r="A443" s="81">
        <v>425</v>
      </c>
      <c r="B443" s="82" t="s">
        <v>701</v>
      </c>
      <c r="C443" s="82" t="s">
        <v>702</v>
      </c>
      <c r="D443" s="82" t="s">
        <v>130</v>
      </c>
      <c r="E443" s="82" t="s">
        <v>73</v>
      </c>
      <c r="F443" s="82" t="s">
        <v>2031</v>
      </c>
      <c r="G443" s="82" t="s">
        <v>77</v>
      </c>
      <c r="H443" s="82" t="s">
        <v>77</v>
      </c>
      <c r="I443" s="82" t="s">
        <v>74</v>
      </c>
      <c r="J443" s="82" t="s">
        <v>77</v>
      </c>
      <c r="K443" s="82" t="s">
        <v>74</v>
      </c>
      <c r="L443" s="82" t="s">
        <v>77</v>
      </c>
      <c r="M443" s="82" t="s">
        <v>77</v>
      </c>
      <c r="N443" s="82" t="s">
        <v>74</v>
      </c>
      <c r="O443" s="8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75" x14ac:dyDescent="0.25">
      <c r="A461" s="67">
        <v>446</v>
      </c>
      <c r="B461" s="68" t="s">
        <v>1954</v>
      </c>
      <c r="C461" s="68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3" customFormat="1" ht="15.75" x14ac:dyDescent="0.25">
      <c r="A793" s="85">
        <v>985</v>
      </c>
      <c r="B793" s="86" t="s">
        <v>1150</v>
      </c>
      <c r="C793" s="87" t="s">
        <v>1151</v>
      </c>
      <c r="D793" s="87" t="s">
        <v>72</v>
      </c>
      <c r="E793" s="8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6" t="s">
        <v>1180</v>
      </c>
    </row>
    <row r="794" spans="1:15" s="83" customFormat="1" ht="15.75" x14ac:dyDescent="0.25">
      <c r="A794" s="85">
        <v>986</v>
      </c>
      <c r="B794" s="86" t="s">
        <v>1152</v>
      </c>
      <c r="C794" s="87" t="s">
        <v>1153</v>
      </c>
      <c r="D794" s="86" t="s">
        <v>72</v>
      </c>
      <c r="E794" s="8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6" t="s">
        <v>1209</v>
      </c>
    </row>
    <row r="795" spans="1:15" s="83" customFormat="1" ht="15.75" x14ac:dyDescent="0.25">
      <c r="A795" s="85">
        <v>987</v>
      </c>
      <c r="B795" s="86" t="s">
        <v>1154</v>
      </c>
      <c r="C795" s="87" t="s">
        <v>1155</v>
      </c>
      <c r="D795" s="86" t="s">
        <v>72</v>
      </c>
      <c r="E795" s="8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6" t="s">
        <v>1209</v>
      </c>
    </row>
    <row r="796" spans="1:15" s="83" customFormat="1" ht="15.75" x14ac:dyDescent="0.25">
      <c r="A796" s="85">
        <v>988</v>
      </c>
      <c r="B796" s="86" t="s">
        <v>1156</v>
      </c>
      <c r="C796" s="87" t="s">
        <v>1157</v>
      </c>
      <c r="D796" s="87" t="s">
        <v>72</v>
      </c>
      <c r="E796" s="8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989</v>
      </c>
      <c r="B797" s="86" t="s">
        <v>1158</v>
      </c>
      <c r="C797" s="87" t="s">
        <v>1159</v>
      </c>
      <c r="D797" s="87" t="s">
        <v>72</v>
      </c>
      <c r="E797" s="8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6" t="s">
        <v>1184</v>
      </c>
    </row>
    <row r="798" spans="1:15" s="83" customFormat="1" ht="15.75" x14ac:dyDescent="0.25">
      <c r="A798" s="85">
        <v>742</v>
      </c>
      <c r="B798" s="86" t="s">
        <v>1160</v>
      </c>
      <c r="C798" s="87" t="s">
        <v>1161</v>
      </c>
      <c r="D798" s="87" t="s">
        <v>72</v>
      </c>
      <c r="E798" s="8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6" t="s">
        <v>1191</v>
      </c>
    </row>
    <row r="799" spans="1:15" s="83" customFormat="1" ht="15.75" x14ac:dyDescent="0.25">
      <c r="A799" s="85">
        <v>991</v>
      </c>
      <c r="B799" s="86" t="s">
        <v>1162</v>
      </c>
      <c r="C799" s="87" t="s">
        <v>1163</v>
      </c>
      <c r="D799" s="87" t="s">
        <v>72</v>
      </c>
      <c r="E799" s="8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6" t="s">
        <v>1180</v>
      </c>
    </row>
    <row r="800" spans="1:15" s="83" customFormat="1" ht="15.75" x14ac:dyDescent="0.25">
      <c r="A800" s="85">
        <v>715</v>
      </c>
      <c r="B800" s="86" t="s">
        <v>1164</v>
      </c>
      <c r="C800" s="87" t="s">
        <v>1165</v>
      </c>
      <c r="D800" s="87" t="s">
        <v>72</v>
      </c>
      <c r="E800" s="8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6" t="s">
        <v>1185</v>
      </c>
    </row>
    <row r="801" spans="1:15" s="83" customFormat="1" ht="15.75" x14ac:dyDescent="0.25">
      <c r="A801" s="85">
        <v>993</v>
      </c>
      <c r="B801" s="86" t="s">
        <v>1166</v>
      </c>
      <c r="C801" s="87" t="s">
        <v>1167</v>
      </c>
      <c r="D801" s="87" t="s">
        <v>72</v>
      </c>
      <c r="E801" s="8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6" t="s">
        <v>1190</v>
      </c>
    </row>
    <row r="802" spans="1:15" s="83" customFormat="1" ht="15.75" x14ac:dyDescent="0.25">
      <c r="A802" s="85">
        <v>994</v>
      </c>
      <c r="B802" s="86" t="s">
        <v>1889</v>
      </c>
      <c r="C802" s="87" t="s">
        <v>1888</v>
      </c>
      <c r="D802" s="87" t="s">
        <v>72</v>
      </c>
      <c r="E802" s="8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6" t="s">
        <v>2020</v>
      </c>
    </row>
    <row r="803" spans="1:15" s="83" customFormat="1" ht="15.75" x14ac:dyDescent="0.25">
      <c r="A803" s="85">
        <v>545</v>
      </c>
      <c r="B803" s="86" t="s">
        <v>1168</v>
      </c>
      <c r="C803" s="87" t="s">
        <v>1169</v>
      </c>
      <c r="D803" s="87" t="s">
        <v>72</v>
      </c>
      <c r="E803" s="8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1188</v>
      </c>
    </row>
    <row r="804" spans="1:15" s="83" customFormat="1" ht="15.75" x14ac:dyDescent="0.25">
      <c r="A804" s="85">
        <v>996</v>
      </c>
      <c r="B804" s="86" t="s">
        <v>1193</v>
      </c>
      <c r="C804" s="87" t="s">
        <v>1194</v>
      </c>
      <c r="D804" s="87" t="s">
        <v>72</v>
      </c>
      <c r="E804" s="8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6" t="s">
        <v>1184</v>
      </c>
    </row>
    <row r="805" spans="1:15" s="83" customFormat="1" ht="15.75" x14ac:dyDescent="0.25">
      <c r="A805" s="85">
        <v>724</v>
      </c>
      <c r="B805" s="86" t="s">
        <v>1170</v>
      </c>
      <c r="C805" s="87" t="s">
        <v>1171</v>
      </c>
      <c r="D805" s="87" t="s">
        <v>72</v>
      </c>
      <c r="E805" s="8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6" t="s">
        <v>1185</v>
      </c>
    </row>
    <row r="806" spans="1:15" s="63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77">
        <v>726</v>
      </c>
      <c r="B807" s="32" t="s">
        <v>1174</v>
      </c>
      <c r="C807" s="29" t="s">
        <v>1175</v>
      </c>
      <c r="D807" s="29" t="s">
        <v>72</v>
      </c>
      <c r="E807" s="8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77">
        <v>166</v>
      </c>
      <c r="B808" s="101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77">
        <v>361</v>
      </c>
      <c r="B809" s="101" t="s">
        <v>2554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77">
        <v>348</v>
      </c>
      <c r="B810" s="101" t="s">
        <v>2563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03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6" priority="2"/>
  </conditionalFormatting>
  <conditionalFormatting sqref="B1:B1048576">
    <cfRule type="duplicateValues" dxfId="2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0" t="s">
        <v>0</v>
      </c>
      <c r="B1" s="20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2" t="s">
        <v>8</v>
      </c>
      <c r="B9" s="203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4" t="s">
        <v>9</v>
      </c>
      <c r="B14" s="20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12"/>
  <sheetViews>
    <sheetView tabSelected="1" topLeftCell="D1" zoomScale="85" zoomScaleNormal="85" workbookViewId="0">
      <pane ySplit="4" topLeftCell="A5" activePane="bottomLeft" state="frozen"/>
      <selection pane="bottomLeft" activeCell="G15" sqref="G15"/>
    </sheetView>
  </sheetViews>
  <sheetFormatPr baseColWidth="10" defaultColWidth="25.5703125" defaultRowHeight="15" x14ac:dyDescent="0.25"/>
  <cols>
    <col min="1" max="1" width="24.5703125" style="106" bestFit="1" customWidth="1"/>
    <col min="2" max="2" width="19" style="84" bestFit="1" customWidth="1"/>
    <col min="3" max="3" width="17" style="43" bestFit="1" customWidth="1"/>
    <col min="4" max="4" width="29.28515625" style="106" bestFit="1" customWidth="1"/>
    <col min="5" max="5" width="10.5703125" style="75" bestFit="1" customWidth="1"/>
    <col min="6" max="6" width="11.42578125" style="44" customWidth="1"/>
    <col min="7" max="7" width="52.42578125" style="44" customWidth="1"/>
    <col min="8" max="11" width="5.140625" style="44" customWidth="1"/>
    <col min="12" max="12" width="51.85546875" style="44" bestFit="1" customWidth="1"/>
    <col min="13" max="13" width="18.140625" style="106" customWidth="1"/>
    <col min="14" max="14" width="16.42578125" style="106" customWidth="1"/>
    <col min="15" max="15" width="38.7109375" style="106" customWidth="1"/>
    <col min="16" max="16" width="23.42578125" style="79" customWidth="1"/>
    <col min="17" max="17" width="47.28515625" style="69" bestFit="1" customWidth="1"/>
    <col min="18" max="16384" width="25.5703125" style="42"/>
  </cols>
  <sheetData>
    <row r="1" spans="1:17" ht="18" x14ac:dyDescent="0.25">
      <c r="A1" s="161" t="s">
        <v>2153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3"/>
    </row>
    <row r="2" spans="1:17" ht="18" x14ac:dyDescent="0.25">
      <c r="A2" s="158" t="s">
        <v>2150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60"/>
    </row>
    <row r="3" spans="1:17" ht="18.75" thickBot="1" x14ac:dyDescent="0.3">
      <c r="A3" s="164" t="s">
        <v>2599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6"/>
    </row>
    <row r="4" spans="1:17" s="25" customFormat="1" ht="18" x14ac:dyDescent="0.25">
      <c r="A4" s="93" t="s">
        <v>2394</v>
      </c>
      <c r="B4" s="92" t="s">
        <v>2215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5" t="s">
        <v>2437</v>
      </c>
    </row>
    <row r="5" spans="1:17" s="115" customFormat="1" ht="18" x14ac:dyDescent="0.25">
      <c r="A5" s="118" t="str">
        <f>VLOOKUP(E5,'LISTADO ATM'!$A$2:$C$898,3,0)</f>
        <v>DISTRITO NACIONAL</v>
      </c>
      <c r="B5" s="117">
        <v>3335952031</v>
      </c>
      <c r="C5" s="100">
        <v>44390.314699074072</v>
      </c>
      <c r="D5" s="100" t="s">
        <v>2180</v>
      </c>
      <c r="E5" s="116">
        <v>240</v>
      </c>
      <c r="F5" s="118" t="str">
        <f>VLOOKUP(E5,VIP!$A$2:$O14286,2,0)</f>
        <v>DRBR24D</v>
      </c>
      <c r="G5" s="118" t="str">
        <f>VLOOKUP(E5,'LISTADO ATM'!$A$2:$B$897,2,0)</f>
        <v xml:space="preserve">ATM Oficina Carrefour I </v>
      </c>
      <c r="H5" s="118" t="str">
        <f>VLOOKUP(E5,VIP!$A$2:$O19247,7,FALSE)</f>
        <v>Si</v>
      </c>
      <c r="I5" s="118" t="str">
        <f>VLOOKUP(E5,VIP!$A$2:$O11212,8,FALSE)</f>
        <v>Si</v>
      </c>
      <c r="J5" s="118" t="str">
        <f>VLOOKUP(E5,VIP!$A$2:$O11162,8,FALSE)</f>
        <v>Si</v>
      </c>
      <c r="K5" s="118" t="str">
        <f>VLOOKUP(E5,VIP!$A$2:$O14736,6,0)</f>
        <v>SI</v>
      </c>
      <c r="L5" s="119" t="s">
        <v>2219</v>
      </c>
      <c r="M5" s="213" t="s">
        <v>2545</v>
      </c>
      <c r="N5" s="213" t="s">
        <v>2631</v>
      </c>
      <c r="O5" s="118" t="s">
        <v>2454</v>
      </c>
      <c r="P5" s="148"/>
      <c r="Q5" s="212">
        <v>44392.61478009259</v>
      </c>
    </row>
    <row r="6" spans="1:17" s="115" customFormat="1" ht="18" x14ac:dyDescent="0.25">
      <c r="A6" s="118" t="str">
        <f>VLOOKUP(E6,'LISTADO ATM'!$A$2:$C$898,3,0)</f>
        <v>DISTRITO NACIONAL</v>
      </c>
      <c r="B6" s="117">
        <v>3335953838</v>
      </c>
      <c r="C6" s="100">
        <v>44391.379131944443</v>
      </c>
      <c r="D6" s="100" t="s">
        <v>2180</v>
      </c>
      <c r="E6" s="116">
        <v>2</v>
      </c>
      <c r="F6" s="118" t="str">
        <f>VLOOKUP(E6,VIP!$A$2:$O14307,2,0)</f>
        <v>DRBR002</v>
      </c>
      <c r="G6" s="118" t="str">
        <f>VLOOKUP(E6,'LISTADO ATM'!$A$2:$B$897,2,0)</f>
        <v>ATM Autoservicio Padre Castellano</v>
      </c>
      <c r="H6" s="118" t="str">
        <f>VLOOKUP(E6,VIP!$A$2:$O19268,7,FALSE)</f>
        <v>Si</v>
      </c>
      <c r="I6" s="118" t="str">
        <f>VLOOKUP(E6,VIP!$A$2:$O11233,8,FALSE)</f>
        <v>Si</v>
      </c>
      <c r="J6" s="118" t="str">
        <f>VLOOKUP(E6,VIP!$A$2:$O11183,8,FALSE)</f>
        <v>Si</v>
      </c>
      <c r="K6" s="118" t="str">
        <f>VLOOKUP(E6,VIP!$A$2:$O14757,6,0)</f>
        <v>NO</v>
      </c>
      <c r="L6" s="119" t="s">
        <v>2219</v>
      </c>
      <c r="M6" s="213" t="s">
        <v>2545</v>
      </c>
      <c r="N6" s="213" t="s">
        <v>2631</v>
      </c>
      <c r="O6" s="118" t="s">
        <v>2454</v>
      </c>
      <c r="P6" s="148"/>
      <c r="Q6" s="212">
        <v>44392.61478009259</v>
      </c>
    </row>
    <row r="7" spans="1:17" s="115" customFormat="1" ht="18" x14ac:dyDescent="0.25">
      <c r="A7" s="118" t="str">
        <f>VLOOKUP(E7,'LISTADO ATM'!$A$2:$C$898,3,0)</f>
        <v>ESTE</v>
      </c>
      <c r="B7" s="117">
        <v>3335953971</v>
      </c>
      <c r="C7" s="100">
        <v>44391.402858796297</v>
      </c>
      <c r="D7" s="100" t="s">
        <v>2180</v>
      </c>
      <c r="E7" s="116">
        <v>521</v>
      </c>
      <c r="F7" s="118" t="str">
        <f>VLOOKUP(E7,VIP!$A$2:$O14303,2,0)</f>
        <v>DRBR521</v>
      </c>
      <c r="G7" s="118" t="str">
        <f>VLOOKUP(E7,'LISTADO ATM'!$A$2:$B$897,2,0)</f>
        <v xml:space="preserve">ATM UNP Bayahibe (La Romana) </v>
      </c>
      <c r="H7" s="118" t="str">
        <f>VLOOKUP(E7,VIP!$A$2:$O19264,7,FALSE)</f>
        <v>Si</v>
      </c>
      <c r="I7" s="118" t="str">
        <f>VLOOKUP(E7,VIP!$A$2:$O11229,8,FALSE)</f>
        <v>Si</v>
      </c>
      <c r="J7" s="118" t="str">
        <f>VLOOKUP(E7,VIP!$A$2:$O11179,8,FALSE)</f>
        <v>Si</v>
      </c>
      <c r="K7" s="118" t="str">
        <f>VLOOKUP(E7,VIP!$A$2:$O14753,6,0)</f>
        <v>NO</v>
      </c>
      <c r="L7" s="119" t="s">
        <v>2219</v>
      </c>
      <c r="M7" s="213" t="s">
        <v>2545</v>
      </c>
      <c r="N7" s="213" t="s">
        <v>2631</v>
      </c>
      <c r="O7" s="118" t="s">
        <v>2454</v>
      </c>
      <c r="P7" s="148"/>
      <c r="Q7" s="212">
        <v>44392.61478009259</v>
      </c>
    </row>
    <row r="8" spans="1:17" s="115" customFormat="1" ht="18" x14ac:dyDescent="0.25">
      <c r="A8" s="118" t="str">
        <f>VLOOKUP(E8,'LISTADO ATM'!$A$2:$C$898,3,0)</f>
        <v>DISTRITO NACIONAL</v>
      </c>
      <c r="B8" s="117">
        <v>3335954609</v>
      </c>
      <c r="C8" s="100">
        <v>44391.589953703704</v>
      </c>
      <c r="D8" s="100" t="s">
        <v>2180</v>
      </c>
      <c r="E8" s="116">
        <v>473</v>
      </c>
      <c r="F8" s="118" t="str">
        <f>VLOOKUP(E8,VIP!$A$2:$O14329,2,0)</f>
        <v>DRBR473</v>
      </c>
      <c r="G8" s="118" t="str">
        <f>VLOOKUP(E8,'LISTADO ATM'!$A$2:$B$897,2,0)</f>
        <v xml:space="preserve">ATM Oficina Carrefour II </v>
      </c>
      <c r="H8" s="118" t="str">
        <f>VLOOKUP(E8,VIP!$A$2:$O19290,7,FALSE)</f>
        <v>Si</v>
      </c>
      <c r="I8" s="118" t="str">
        <f>VLOOKUP(E8,VIP!$A$2:$O11255,8,FALSE)</f>
        <v>Si</v>
      </c>
      <c r="J8" s="118" t="str">
        <f>VLOOKUP(E8,VIP!$A$2:$O11205,8,FALSE)</f>
        <v>Si</v>
      </c>
      <c r="K8" s="118" t="str">
        <f>VLOOKUP(E8,VIP!$A$2:$O14779,6,0)</f>
        <v>NO</v>
      </c>
      <c r="L8" s="119" t="s">
        <v>2219</v>
      </c>
      <c r="M8" s="213" t="s">
        <v>2545</v>
      </c>
      <c r="N8" s="213" t="s">
        <v>2631</v>
      </c>
      <c r="O8" s="118" t="s">
        <v>2454</v>
      </c>
      <c r="P8" s="148"/>
      <c r="Q8" s="212">
        <v>44392.437962962962</v>
      </c>
    </row>
    <row r="9" spans="1:17" s="115" customFormat="1" ht="18" x14ac:dyDescent="0.25">
      <c r="A9" s="118" t="str">
        <f>VLOOKUP(E9,'LISTADO ATM'!$A$2:$C$898,3,0)</f>
        <v>DISTRITO NACIONAL</v>
      </c>
      <c r="B9" s="117">
        <v>3335954613</v>
      </c>
      <c r="C9" s="100">
        <v>44391.59107638889</v>
      </c>
      <c r="D9" s="100" t="s">
        <v>2180</v>
      </c>
      <c r="E9" s="116">
        <v>902</v>
      </c>
      <c r="F9" s="118" t="str">
        <f>VLOOKUP(E9,VIP!$A$2:$O14327,2,0)</f>
        <v>DRBR16A</v>
      </c>
      <c r="G9" s="118" t="str">
        <f>VLOOKUP(E9,'LISTADO ATM'!$A$2:$B$897,2,0)</f>
        <v xml:space="preserve">ATM Oficina Plaza Florida </v>
      </c>
      <c r="H9" s="118" t="str">
        <f>VLOOKUP(E9,VIP!$A$2:$O19288,7,FALSE)</f>
        <v>Si</v>
      </c>
      <c r="I9" s="118" t="str">
        <f>VLOOKUP(E9,VIP!$A$2:$O11253,8,FALSE)</f>
        <v>Si</v>
      </c>
      <c r="J9" s="118" t="str">
        <f>VLOOKUP(E9,VIP!$A$2:$O11203,8,FALSE)</f>
        <v>Si</v>
      </c>
      <c r="K9" s="118" t="str">
        <f>VLOOKUP(E9,VIP!$A$2:$O14777,6,0)</f>
        <v>NO</v>
      </c>
      <c r="L9" s="119" t="s">
        <v>2219</v>
      </c>
      <c r="M9" s="213" t="s">
        <v>2545</v>
      </c>
      <c r="N9" s="213" t="s">
        <v>2631</v>
      </c>
      <c r="O9" s="118" t="s">
        <v>2454</v>
      </c>
      <c r="P9" s="118"/>
      <c r="Q9" s="212">
        <v>44392.61478009259</v>
      </c>
    </row>
    <row r="10" spans="1:17" s="115" customFormat="1" ht="18" x14ac:dyDescent="0.25">
      <c r="A10" s="118" t="str">
        <f>VLOOKUP(E10,'LISTADO ATM'!$A$2:$C$898,3,0)</f>
        <v>NORTE</v>
      </c>
      <c r="B10" s="117">
        <v>3335954747</v>
      </c>
      <c r="C10" s="100">
        <v>44391.636840277781</v>
      </c>
      <c r="D10" s="100" t="s">
        <v>2181</v>
      </c>
      <c r="E10" s="116">
        <v>862</v>
      </c>
      <c r="F10" s="118" t="str">
        <f>VLOOKUP(E10,VIP!$A$2:$O14298,2,0)</f>
        <v>DRBR862</v>
      </c>
      <c r="G10" s="118" t="str">
        <f>VLOOKUP(E10,'LISTADO ATM'!$A$2:$B$897,2,0)</f>
        <v xml:space="preserve">ATM S/M Doble A (Sabaneta) </v>
      </c>
      <c r="H10" s="118" t="str">
        <f>VLOOKUP(E10,VIP!$A$2:$O19259,7,FALSE)</f>
        <v>Si</v>
      </c>
      <c r="I10" s="118" t="str">
        <f>VLOOKUP(E10,VIP!$A$2:$O11224,8,FALSE)</f>
        <v>Si</v>
      </c>
      <c r="J10" s="118" t="str">
        <f>VLOOKUP(E10,VIP!$A$2:$O11174,8,FALSE)</f>
        <v>Si</v>
      </c>
      <c r="K10" s="118" t="str">
        <f>VLOOKUP(E10,VIP!$A$2:$O14748,6,0)</f>
        <v>NO</v>
      </c>
      <c r="L10" s="119" t="s">
        <v>2219</v>
      </c>
      <c r="M10" s="213" t="s">
        <v>2545</v>
      </c>
      <c r="N10" s="213" t="s">
        <v>2631</v>
      </c>
      <c r="O10" s="118" t="s">
        <v>2588</v>
      </c>
      <c r="P10" s="118"/>
      <c r="Q10" s="212">
        <v>44392.61478009259</v>
      </c>
    </row>
    <row r="11" spans="1:17" s="115" customFormat="1" ht="18" x14ac:dyDescent="0.25">
      <c r="A11" s="118" t="str">
        <f>VLOOKUP(E11,'LISTADO ATM'!$A$2:$C$898,3,0)</f>
        <v>DISTRITO NACIONAL</v>
      </c>
      <c r="B11" s="117">
        <v>3335954969</v>
      </c>
      <c r="C11" s="100">
        <v>44391.755162037036</v>
      </c>
      <c r="D11" s="100" t="s">
        <v>2180</v>
      </c>
      <c r="E11" s="116">
        <v>377</v>
      </c>
      <c r="F11" s="118" t="str">
        <f>VLOOKUP(E11,VIP!$A$2:$O14299,2,0)</f>
        <v>DRBR377</v>
      </c>
      <c r="G11" s="118" t="str">
        <f>VLOOKUP(E11,'LISTADO ATM'!$A$2:$B$897,2,0)</f>
        <v>ATM Estación del Metro Eduardo Brito</v>
      </c>
      <c r="H11" s="118" t="str">
        <f>VLOOKUP(E11,VIP!$A$2:$O19260,7,FALSE)</f>
        <v>Si</v>
      </c>
      <c r="I11" s="118" t="str">
        <f>VLOOKUP(E11,VIP!$A$2:$O11225,8,FALSE)</f>
        <v>Si</v>
      </c>
      <c r="J11" s="118" t="str">
        <f>VLOOKUP(E11,VIP!$A$2:$O11175,8,FALSE)</f>
        <v>Si</v>
      </c>
      <c r="K11" s="118" t="str">
        <f>VLOOKUP(E11,VIP!$A$2:$O14749,6,0)</f>
        <v>NO</v>
      </c>
      <c r="L11" s="119" t="s">
        <v>2219</v>
      </c>
      <c r="M11" s="213" t="s">
        <v>2545</v>
      </c>
      <c r="N11" s="213" t="s">
        <v>2631</v>
      </c>
      <c r="O11" s="118" t="s">
        <v>2454</v>
      </c>
      <c r="P11" s="118"/>
      <c r="Q11" s="212">
        <v>44392.437962962962</v>
      </c>
    </row>
    <row r="12" spans="1:17" s="115" customFormat="1" ht="18" x14ac:dyDescent="0.25">
      <c r="A12" s="118" t="str">
        <f>VLOOKUP(E12,'LISTADO ATM'!$A$2:$C$898,3,0)</f>
        <v>ESTE</v>
      </c>
      <c r="B12" s="117">
        <v>3335954992</v>
      </c>
      <c r="C12" s="100">
        <v>44391.836192129631</v>
      </c>
      <c r="D12" s="100" t="s">
        <v>2180</v>
      </c>
      <c r="E12" s="116">
        <v>859</v>
      </c>
      <c r="F12" s="118" t="str">
        <f>VLOOKUP(E12,VIP!$A$2:$O14312,2,0)</f>
        <v>DRBR859</v>
      </c>
      <c r="G12" s="118" t="str">
        <f>VLOOKUP(E12,'LISTADO ATM'!$A$2:$B$897,2,0)</f>
        <v xml:space="preserve">ATM Hotel Vista Sol (Punta Cana) </v>
      </c>
      <c r="H12" s="118" t="str">
        <f>VLOOKUP(E12,VIP!$A$2:$O19273,7,FALSE)</f>
        <v>Si</v>
      </c>
      <c r="I12" s="118" t="str">
        <f>VLOOKUP(E12,VIP!$A$2:$O11238,8,FALSE)</f>
        <v>Si</v>
      </c>
      <c r="J12" s="118" t="str">
        <f>VLOOKUP(E12,VIP!$A$2:$O11188,8,FALSE)</f>
        <v>Si</v>
      </c>
      <c r="K12" s="118" t="str">
        <f>VLOOKUP(E12,VIP!$A$2:$O14762,6,0)</f>
        <v>NO</v>
      </c>
      <c r="L12" s="119" t="s">
        <v>2219</v>
      </c>
      <c r="M12" s="213" t="s">
        <v>2545</v>
      </c>
      <c r="N12" s="213" t="s">
        <v>2631</v>
      </c>
      <c r="O12" s="118" t="s">
        <v>2454</v>
      </c>
      <c r="P12" s="118"/>
      <c r="Q12" s="212">
        <v>44392.61478009259</v>
      </c>
    </row>
    <row r="13" spans="1:17" s="115" customFormat="1" ht="18" x14ac:dyDescent="0.25">
      <c r="A13" s="118" t="str">
        <f>VLOOKUP(E13,'LISTADO ATM'!$A$2:$C$898,3,0)</f>
        <v>NORTE</v>
      </c>
      <c r="B13" s="145">
        <v>3335955002</v>
      </c>
      <c r="C13" s="100">
        <v>44391.874293981484</v>
      </c>
      <c r="D13" s="100" t="s">
        <v>2181</v>
      </c>
      <c r="E13" s="140">
        <v>854</v>
      </c>
      <c r="F13" s="118" t="str">
        <f>VLOOKUP(E13,VIP!$A$2:$O14308,2,0)</f>
        <v>DRBR854</v>
      </c>
      <c r="G13" s="118" t="str">
        <f>VLOOKUP(E13,'LISTADO ATM'!$A$2:$B$897,2,0)</f>
        <v xml:space="preserve">ATM Centro Comercial Blanco Batista </v>
      </c>
      <c r="H13" s="118" t="str">
        <f>VLOOKUP(E13,VIP!$A$2:$O19269,7,FALSE)</f>
        <v>Si</v>
      </c>
      <c r="I13" s="118" t="str">
        <f>VLOOKUP(E13,VIP!$A$2:$O11234,8,FALSE)</f>
        <v>Si</v>
      </c>
      <c r="J13" s="118" t="str">
        <f>VLOOKUP(E13,VIP!$A$2:$O11184,8,FALSE)</f>
        <v>Si</v>
      </c>
      <c r="K13" s="118" t="str">
        <f>VLOOKUP(E13,VIP!$A$2:$O14758,6,0)</f>
        <v>NO</v>
      </c>
      <c r="L13" s="119" t="s">
        <v>2219</v>
      </c>
      <c r="M13" s="213" t="s">
        <v>2545</v>
      </c>
      <c r="N13" s="213" t="s">
        <v>2631</v>
      </c>
      <c r="O13" s="118" t="s">
        <v>2586</v>
      </c>
      <c r="P13" s="118"/>
      <c r="Q13" s="212">
        <v>44392.437962962962</v>
      </c>
    </row>
    <row r="14" spans="1:17" s="115" customFormat="1" ht="18" x14ac:dyDescent="0.25">
      <c r="A14" s="118" t="str">
        <f>VLOOKUP(E14,'LISTADO ATM'!$A$2:$C$898,3,0)</f>
        <v>DISTRITO NACIONAL</v>
      </c>
      <c r="B14" s="145" t="s">
        <v>2603</v>
      </c>
      <c r="C14" s="100">
        <v>44392.187789351854</v>
      </c>
      <c r="D14" s="100" t="s">
        <v>2180</v>
      </c>
      <c r="E14" s="140">
        <v>858</v>
      </c>
      <c r="F14" s="118" t="str">
        <f>VLOOKUP(E14,VIP!$A$2:$O14302,2,0)</f>
        <v>DRBR858</v>
      </c>
      <c r="G14" s="118" t="str">
        <f>VLOOKUP(E14,'LISTADO ATM'!$A$2:$B$897,2,0)</f>
        <v xml:space="preserve">ATM Cooperativa Maestros (COOPNAMA) </v>
      </c>
      <c r="H14" s="118" t="str">
        <f>VLOOKUP(E14,VIP!$A$2:$O19263,7,FALSE)</f>
        <v>Si</v>
      </c>
      <c r="I14" s="118" t="str">
        <f>VLOOKUP(E14,VIP!$A$2:$O11228,8,FALSE)</f>
        <v>No</v>
      </c>
      <c r="J14" s="118" t="str">
        <f>VLOOKUP(E14,VIP!$A$2:$O11178,8,FALSE)</f>
        <v>No</v>
      </c>
      <c r="K14" s="118" t="str">
        <f>VLOOKUP(E14,VIP!$A$2:$O14752,6,0)</f>
        <v>NO</v>
      </c>
      <c r="L14" s="119" t="s">
        <v>2219</v>
      </c>
      <c r="M14" s="213" t="s">
        <v>2545</v>
      </c>
      <c r="N14" s="213" t="s">
        <v>2631</v>
      </c>
      <c r="O14" s="118" t="s">
        <v>2454</v>
      </c>
      <c r="P14" s="118"/>
      <c r="Q14" s="212">
        <v>44392.437962962962</v>
      </c>
    </row>
    <row r="15" spans="1:17" s="115" customFormat="1" ht="18" x14ac:dyDescent="0.25">
      <c r="A15" s="118" t="str">
        <f>VLOOKUP(E15,'LISTADO ATM'!$A$2:$C$898,3,0)</f>
        <v>ESTE</v>
      </c>
      <c r="B15" s="145" t="s">
        <v>2604</v>
      </c>
      <c r="C15" s="100">
        <v>44392.203067129631</v>
      </c>
      <c r="D15" s="100" t="s">
        <v>2180</v>
      </c>
      <c r="E15" s="140">
        <v>366</v>
      </c>
      <c r="F15" s="118" t="str">
        <f>VLOOKUP(E15,VIP!$A$2:$O14303,2,0)</f>
        <v>DRBR366</v>
      </c>
      <c r="G15" s="118" t="str">
        <f>VLOOKUP(E15,'LISTADO ATM'!$A$2:$B$897,2,0)</f>
        <v>ATM Oficina Boulevard (Higuey) II</v>
      </c>
      <c r="H15" s="118" t="str">
        <f>VLOOKUP(E15,VIP!$A$2:$O19264,7,FALSE)</f>
        <v>N/A</v>
      </c>
      <c r="I15" s="118" t="str">
        <f>VLOOKUP(E15,VIP!$A$2:$O11229,8,FALSE)</f>
        <v>N/A</v>
      </c>
      <c r="J15" s="118" t="str">
        <f>VLOOKUP(E15,VIP!$A$2:$O11179,8,FALSE)</f>
        <v>N/A</v>
      </c>
      <c r="K15" s="118" t="str">
        <f>VLOOKUP(E15,VIP!$A$2:$O14753,6,0)</f>
        <v>N/A</v>
      </c>
      <c r="L15" s="119" t="s">
        <v>2219</v>
      </c>
      <c r="M15" s="213" t="s">
        <v>2545</v>
      </c>
      <c r="N15" s="213" t="s">
        <v>2631</v>
      </c>
      <c r="O15" s="118" t="s">
        <v>2454</v>
      </c>
      <c r="P15" s="148"/>
      <c r="Q15" s="212">
        <v>44392.437962962962</v>
      </c>
    </row>
    <row r="16" spans="1:17" s="115" customFormat="1" ht="18" x14ac:dyDescent="0.25">
      <c r="A16" s="118" t="str">
        <f>VLOOKUP(E16,'LISTADO ATM'!$A$2:$C$898,3,0)</f>
        <v>DISTRITO NACIONAL</v>
      </c>
      <c r="B16" s="145" t="s">
        <v>2605</v>
      </c>
      <c r="C16" s="100">
        <v>44392.216412037036</v>
      </c>
      <c r="D16" s="100" t="s">
        <v>2180</v>
      </c>
      <c r="E16" s="140">
        <v>841</v>
      </c>
      <c r="F16" s="118" t="str">
        <f>VLOOKUP(E16,VIP!$A$2:$O14304,2,0)</f>
        <v>DRBR841</v>
      </c>
      <c r="G16" s="118" t="str">
        <f>VLOOKUP(E16,'LISTADO ATM'!$A$2:$B$897,2,0)</f>
        <v xml:space="preserve">ATM CEA </v>
      </c>
      <c r="H16" s="118" t="str">
        <f>VLOOKUP(E16,VIP!$A$2:$O19265,7,FALSE)</f>
        <v>Si</v>
      </c>
      <c r="I16" s="118" t="str">
        <f>VLOOKUP(E16,VIP!$A$2:$O11230,8,FALSE)</f>
        <v>No</v>
      </c>
      <c r="J16" s="118" t="str">
        <f>VLOOKUP(E16,VIP!$A$2:$O11180,8,FALSE)</f>
        <v>No</v>
      </c>
      <c r="K16" s="118" t="str">
        <f>VLOOKUP(E16,VIP!$A$2:$O14754,6,0)</f>
        <v>NO</v>
      </c>
      <c r="L16" s="119" t="s">
        <v>2219</v>
      </c>
      <c r="M16" s="213" t="s">
        <v>2545</v>
      </c>
      <c r="N16" s="213" t="s">
        <v>2631</v>
      </c>
      <c r="O16" s="118" t="s">
        <v>2454</v>
      </c>
      <c r="P16" s="148"/>
      <c r="Q16" s="212">
        <v>44392.437962962962</v>
      </c>
    </row>
    <row r="17" spans="1:17" s="115" customFormat="1" ht="18" x14ac:dyDescent="0.25">
      <c r="A17" s="118" t="str">
        <f>VLOOKUP(E17,'LISTADO ATM'!$A$2:$C$898,3,0)</f>
        <v>DISTRITO NACIONAL</v>
      </c>
      <c r="B17" s="145" t="s">
        <v>2607</v>
      </c>
      <c r="C17" s="100">
        <v>44392.341319444444</v>
      </c>
      <c r="D17" s="100" t="s">
        <v>2180</v>
      </c>
      <c r="E17" s="140">
        <v>87</v>
      </c>
      <c r="F17" s="118" t="str">
        <f>VLOOKUP(E17,VIP!$A$2:$O14306,2,0)</f>
        <v>DRBR087</v>
      </c>
      <c r="G17" s="118" t="str">
        <f>VLOOKUP(E17,'LISTADO ATM'!$A$2:$B$897,2,0)</f>
        <v xml:space="preserve">ATM Autoservicio Sarasota </v>
      </c>
      <c r="H17" s="118" t="str">
        <f>VLOOKUP(E17,VIP!$A$2:$O19267,7,FALSE)</f>
        <v>Si</v>
      </c>
      <c r="I17" s="118" t="str">
        <f>VLOOKUP(E17,VIP!$A$2:$O11232,8,FALSE)</f>
        <v>Si</v>
      </c>
      <c r="J17" s="118" t="str">
        <f>VLOOKUP(E17,VIP!$A$2:$O11182,8,FALSE)</f>
        <v>Si</v>
      </c>
      <c r="K17" s="118" t="str">
        <f>VLOOKUP(E17,VIP!$A$2:$O14756,6,0)</f>
        <v>NO</v>
      </c>
      <c r="L17" s="119" t="s">
        <v>2219</v>
      </c>
      <c r="M17" s="213" t="s">
        <v>2545</v>
      </c>
      <c r="N17" s="213" t="s">
        <v>2631</v>
      </c>
      <c r="O17" s="118" t="s">
        <v>2454</v>
      </c>
      <c r="P17" s="148"/>
      <c r="Q17" s="212">
        <v>44392.61478009259</v>
      </c>
    </row>
    <row r="18" spans="1:17" ht="18" x14ac:dyDescent="0.25">
      <c r="A18" s="148" t="str">
        <f>VLOOKUP(E18,'LISTADO ATM'!$A$2:$C$898,3,0)</f>
        <v>NORTE</v>
      </c>
      <c r="B18" s="145" t="s">
        <v>2654</v>
      </c>
      <c r="C18" s="100">
        <v>44392.491932870369</v>
      </c>
      <c r="D18" s="100" t="s">
        <v>2181</v>
      </c>
      <c r="E18" s="140">
        <v>402</v>
      </c>
      <c r="F18" s="148" t="str">
        <f>VLOOKUP(E18,VIP!$A$2:$O14334,2,0)</f>
        <v>DRBR402</v>
      </c>
      <c r="G18" s="148" t="str">
        <f>VLOOKUP(E18,'LISTADO ATM'!$A$2:$B$897,2,0)</f>
        <v xml:space="preserve">ATM La Sirena La Vega </v>
      </c>
      <c r="H18" s="148" t="str">
        <f>VLOOKUP(E18,VIP!$A$2:$O19295,7,FALSE)</f>
        <v>Si</v>
      </c>
      <c r="I18" s="148" t="str">
        <f>VLOOKUP(E18,VIP!$A$2:$O11260,8,FALSE)</f>
        <v>Si</v>
      </c>
      <c r="J18" s="148" t="str">
        <f>VLOOKUP(E18,VIP!$A$2:$O11210,8,FALSE)</f>
        <v>Si</v>
      </c>
      <c r="K18" s="148" t="str">
        <f>VLOOKUP(E18,VIP!$A$2:$O14784,6,0)</f>
        <v>NO</v>
      </c>
      <c r="L18" s="149" t="s">
        <v>2219</v>
      </c>
      <c r="M18" s="213" t="s">
        <v>2545</v>
      </c>
      <c r="N18" s="213" t="s">
        <v>2631</v>
      </c>
      <c r="O18" s="148" t="s">
        <v>2655</v>
      </c>
      <c r="P18" s="148"/>
      <c r="Q18" s="212" t="s">
        <v>2219</v>
      </c>
    </row>
    <row r="19" spans="1:17" ht="18" x14ac:dyDescent="0.25">
      <c r="A19" s="148" t="str">
        <f>VLOOKUP(E19,'LISTADO ATM'!$A$2:$C$898,3,0)</f>
        <v>SUR</v>
      </c>
      <c r="B19" s="145">
        <v>3335951968</v>
      </c>
      <c r="C19" s="100">
        <v>44389.781840277778</v>
      </c>
      <c r="D19" s="100" t="s">
        <v>2180</v>
      </c>
      <c r="E19" s="140">
        <v>829</v>
      </c>
      <c r="F19" s="148" t="str">
        <f>VLOOKUP(E19,VIP!$A$2:$O14246,2,0)</f>
        <v>DRBR829</v>
      </c>
      <c r="G19" s="148" t="str">
        <f>VLOOKUP(E19,'LISTADO ATM'!$A$2:$B$897,2,0)</f>
        <v xml:space="preserve">ATM UNP Multicentro Sirena Baní </v>
      </c>
      <c r="H19" s="148" t="str">
        <f>VLOOKUP(E19,VIP!$A$2:$O19207,7,FALSE)</f>
        <v>Si</v>
      </c>
      <c r="I19" s="148" t="str">
        <f>VLOOKUP(E19,VIP!$A$2:$O11172,8,FALSE)</f>
        <v>Si</v>
      </c>
      <c r="J19" s="148" t="str">
        <f>VLOOKUP(E19,VIP!$A$2:$O11122,8,FALSE)</f>
        <v>Si</v>
      </c>
      <c r="K19" s="148" t="str">
        <f>VLOOKUP(E19,VIP!$A$2:$O14696,6,0)</f>
        <v>NO</v>
      </c>
      <c r="L19" s="149" t="s">
        <v>2597</v>
      </c>
      <c r="M19" s="213" t="s">
        <v>2545</v>
      </c>
      <c r="N19" s="213" t="s">
        <v>2631</v>
      </c>
      <c r="O19" s="148" t="s">
        <v>2454</v>
      </c>
      <c r="P19" s="148"/>
      <c r="Q19" s="212">
        <v>44392.61478009259</v>
      </c>
    </row>
    <row r="20" spans="1:17" ht="18" x14ac:dyDescent="0.25">
      <c r="A20" s="148" t="str">
        <f>VLOOKUP(E20,'LISTADO ATM'!$A$2:$C$898,3,0)</f>
        <v>NORTE</v>
      </c>
      <c r="B20" s="145">
        <v>3335953551</v>
      </c>
      <c r="C20" s="100">
        <v>44390.713090277779</v>
      </c>
      <c r="D20" s="100" t="s">
        <v>2181</v>
      </c>
      <c r="E20" s="140">
        <v>894</v>
      </c>
      <c r="F20" s="148" t="str">
        <f>VLOOKUP(E20,VIP!$A$2:$O14304,2,0)</f>
        <v>DRBR894</v>
      </c>
      <c r="G20" s="148" t="str">
        <f>VLOOKUP(E20,'LISTADO ATM'!$A$2:$B$897,2,0)</f>
        <v>ATM Eco Petroleo Estero Hondo</v>
      </c>
      <c r="H20" s="148" t="str">
        <f>VLOOKUP(E20,VIP!$A$2:$O19265,7,FALSE)</f>
        <v>NO</v>
      </c>
      <c r="I20" s="148" t="str">
        <f>VLOOKUP(E20,VIP!$A$2:$O11230,8,FALSE)</f>
        <v>NO</v>
      </c>
      <c r="J20" s="148" t="str">
        <f>VLOOKUP(E20,VIP!$A$2:$O11180,8,FALSE)</f>
        <v>NO</v>
      </c>
      <c r="K20" s="148" t="str">
        <f>VLOOKUP(E20,VIP!$A$2:$O14754,6,0)</f>
        <v>NO</v>
      </c>
      <c r="L20" s="149" t="s">
        <v>2245</v>
      </c>
      <c r="M20" s="213" t="s">
        <v>2545</v>
      </c>
      <c r="N20" s="213" t="s">
        <v>2631</v>
      </c>
      <c r="O20" s="148" t="s">
        <v>2588</v>
      </c>
      <c r="P20" s="148"/>
      <c r="Q20" s="212">
        <v>44392.437962962962</v>
      </c>
    </row>
    <row r="21" spans="1:17" ht="18" x14ac:dyDescent="0.25">
      <c r="A21" s="148" t="str">
        <f>VLOOKUP(E21,'LISTADO ATM'!$A$2:$C$898,3,0)</f>
        <v>NORTE</v>
      </c>
      <c r="B21" s="145">
        <v>3335955007</v>
      </c>
      <c r="C21" s="100">
        <v>44391.892685185187</v>
      </c>
      <c r="D21" s="100" t="s">
        <v>2180</v>
      </c>
      <c r="E21" s="140">
        <v>64</v>
      </c>
      <c r="F21" s="148" t="str">
        <f>VLOOKUP(E21,VIP!$A$2:$O14303,2,0)</f>
        <v>DRBR064</v>
      </c>
      <c r="G21" s="148" t="str">
        <f>VLOOKUP(E21,'LISTADO ATM'!$A$2:$B$897,2,0)</f>
        <v xml:space="preserve">ATM COOPALINA (Cotuí) </v>
      </c>
      <c r="H21" s="148" t="str">
        <f>VLOOKUP(E21,VIP!$A$2:$O19264,7,FALSE)</f>
        <v>Si</v>
      </c>
      <c r="I21" s="148" t="str">
        <f>VLOOKUP(E21,VIP!$A$2:$O11229,8,FALSE)</f>
        <v>Si</v>
      </c>
      <c r="J21" s="148" t="str">
        <f>VLOOKUP(E21,VIP!$A$2:$O11179,8,FALSE)</f>
        <v>Si</v>
      </c>
      <c r="K21" s="148" t="str">
        <f>VLOOKUP(E21,VIP!$A$2:$O14753,6,0)</f>
        <v>NO</v>
      </c>
      <c r="L21" s="149" t="s">
        <v>2245</v>
      </c>
      <c r="M21" s="213" t="s">
        <v>2545</v>
      </c>
      <c r="N21" s="213" t="s">
        <v>2631</v>
      </c>
      <c r="O21" s="148" t="s">
        <v>2454</v>
      </c>
      <c r="P21" s="148"/>
      <c r="Q21" s="212">
        <v>44392.61478009259</v>
      </c>
    </row>
    <row r="22" spans="1:17" ht="18" x14ac:dyDescent="0.25">
      <c r="A22" s="148" t="str">
        <f>VLOOKUP(E22,'LISTADO ATM'!$A$2:$C$898,3,0)</f>
        <v>NORTE</v>
      </c>
      <c r="B22" s="145" t="s">
        <v>2600</v>
      </c>
      <c r="C22" s="100">
        <v>44392.165509259263</v>
      </c>
      <c r="D22" s="100" t="s">
        <v>2181</v>
      </c>
      <c r="E22" s="140">
        <v>689</v>
      </c>
      <c r="F22" s="148" t="str">
        <f>VLOOKUP(E22,VIP!$A$2:$O14299,2,0)</f>
        <v>DRBR689</v>
      </c>
      <c r="G22" s="148" t="str">
        <f>VLOOKUP(E22,'LISTADO ATM'!$A$2:$B$897,2,0)</f>
        <v>ATM Eco Petroleo Villa Gonzalez</v>
      </c>
      <c r="H22" s="148" t="str">
        <f>VLOOKUP(E22,VIP!$A$2:$O19260,7,FALSE)</f>
        <v>NO</v>
      </c>
      <c r="I22" s="148" t="str">
        <f>VLOOKUP(E22,VIP!$A$2:$O11225,8,FALSE)</f>
        <v>NO</v>
      </c>
      <c r="J22" s="148" t="str">
        <f>VLOOKUP(E22,VIP!$A$2:$O11175,8,FALSE)</f>
        <v>NO</v>
      </c>
      <c r="K22" s="148" t="str">
        <f>VLOOKUP(E22,VIP!$A$2:$O14749,6,0)</f>
        <v>NO</v>
      </c>
      <c r="L22" s="149" t="s">
        <v>2245</v>
      </c>
      <c r="M22" s="213" t="s">
        <v>2545</v>
      </c>
      <c r="N22" s="213" t="s">
        <v>2631</v>
      </c>
      <c r="O22" s="148" t="s">
        <v>2588</v>
      </c>
      <c r="P22" s="148"/>
      <c r="Q22" s="212">
        <v>44392.437962962962</v>
      </c>
    </row>
    <row r="23" spans="1:17" ht="18" x14ac:dyDescent="0.25">
      <c r="A23" s="148" t="str">
        <f>VLOOKUP(E23,'LISTADO ATM'!$A$2:$C$898,3,0)</f>
        <v>SUR</v>
      </c>
      <c r="B23" s="145" t="s">
        <v>2601</v>
      </c>
      <c r="C23" s="100">
        <v>44392.184629629628</v>
      </c>
      <c r="D23" s="100" t="s">
        <v>2180</v>
      </c>
      <c r="E23" s="140">
        <v>962</v>
      </c>
      <c r="F23" s="148" t="str">
        <f>VLOOKUP(E23,VIP!$A$2:$O14300,2,0)</f>
        <v>DRBR962</v>
      </c>
      <c r="G23" s="148" t="str">
        <f>VLOOKUP(E23,'LISTADO ATM'!$A$2:$B$897,2,0)</f>
        <v xml:space="preserve">ATM Oficina Villa Ofelia II (San Juan) </v>
      </c>
      <c r="H23" s="148" t="str">
        <f>VLOOKUP(E23,VIP!$A$2:$O19261,7,FALSE)</f>
        <v>Si</v>
      </c>
      <c r="I23" s="148" t="str">
        <f>VLOOKUP(E23,VIP!$A$2:$O11226,8,FALSE)</f>
        <v>Si</v>
      </c>
      <c r="J23" s="148" t="str">
        <f>VLOOKUP(E23,VIP!$A$2:$O11176,8,FALSE)</f>
        <v>Si</v>
      </c>
      <c r="K23" s="148" t="str">
        <f>VLOOKUP(E23,VIP!$A$2:$O14750,6,0)</f>
        <v>NO</v>
      </c>
      <c r="L23" s="149" t="s">
        <v>2245</v>
      </c>
      <c r="M23" s="213" t="s">
        <v>2545</v>
      </c>
      <c r="N23" s="213" t="s">
        <v>2631</v>
      </c>
      <c r="O23" s="148" t="s">
        <v>2454</v>
      </c>
      <c r="P23" s="148"/>
      <c r="Q23" s="212">
        <v>44392.437962962962</v>
      </c>
    </row>
    <row r="24" spans="1:17" ht="18" x14ac:dyDescent="0.25">
      <c r="A24" s="148" t="str">
        <f>VLOOKUP(E24,'LISTADO ATM'!$A$2:$C$898,3,0)</f>
        <v>ESTE</v>
      </c>
      <c r="B24" s="145">
        <v>3335953639</v>
      </c>
      <c r="C24" s="100">
        <v>44390.878831018519</v>
      </c>
      <c r="D24" s="100" t="s">
        <v>2448</v>
      </c>
      <c r="E24" s="140">
        <v>330</v>
      </c>
      <c r="F24" s="148" t="str">
        <f>VLOOKUP(E24,VIP!$A$2:$O14290,2,0)</f>
        <v>DRBR330</v>
      </c>
      <c r="G24" s="148" t="str">
        <f>VLOOKUP(E24,'LISTADO ATM'!$A$2:$B$897,2,0)</f>
        <v xml:space="preserve">ATM Oficina Boulevard (Higuey) </v>
      </c>
      <c r="H24" s="148" t="str">
        <f>VLOOKUP(E24,VIP!$A$2:$O19251,7,FALSE)</f>
        <v>Si</v>
      </c>
      <c r="I24" s="148" t="str">
        <f>VLOOKUP(E24,VIP!$A$2:$O11216,8,FALSE)</f>
        <v>Si</v>
      </c>
      <c r="J24" s="148" t="str">
        <f>VLOOKUP(E24,VIP!$A$2:$O11166,8,FALSE)</f>
        <v>Si</v>
      </c>
      <c r="K24" s="148" t="str">
        <f>VLOOKUP(E24,VIP!$A$2:$O14740,6,0)</f>
        <v>SI</v>
      </c>
      <c r="L24" s="149" t="s">
        <v>2561</v>
      </c>
      <c r="M24" s="213" t="s">
        <v>2545</v>
      </c>
      <c r="N24" s="99" t="s">
        <v>2452</v>
      </c>
      <c r="O24" s="148" t="s">
        <v>2453</v>
      </c>
      <c r="P24" s="148"/>
      <c r="Q24" s="212">
        <v>44392.437962962962</v>
      </c>
    </row>
    <row r="25" spans="1:17" ht="18" x14ac:dyDescent="0.25">
      <c r="A25" s="148" t="str">
        <f>VLOOKUP(E25,'LISTADO ATM'!$A$2:$C$898,3,0)</f>
        <v>ESTE</v>
      </c>
      <c r="B25" s="145">
        <v>3335954642</v>
      </c>
      <c r="C25" s="100">
        <v>44391.598287037035</v>
      </c>
      <c r="D25" s="100" t="s">
        <v>2469</v>
      </c>
      <c r="E25" s="140">
        <v>219</v>
      </c>
      <c r="F25" s="148" t="str">
        <f>VLOOKUP(E25,VIP!$A$2:$O14320,2,0)</f>
        <v>DRBR219</v>
      </c>
      <c r="G25" s="148" t="str">
        <f>VLOOKUP(E25,'LISTADO ATM'!$A$2:$B$897,2,0)</f>
        <v xml:space="preserve">ATM Oficina La Altagracia (Higuey) </v>
      </c>
      <c r="H25" s="148" t="str">
        <f>VLOOKUP(E25,VIP!$A$2:$O19281,7,FALSE)</f>
        <v>Si</v>
      </c>
      <c r="I25" s="148" t="str">
        <f>VLOOKUP(E25,VIP!$A$2:$O11246,8,FALSE)</f>
        <v>Si</v>
      </c>
      <c r="J25" s="148" t="str">
        <f>VLOOKUP(E25,VIP!$A$2:$O11196,8,FALSE)</f>
        <v>Si</v>
      </c>
      <c r="K25" s="148" t="str">
        <f>VLOOKUP(E25,VIP!$A$2:$O14770,6,0)</f>
        <v>NO</v>
      </c>
      <c r="L25" s="149" t="s">
        <v>2561</v>
      </c>
      <c r="M25" s="213" t="s">
        <v>2545</v>
      </c>
      <c r="N25" s="99" t="s">
        <v>2452</v>
      </c>
      <c r="O25" s="148" t="s">
        <v>2470</v>
      </c>
      <c r="P25" s="148"/>
      <c r="Q25" s="212">
        <v>44392.437962962962</v>
      </c>
    </row>
    <row r="26" spans="1:17" ht="18" x14ac:dyDescent="0.25">
      <c r="A26" s="148" t="str">
        <f>VLOOKUP(E26,'LISTADO ATM'!$A$2:$C$898,3,0)</f>
        <v>NORTE</v>
      </c>
      <c r="B26" s="145">
        <v>3335955004</v>
      </c>
      <c r="C26" s="100">
        <v>44391.876666666663</v>
      </c>
      <c r="D26" s="100" t="s">
        <v>2469</v>
      </c>
      <c r="E26" s="140">
        <v>307</v>
      </c>
      <c r="F26" s="148" t="str">
        <f>VLOOKUP(E26,VIP!$A$2:$O14306,2,0)</f>
        <v>DRBR307</v>
      </c>
      <c r="G26" s="148" t="str">
        <f>VLOOKUP(E26,'LISTADO ATM'!$A$2:$B$897,2,0)</f>
        <v>ATM Oficina Nagua II</v>
      </c>
      <c r="H26" s="148" t="str">
        <f>VLOOKUP(E26,VIP!$A$2:$O19267,7,FALSE)</f>
        <v>Si</v>
      </c>
      <c r="I26" s="148" t="str">
        <f>VLOOKUP(E26,VIP!$A$2:$O11232,8,FALSE)</f>
        <v>Si</v>
      </c>
      <c r="J26" s="148" t="str">
        <f>VLOOKUP(E26,VIP!$A$2:$O11182,8,FALSE)</f>
        <v>Si</v>
      </c>
      <c r="K26" s="148" t="str">
        <f>VLOOKUP(E26,VIP!$A$2:$O14756,6,0)</f>
        <v>SI</v>
      </c>
      <c r="L26" s="149" t="s">
        <v>2561</v>
      </c>
      <c r="M26" s="213" t="s">
        <v>2545</v>
      </c>
      <c r="N26" s="99" t="s">
        <v>2452</v>
      </c>
      <c r="O26" s="148" t="s">
        <v>2470</v>
      </c>
      <c r="P26" s="148"/>
      <c r="Q26" s="212">
        <v>44392.61478009259</v>
      </c>
    </row>
    <row r="27" spans="1:17" ht="18" x14ac:dyDescent="0.25">
      <c r="A27" s="148" t="str">
        <f>VLOOKUP(E27,'LISTADO ATM'!$A$2:$C$898,3,0)</f>
        <v>NORTE</v>
      </c>
      <c r="B27" s="145">
        <v>3335953588</v>
      </c>
      <c r="C27" s="100">
        <v>44390.7421875</v>
      </c>
      <c r="D27" s="100" t="s">
        <v>2589</v>
      </c>
      <c r="E27" s="140">
        <v>497</v>
      </c>
      <c r="F27" s="148" t="str">
        <f>VLOOKUP(E27,VIP!$A$2:$O14301,2,0)</f>
        <v>DRBR497</v>
      </c>
      <c r="G27" s="148" t="str">
        <f>VLOOKUP(E27,'LISTADO ATM'!$A$2:$B$897,2,0)</f>
        <v xml:space="preserve">ATM Oficina El Portal II (Santiago) </v>
      </c>
      <c r="H27" s="148" t="str">
        <f>VLOOKUP(E27,VIP!$A$2:$O19262,7,FALSE)</f>
        <v>Si</v>
      </c>
      <c r="I27" s="148" t="str">
        <f>VLOOKUP(E27,VIP!$A$2:$O11227,8,FALSE)</f>
        <v>Si</v>
      </c>
      <c r="J27" s="148" t="str">
        <f>VLOOKUP(E27,VIP!$A$2:$O11177,8,FALSE)</f>
        <v>Si</v>
      </c>
      <c r="K27" s="148" t="str">
        <f>VLOOKUP(E27,VIP!$A$2:$O14751,6,0)</f>
        <v>SI</v>
      </c>
      <c r="L27" s="149" t="s">
        <v>2560</v>
      </c>
      <c r="M27" s="213" t="s">
        <v>2545</v>
      </c>
      <c r="N27" s="99" t="s">
        <v>2452</v>
      </c>
      <c r="O27" s="148" t="s">
        <v>2592</v>
      </c>
      <c r="P27" s="148"/>
      <c r="Q27" s="212">
        <v>44392.437962962962</v>
      </c>
    </row>
    <row r="28" spans="1:17" ht="18" x14ac:dyDescent="0.25">
      <c r="A28" s="148" t="str">
        <f>VLOOKUP(E28,'LISTADO ATM'!$A$2:$C$898,3,0)</f>
        <v>DISTRITO NACIONAL</v>
      </c>
      <c r="B28" s="145">
        <v>3335954570</v>
      </c>
      <c r="C28" s="100">
        <v>44391.573518518519</v>
      </c>
      <c r="D28" s="100" t="s">
        <v>2180</v>
      </c>
      <c r="E28" s="140">
        <v>243</v>
      </c>
      <c r="F28" s="148" t="str">
        <f>VLOOKUP(E28,VIP!$A$2:$O14334,2,0)</f>
        <v>DRBR243</v>
      </c>
      <c r="G28" s="148" t="str">
        <f>VLOOKUP(E28,'LISTADO ATM'!$A$2:$B$897,2,0)</f>
        <v xml:space="preserve">ATM Autoservicio Plaza Central  </v>
      </c>
      <c r="H28" s="148" t="str">
        <f>VLOOKUP(E28,VIP!$A$2:$O19295,7,FALSE)</f>
        <v>Si</v>
      </c>
      <c r="I28" s="148" t="str">
        <f>VLOOKUP(E28,VIP!$A$2:$O11260,8,FALSE)</f>
        <v>Si</v>
      </c>
      <c r="J28" s="148" t="str">
        <f>VLOOKUP(E28,VIP!$A$2:$O11210,8,FALSE)</f>
        <v>Si</v>
      </c>
      <c r="K28" s="148" t="str">
        <f>VLOOKUP(E28,VIP!$A$2:$O14784,6,0)</f>
        <v>SI</v>
      </c>
      <c r="L28" s="149" t="s">
        <v>2560</v>
      </c>
      <c r="M28" s="213" t="s">
        <v>2545</v>
      </c>
      <c r="N28" s="99" t="s">
        <v>2452</v>
      </c>
      <c r="O28" s="148" t="s">
        <v>2453</v>
      </c>
      <c r="P28" s="148"/>
      <c r="Q28" s="212">
        <v>44392.61478009259</v>
      </c>
    </row>
    <row r="29" spans="1:17" ht="18" x14ac:dyDescent="0.25">
      <c r="A29" s="148" t="str">
        <f>VLOOKUP(E29,'LISTADO ATM'!$A$2:$C$898,3,0)</f>
        <v>DISTRITO NACIONAL</v>
      </c>
      <c r="B29" s="145">
        <v>3335954643</v>
      </c>
      <c r="C29" s="100">
        <v>44391.598437499997</v>
      </c>
      <c r="D29" s="100" t="s">
        <v>2180</v>
      </c>
      <c r="E29" s="140">
        <v>238</v>
      </c>
      <c r="F29" s="148" t="str">
        <f>VLOOKUP(E29,VIP!$A$2:$O14319,2,0)</f>
        <v>DRBR238</v>
      </c>
      <c r="G29" s="148" t="str">
        <f>VLOOKUP(E29,'LISTADO ATM'!$A$2:$B$897,2,0)</f>
        <v xml:space="preserve">ATM Multicentro La Sirena Charles de Gaulle </v>
      </c>
      <c r="H29" s="148" t="str">
        <f>VLOOKUP(E29,VIP!$A$2:$O19280,7,FALSE)</f>
        <v>Si</v>
      </c>
      <c r="I29" s="148" t="str">
        <f>VLOOKUP(E29,VIP!$A$2:$O11245,8,FALSE)</f>
        <v>Si</v>
      </c>
      <c r="J29" s="148" t="str">
        <f>VLOOKUP(E29,VIP!$A$2:$O11195,8,FALSE)</f>
        <v>Si</v>
      </c>
      <c r="K29" s="148" t="str">
        <f>VLOOKUP(E29,VIP!$A$2:$O14769,6,0)</f>
        <v>No</v>
      </c>
      <c r="L29" s="149" t="s">
        <v>2560</v>
      </c>
      <c r="M29" s="213" t="s">
        <v>2545</v>
      </c>
      <c r="N29" s="99" t="s">
        <v>2452</v>
      </c>
      <c r="O29" s="148" t="s">
        <v>2453</v>
      </c>
      <c r="P29" s="148"/>
      <c r="Q29" s="212">
        <v>44392.61478009259</v>
      </c>
    </row>
    <row r="30" spans="1:17" ht="18" x14ac:dyDescent="0.25">
      <c r="A30" s="148" t="str">
        <f>VLOOKUP(E30,'LISTADO ATM'!$A$2:$C$898,3,0)</f>
        <v>DISTRITO NACIONAL</v>
      </c>
      <c r="B30" s="145">
        <v>3335954975</v>
      </c>
      <c r="C30" s="100">
        <v>44391.765972222223</v>
      </c>
      <c r="D30" s="100" t="s">
        <v>2469</v>
      </c>
      <c r="E30" s="140">
        <v>85</v>
      </c>
      <c r="F30" s="148" t="str">
        <f>VLOOKUP(E30,VIP!$A$2:$O14297,2,0)</f>
        <v>DRBR085</v>
      </c>
      <c r="G30" s="148" t="str">
        <f>VLOOKUP(E30,'LISTADO ATM'!$A$2:$B$897,2,0)</f>
        <v xml:space="preserve">ATM Oficina San Isidro (Fuerza Aérea) </v>
      </c>
      <c r="H30" s="148" t="str">
        <f>VLOOKUP(E30,VIP!$A$2:$O19258,7,FALSE)</f>
        <v>Si</v>
      </c>
      <c r="I30" s="148" t="str">
        <f>VLOOKUP(E30,VIP!$A$2:$O11223,8,FALSE)</f>
        <v>Si</v>
      </c>
      <c r="J30" s="148" t="str">
        <f>VLOOKUP(E30,VIP!$A$2:$O11173,8,FALSE)</f>
        <v>Si</v>
      </c>
      <c r="K30" s="148" t="str">
        <f>VLOOKUP(E30,VIP!$A$2:$O14747,6,0)</f>
        <v>NO</v>
      </c>
      <c r="L30" s="149" t="s">
        <v>2560</v>
      </c>
      <c r="M30" s="213" t="s">
        <v>2545</v>
      </c>
      <c r="N30" s="99" t="s">
        <v>2452</v>
      </c>
      <c r="O30" s="148" t="s">
        <v>2470</v>
      </c>
      <c r="P30" s="148"/>
      <c r="Q30" s="212">
        <v>44392.437962962962</v>
      </c>
    </row>
    <row r="31" spans="1:17" ht="18" x14ac:dyDescent="0.25">
      <c r="A31" s="148" t="str">
        <f>VLOOKUP(E31,'LISTADO ATM'!$A$2:$C$898,3,0)</f>
        <v>NORTE</v>
      </c>
      <c r="B31" s="145">
        <v>3335954997</v>
      </c>
      <c r="C31" s="100">
        <v>44391.84988425926</v>
      </c>
      <c r="D31" s="100" t="s">
        <v>2469</v>
      </c>
      <c r="E31" s="140">
        <v>97</v>
      </c>
      <c r="F31" s="148" t="str">
        <f>VLOOKUP(E31,VIP!$A$2:$O14311,2,0)</f>
        <v>DRBR097</v>
      </c>
      <c r="G31" s="148" t="str">
        <f>VLOOKUP(E31,'LISTADO ATM'!$A$2:$B$897,2,0)</f>
        <v xml:space="preserve">ATM Oficina Villa Riva </v>
      </c>
      <c r="H31" s="148" t="str">
        <f>VLOOKUP(E31,VIP!$A$2:$O19272,7,FALSE)</f>
        <v>Si</v>
      </c>
      <c r="I31" s="148" t="str">
        <f>VLOOKUP(E31,VIP!$A$2:$O11237,8,FALSE)</f>
        <v>Si</v>
      </c>
      <c r="J31" s="148" t="str">
        <f>VLOOKUP(E31,VIP!$A$2:$O11187,8,FALSE)</f>
        <v>Si</v>
      </c>
      <c r="K31" s="148" t="str">
        <f>VLOOKUP(E31,VIP!$A$2:$O14761,6,0)</f>
        <v>NO</v>
      </c>
      <c r="L31" s="149" t="s">
        <v>2560</v>
      </c>
      <c r="M31" s="213" t="s">
        <v>2545</v>
      </c>
      <c r="N31" s="99" t="s">
        <v>2452</v>
      </c>
      <c r="O31" s="148" t="s">
        <v>2470</v>
      </c>
      <c r="P31" s="148"/>
      <c r="Q31" s="212">
        <v>44392.61478009259</v>
      </c>
    </row>
    <row r="32" spans="1:17" ht="18" x14ac:dyDescent="0.25">
      <c r="A32" s="148" t="str">
        <f>VLOOKUP(E32,'LISTADO ATM'!$A$2:$C$898,3,0)</f>
        <v>DISTRITO NACIONAL</v>
      </c>
      <c r="B32" s="145">
        <v>3335955003</v>
      </c>
      <c r="C32" s="100">
        <v>44391.875902777778</v>
      </c>
      <c r="D32" s="100" t="s">
        <v>2469</v>
      </c>
      <c r="E32" s="140">
        <v>23</v>
      </c>
      <c r="F32" s="148" t="str">
        <f>VLOOKUP(E32,VIP!$A$2:$O14307,2,0)</f>
        <v>DRBR023</v>
      </c>
      <c r="G32" s="148" t="str">
        <f>VLOOKUP(E32,'LISTADO ATM'!$A$2:$B$897,2,0)</f>
        <v xml:space="preserve">ATM Oficina México </v>
      </c>
      <c r="H32" s="148" t="str">
        <f>VLOOKUP(E32,VIP!$A$2:$O19268,7,FALSE)</f>
        <v>Si</v>
      </c>
      <c r="I32" s="148" t="str">
        <f>VLOOKUP(E32,VIP!$A$2:$O11233,8,FALSE)</f>
        <v>Si</v>
      </c>
      <c r="J32" s="148" t="str">
        <f>VLOOKUP(E32,VIP!$A$2:$O11183,8,FALSE)</f>
        <v>Si</v>
      </c>
      <c r="K32" s="148" t="str">
        <f>VLOOKUP(E32,VIP!$A$2:$O14757,6,0)</f>
        <v>NO</v>
      </c>
      <c r="L32" s="149" t="s">
        <v>2560</v>
      </c>
      <c r="M32" s="213" t="s">
        <v>2545</v>
      </c>
      <c r="N32" s="99" t="s">
        <v>2452</v>
      </c>
      <c r="O32" s="148" t="s">
        <v>2470</v>
      </c>
      <c r="P32" s="148"/>
      <c r="Q32" s="212">
        <v>44392.437962962962</v>
      </c>
    </row>
    <row r="33" spans="1:17" ht="18" x14ac:dyDescent="0.25">
      <c r="A33" s="148" t="str">
        <f>VLOOKUP(E33,'LISTADO ATM'!$A$2:$C$898,3,0)</f>
        <v>DISTRITO NACIONAL</v>
      </c>
      <c r="B33" s="145">
        <v>3335955008</v>
      </c>
      <c r="C33" s="100">
        <v>44391.893541666665</v>
      </c>
      <c r="D33" s="100" t="s">
        <v>2469</v>
      </c>
      <c r="E33" s="140">
        <v>160</v>
      </c>
      <c r="F33" s="148" t="str">
        <f>VLOOKUP(E33,VIP!$A$2:$O14302,2,0)</f>
        <v>DRBR160</v>
      </c>
      <c r="G33" s="148" t="str">
        <f>VLOOKUP(E33,'LISTADO ATM'!$A$2:$B$897,2,0)</f>
        <v xml:space="preserve">ATM Oficina Herrera </v>
      </c>
      <c r="H33" s="148" t="str">
        <f>VLOOKUP(E33,VIP!$A$2:$O19263,7,FALSE)</f>
        <v>Si</v>
      </c>
      <c r="I33" s="148" t="str">
        <f>VLOOKUP(E33,VIP!$A$2:$O11228,8,FALSE)</f>
        <v>Si</v>
      </c>
      <c r="J33" s="148" t="str">
        <f>VLOOKUP(E33,VIP!$A$2:$O11178,8,FALSE)</f>
        <v>Si</v>
      </c>
      <c r="K33" s="148" t="str">
        <f>VLOOKUP(E33,VIP!$A$2:$O14752,6,0)</f>
        <v>NO</v>
      </c>
      <c r="L33" s="149" t="s">
        <v>2560</v>
      </c>
      <c r="M33" s="213" t="s">
        <v>2545</v>
      </c>
      <c r="N33" s="99" t="s">
        <v>2452</v>
      </c>
      <c r="O33" s="148" t="s">
        <v>2470</v>
      </c>
      <c r="P33" s="148"/>
      <c r="Q33" s="212">
        <v>44392.437962962962</v>
      </c>
    </row>
    <row r="34" spans="1:17" ht="18" x14ac:dyDescent="0.25">
      <c r="A34" s="148" t="str">
        <f>VLOOKUP(E34,'LISTADO ATM'!$A$2:$C$898,3,0)</f>
        <v>DISTRITO NACIONAL</v>
      </c>
      <c r="B34" s="145">
        <v>3335955012</v>
      </c>
      <c r="C34" s="100">
        <v>44391.920162037037</v>
      </c>
      <c r="D34" s="100" t="s">
        <v>2448</v>
      </c>
      <c r="E34" s="140">
        <v>420</v>
      </c>
      <c r="F34" s="148" t="str">
        <f>VLOOKUP(E34,VIP!$A$2:$O14298,2,0)</f>
        <v>DRBR420</v>
      </c>
      <c r="G34" s="148" t="str">
        <f>VLOOKUP(E34,'LISTADO ATM'!$A$2:$B$897,2,0)</f>
        <v xml:space="preserve">ATM DGII Av. Lincoln </v>
      </c>
      <c r="H34" s="148" t="str">
        <f>VLOOKUP(E34,VIP!$A$2:$O19259,7,FALSE)</f>
        <v>Si</v>
      </c>
      <c r="I34" s="148" t="str">
        <f>VLOOKUP(E34,VIP!$A$2:$O11224,8,FALSE)</f>
        <v>Si</v>
      </c>
      <c r="J34" s="148" t="str">
        <f>VLOOKUP(E34,VIP!$A$2:$O11174,8,FALSE)</f>
        <v>Si</v>
      </c>
      <c r="K34" s="148" t="str">
        <f>VLOOKUP(E34,VIP!$A$2:$O14748,6,0)</f>
        <v>NO</v>
      </c>
      <c r="L34" s="149" t="s">
        <v>2560</v>
      </c>
      <c r="M34" s="213" t="s">
        <v>2545</v>
      </c>
      <c r="N34" s="99" t="s">
        <v>2452</v>
      </c>
      <c r="O34" s="148" t="s">
        <v>2453</v>
      </c>
      <c r="P34" s="148"/>
      <c r="Q34" s="212">
        <v>44392.437962962962</v>
      </c>
    </row>
    <row r="35" spans="1:17" ht="18" x14ac:dyDescent="0.25">
      <c r="A35" s="148" t="str">
        <f>VLOOKUP(E35,'LISTADO ATM'!$A$2:$C$898,3,0)</f>
        <v>DISTRITO NACIONAL</v>
      </c>
      <c r="B35" s="145">
        <v>3335953600</v>
      </c>
      <c r="C35" s="100">
        <v>44390.75304398148</v>
      </c>
      <c r="D35" s="100" t="s">
        <v>2448</v>
      </c>
      <c r="E35" s="140">
        <v>542</v>
      </c>
      <c r="F35" s="148" t="str">
        <f>VLOOKUP(E35,VIP!$A$2:$O14294,2,0)</f>
        <v>DRBR542</v>
      </c>
      <c r="G35" s="148" t="str">
        <f>VLOOKUP(E35,'LISTADO ATM'!$A$2:$B$897,2,0)</f>
        <v>ATM S/M la Cadena Carretera Mella</v>
      </c>
      <c r="H35" s="148" t="str">
        <f>VLOOKUP(E35,VIP!$A$2:$O19255,7,FALSE)</f>
        <v>NO</v>
      </c>
      <c r="I35" s="148" t="str">
        <f>VLOOKUP(E35,VIP!$A$2:$O11220,8,FALSE)</f>
        <v>SI</v>
      </c>
      <c r="J35" s="148" t="str">
        <f>VLOOKUP(E35,VIP!$A$2:$O11170,8,FALSE)</f>
        <v>SI</v>
      </c>
      <c r="K35" s="148" t="str">
        <f>VLOOKUP(E35,VIP!$A$2:$O14744,6,0)</f>
        <v>NO</v>
      </c>
      <c r="L35" s="149" t="s">
        <v>2441</v>
      </c>
      <c r="M35" s="213" t="s">
        <v>2545</v>
      </c>
      <c r="N35" s="99" t="s">
        <v>2452</v>
      </c>
      <c r="O35" s="148" t="s">
        <v>2453</v>
      </c>
      <c r="P35" s="148"/>
      <c r="Q35" s="212">
        <v>44392.61478009259</v>
      </c>
    </row>
    <row r="36" spans="1:17" ht="18" x14ac:dyDescent="0.25">
      <c r="A36" s="148" t="str">
        <f>VLOOKUP(E36,'LISTADO ATM'!$A$2:$C$898,3,0)</f>
        <v>DISTRITO NACIONAL</v>
      </c>
      <c r="B36" s="145">
        <v>3335954345</v>
      </c>
      <c r="C36" s="100">
        <v>44391.479988425926</v>
      </c>
      <c r="D36" s="100" t="s">
        <v>2448</v>
      </c>
      <c r="E36" s="140">
        <v>596</v>
      </c>
      <c r="F36" s="148" t="str">
        <f>VLOOKUP(E36,VIP!$A$2:$O14329,2,0)</f>
        <v>DRBR274</v>
      </c>
      <c r="G36" s="148" t="str">
        <f>VLOOKUP(E36,'LISTADO ATM'!$A$2:$B$897,2,0)</f>
        <v xml:space="preserve">ATM Autobanco Malecón Center </v>
      </c>
      <c r="H36" s="148" t="str">
        <f>VLOOKUP(E36,VIP!$A$2:$O19290,7,FALSE)</f>
        <v>Si</v>
      </c>
      <c r="I36" s="148" t="str">
        <f>VLOOKUP(E36,VIP!$A$2:$O11255,8,FALSE)</f>
        <v>Si</v>
      </c>
      <c r="J36" s="148" t="str">
        <f>VLOOKUP(E36,VIP!$A$2:$O11205,8,FALSE)</f>
        <v>Si</v>
      </c>
      <c r="K36" s="148" t="str">
        <f>VLOOKUP(E36,VIP!$A$2:$O14779,6,0)</f>
        <v>NO</v>
      </c>
      <c r="L36" s="149" t="s">
        <v>2441</v>
      </c>
      <c r="M36" s="213" t="s">
        <v>2545</v>
      </c>
      <c r="N36" s="99" t="s">
        <v>2452</v>
      </c>
      <c r="O36" s="148" t="s">
        <v>2453</v>
      </c>
      <c r="P36" s="148"/>
      <c r="Q36" s="212">
        <v>44392.437962962962</v>
      </c>
    </row>
    <row r="37" spans="1:17" ht="18" x14ac:dyDescent="0.25">
      <c r="A37" s="148" t="str">
        <f>VLOOKUP(E37,'LISTADO ATM'!$A$2:$C$898,3,0)</f>
        <v>DISTRITO NACIONAL</v>
      </c>
      <c r="B37" s="145">
        <v>3335954459</v>
      </c>
      <c r="C37" s="100">
        <v>44391.526956018519</v>
      </c>
      <c r="D37" s="100" t="s">
        <v>2469</v>
      </c>
      <c r="E37" s="140">
        <v>408</v>
      </c>
      <c r="F37" s="148" t="str">
        <f>VLOOKUP(E37,VIP!$A$2:$O14326,2,0)</f>
        <v>DRBR408</v>
      </c>
      <c r="G37" s="148" t="str">
        <f>VLOOKUP(E37,'LISTADO ATM'!$A$2:$B$897,2,0)</f>
        <v xml:space="preserve">ATM Autobanco Las Palmas de Herrera </v>
      </c>
      <c r="H37" s="148" t="str">
        <f>VLOOKUP(E37,VIP!$A$2:$O19287,7,FALSE)</f>
        <v>Si</v>
      </c>
      <c r="I37" s="148" t="str">
        <f>VLOOKUP(E37,VIP!$A$2:$O11252,8,FALSE)</f>
        <v>Si</v>
      </c>
      <c r="J37" s="148" t="str">
        <f>VLOOKUP(E37,VIP!$A$2:$O11202,8,FALSE)</f>
        <v>Si</v>
      </c>
      <c r="K37" s="148" t="str">
        <f>VLOOKUP(E37,VIP!$A$2:$O14776,6,0)</f>
        <v>NO</v>
      </c>
      <c r="L37" s="149" t="s">
        <v>2441</v>
      </c>
      <c r="M37" s="213" t="s">
        <v>2545</v>
      </c>
      <c r="N37" s="99" t="s">
        <v>2452</v>
      </c>
      <c r="O37" s="148" t="s">
        <v>2470</v>
      </c>
      <c r="P37" s="148"/>
      <c r="Q37" s="212">
        <v>44392.61478009259</v>
      </c>
    </row>
    <row r="38" spans="1:17" ht="18" x14ac:dyDescent="0.25">
      <c r="A38" s="148" t="str">
        <f>VLOOKUP(E38,'LISTADO ATM'!$A$2:$C$898,3,0)</f>
        <v>ESTE</v>
      </c>
      <c r="B38" s="145">
        <v>3335954531</v>
      </c>
      <c r="C38" s="100">
        <v>44391.553229166668</v>
      </c>
      <c r="D38" s="100" t="s">
        <v>2448</v>
      </c>
      <c r="E38" s="140">
        <v>289</v>
      </c>
      <c r="F38" s="148" t="str">
        <f>VLOOKUP(E38,VIP!$A$2:$O14337,2,0)</f>
        <v>DRBR910</v>
      </c>
      <c r="G38" s="148" t="str">
        <f>VLOOKUP(E38,'LISTADO ATM'!$A$2:$B$897,2,0)</f>
        <v>ATM Oficina Bávaro II</v>
      </c>
      <c r="H38" s="148" t="str">
        <f>VLOOKUP(E38,VIP!$A$2:$O19298,7,FALSE)</f>
        <v>Si</v>
      </c>
      <c r="I38" s="148" t="str">
        <f>VLOOKUP(E38,VIP!$A$2:$O11263,8,FALSE)</f>
        <v>Si</v>
      </c>
      <c r="J38" s="148" t="str">
        <f>VLOOKUP(E38,VIP!$A$2:$O11213,8,FALSE)</f>
        <v>Si</v>
      </c>
      <c r="K38" s="148" t="str">
        <f>VLOOKUP(E38,VIP!$A$2:$O14787,6,0)</f>
        <v>NO</v>
      </c>
      <c r="L38" s="149" t="s">
        <v>2441</v>
      </c>
      <c r="M38" s="213" t="s">
        <v>2545</v>
      </c>
      <c r="N38" s="99" t="s">
        <v>2452</v>
      </c>
      <c r="O38" s="148" t="s">
        <v>2453</v>
      </c>
      <c r="P38" s="148"/>
      <c r="Q38" s="212">
        <v>44392.437962962962</v>
      </c>
    </row>
    <row r="39" spans="1:17" ht="18" x14ac:dyDescent="0.25">
      <c r="A39" s="148" t="str">
        <f>VLOOKUP(E39,'LISTADO ATM'!$A$2:$C$898,3,0)</f>
        <v>DISTRITO NACIONAL</v>
      </c>
      <c r="B39" s="145">
        <v>3335954546</v>
      </c>
      <c r="C39" s="100">
        <v>44391.562094907407</v>
      </c>
      <c r="D39" s="100" t="s">
        <v>2448</v>
      </c>
      <c r="E39" s="140">
        <v>57</v>
      </c>
      <c r="F39" s="148" t="str">
        <f>VLOOKUP(E39,VIP!$A$2:$O14336,2,0)</f>
        <v>DRBR057</v>
      </c>
      <c r="G39" s="148" t="str">
        <f>VLOOKUP(E39,'LISTADO ATM'!$A$2:$B$897,2,0)</f>
        <v xml:space="preserve">ATM Oficina Malecon Center </v>
      </c>
      <c r="H39" s="148" t="str">
        <f>VLOOKUP(E39,VIP!$A$2:$O19297,7,FALSE)</f>
        <v>Si</v>
      </c>
      <c r="I39" s="148" t="str">
        <f>VLOOKUP(E39,VIP!$A$2:$O11262,8,FALSE)</f>
        <v>Si</v>
      </c>
      <c r="J39" s="148" t="str">
        <f>VLOOKUP(E39,VIP!$A$2:$O11212,8,FALSE)</f>
        <v>Si</v>
      </c>
      <c r="K39" s="148" t="str">
        <f>VLOOKUP(E39,VIP!$A$2:$O14786,6,0)</f>
        <v>NO</v>
      </c>
      <c r="L39" s="149" t="s">
        <v>2441</v>
      </c>
      <c r="M39" s="213" t="s">
        <v>2545</v>
      </c>
      <c r="N39" s="99" t="s">
        <v>2452</v>
      </c>
      <c r="O39" s="148" t="s">
        <v>2453</v>
      </c>
      <c r="P39" s="148"/>
      <c r="Q39" s="212">
        <v>44392.61478009259</v>
      </c>
    </row>
    <row r="40" spans="1:17" ht="18" x14ac:dyDescent="0.25">
      <c r="A40" s="148" t="str">
        <f>VLOOKUP(E40,'LISTADO ATM'!$A$2:$C$898,3,0)</f>
        <v>NORTE</v>
      </c>
      <c r="B40" s="145">
        <v>3335954988</v>
      </c>
      <c r="C40" s="100">
        <v>44391.799710648149</v>
      </c>
      <c r="D40" s="100" t="s">
        <v>2469</v>
      </c>
      <c r="E40" s="140">
        <v>752</v>
      </c>
      <c r="F40" s="148" t="str">
        <f>VLOOKUP(E40,VIP!$A$2:$O14313,2,0)</f>
        <v>DRBR280</v>
      </c>
      <c r="G40" s="148" t="str">
        <f>VLOOKUP(E40,'LISTADO ATM'!$A$2:$B$897,2,0)</f>
        <v xml:space="preserve">ATM UNP Las Carolinas (La Vega) </v>
      </c>
      <c r="H40" s="148" t="str">
        <f>VLOOKUP(E40,VIP!$A$2:$O19274,7,FALSE)</f>
        <v>Si</v>
      </c>
      <c r="I40" s="148" t="str">
        <f>VLOOKUP(E40,VIP!$A$2:$O11239,8,FALSE)</f>
        <v>Si</v>
      </c>
      <c r="J40" s="148" t="str">
        <f>VLOOKUP(E40,VIP!$A$2:$O11189,8,FALSE)</f>
        <v>Si</v>
      </c>
      <c r="K40" s="148" t="str">
        <f>VLOOKUP(E40,VIP!$A$2:$O14763,6,0)</f>
        <v>SI</v>
      </c>
      <c r="L40" s="149" t="s">
        <v>2441</v>
      </c>
      <c r="M40" s="213" t="s">
        <v>2545</v>
      </c>
      <c r="N40" s="99" t="s">
        <v>2452</v>
      </c>
      <c r="O40" s="148" t="s">
        <v>2470</v>
      </c>
      <c r="P40" s="148"/>
      <c r="Q40" s="212">
        <v>44392.61478009259</v>
      </c>
    </row>
    <row r="41" spans="1:17" ht="18" x14ac:dyDescent="0.25">
      <c r="A41" s="148" t="str">
        <f>VLOOKUP(E41,'LISTADO ATM'!$A$2:$C$898,3,0)</f>
        <v>DISTRITO NACIONAL</v>
      </c>
      <c r="B41" s="145">
        <v>3335955010</v>
      </c>
      <c r="C41" s="100">
        <v>44391.908194444448</v>
      </c>
      <c r="D41" s="100" t="s">
        <v>2448</v>
      </c>
      <c r="E41" s="140">
        <v>889</v>
      </c>
      <c r="F41" s="148" t="str">
        <f>VLOOKUP(E41,VIP!$A$2:$O14300,2,0)</f>
        <v>DRBR889</v>
      </c>
      <c r="G41" s="148" t="str">
        <f>VLOOKUP(E41,'LISTADO ATM'!$A$2:$B$897,2,0)</f>
        <v>ATM Oficina Plaza Lama Máximo Gómez II</v>
      </c>
      <c r="H41" s="148" t="str">
        <f>VLOOKUP(E41,VIP!$A$2:$O19261,7,FALSE)</f>
        <v>Si</v>
      </c>
      <c r="I41" s="148" t="str">
        <f>VLOOKUP(E41,VIP!$A$2:$O11226,8,FALSE)</f>
        <v>Si</v>
      </c>
      <c r="J41" s="148" t="str">
        <f>VLOOKUP(E41,VIP!$A$2:$O11176,8,FALSE)</f>
        <v>Si</v>
      </c>
      <c r="K41" s="148" t="str">
        <f>VLOOKUP(E41,VIP!$A$2:$O14750,6,0)</f>
        <v>NO</v>
      </c>
      <c r="L41" s="149" t="s">
        <v>2441</v>
      </c>
      <c r="M41" s="213" t="s">
        <v>2545</v>
      </c>
      <c r="N41" s="99" t="s">
        <v>2452</v>
      </c>
      <c r="O41" s="148" t="s">
        <v>2453</v>
      </c>
      <c r="P41" s="148"/>
      <c r="Q41" s="212">
        <v>44392.61478009259</v>
      </c>
    </row>
    <row r="42" spans="1:17" ht="18" x14ac:dyDescent="0.25">
      <c r="A42" s="148" t="str">
        <f>VLOOKUP(E42,'LISTADO ATM'!$A$2:$C$898,3,0)</f>
        <v>DISTRITO NACIONAL</v>
      </c>
      <c r="B42" s="145" t="s">
        <v>2621</v>
      </c>
      <c r="C42" s="100">
        <v>44392.430023148147</v>
      </c>
      <c r="D42" s="100" t="s">
        <v>2469</v>
      </c>
      <c r="E42" s="140">
        <v>194</v>
      </c>
      <c r="F42" s="148" t="str">
        <f>VLOOKUP(E42,VIP!$A$2:$O14317,2,0)</f>
        <v>DRBR194</v>
      </c>
      <c r="G42" s="148" t="str">
        <f>VLOOKUP(E42,'LISTADO ATM'!$A$2:$B$897,2,0)</f>
        <v xml:space="preserve">ATM UNP Pantoja </v>
      </c>
      <c r="H42" s="148" t="str">
        <f>VLOOKUP(E42,VIP!$A$2:$O19278,7,FALSE)</f>
        <v>Si</v>
      </c>
      <c r="I42" s="148" t="str">
        <f>VLOOKUP(E42,VIP!$A$2:$O11243,8,FALSE)</f>
        <v>No</v>
      </c>
      <c r="J42" s="148" t="str">
        <f>VLOOKUP(E42,VIP!$A$2:$O11193,8,FALSE)</f>
        <v>No</v>
      </c>
      <c r="K42" s="148" t="str">
        <f>VLOOKUP(E42,VIP!$A$2:$O14767,6,0)</f>
        <v>NO</v>
      </c>
      <c r="L42" s="149" t="s">
        <v>2441</v>
      </c>
      <c r="M42" s="213" t="s">
        <v>2545</v>
      </c>
      <c r="N42" s="99" t="s">
        <v>2452</v>
      </c>
      <c r="O42" s="148" t="s">
        <v>2628</v>
      </c>
      <c r="P42" s="148"/>
      <c r="Q42" s="212">
        <v>44392.61478009259</v>
      </c>
    </row>
    <row r="43" spans="1:17" ht="18" x14ac:dyDescent="0.25">
      <c r="A43" s="148" t="str">
        <f>VLOOKUP(E43,'LISTADO ATM'!$A$2:$C$898,3,0)</f>
        <v>NORTE</v>
      </c>
      <c r="B43" s="145">
        <v>3335954950</v>
      </c>
      <c r="C43" s="100">
        <v>44391.732488425929</v>
      </c>
      <c r="D43" s="100" t="s">
        <v>2181</v>
      </c>
      <c r="E43" s="140">
        <v>99</v>
      </c>
      <c r="F43" s="148" t="str">
        <f>VLOOKUP(E43,VIP!$A$2:$O14304,2,0)</f>
        <v>DRBR099</v>
      </c>
      <c r="G43" s="148" t="str">
        <f>VLOOKUP(E43,'LISTADO ATM'!$A$2:$B$897,2,0)</f>
        <v xml:space="preserve">ATM Multicentro La Sirena S.F.M. </v>
      </c>
      <c r="H43" s="148" t="str">
        <f>VLOOKUP(E43,VIP!$A$2:$O19265,7,FALSE)</f>
        <v>Si</v>
      </c>
      <c r="I43" s="148" t="str">
        <f>VLOOKUP(E43,VIP!$A$2:$O11230,8,FALSE)</f>
        <v>Si</v>
      </c>
      <c r="J43" s="148" t="str">
        <f>VLOOKUP(E43,VIP!$A$2:$O11180,8,FALSE)</f>
        <v>Si</v>
      </c>
      <c r="K43" s="148" t="str">
        <f>VLOOKUP(E43,VIP!$A$2:$O14754,6,0)</f>
        <v>NO</v>
      </c>
      <c r="L43" s="149" t="s">
        <v>2593</v>
      </c>
      <c r="M43" s="213" t="s">
        <v>2545</v>
      </c>
      <c r="N43" s="213" t="s">
        <v>2631</v>
      </c>
      <c r="O43" s="148" t="s">
        <v>2586</v>
      </c>
      <c r="P43" s="148"/>
      <c r="Q43" s="212">
        <v>44392.437962962962</v>
      </c>
    </row>
    <row r="44" spans="1:17" ht="18" x14ac:dyDescent="0.25">
      <c r="A44" s="148" t="str">
        <f>VLOOKUP(E44,'LISTADO ATM'!$A$2:$C$898,3,0)</f>
        <v>DISTRITO NACIONAL</v>
      </c>
      <c r="B44" s="145">
        <v>3335954954</v>
      </c>
      <c r="C44" s="100">
        <v>44391.737222222226</v>
      </c>
      <c r="D44" s="100" t="s">
        <v>2180</v>
      </c>
      <c r="E44" s="140">
        <v>951</v>
      </c>
      <c r="F44" s="148" t="str">
        <f>VLOOKUP(E44,VIP!$A$2:$O14302,2,0)</f>
        <v>DRBR203</v>
      </c>
      <c r="G44" s="148" t="str">
        <f>VLOOKUP(E44,'LISTADO ATM'!$A$2:$B$897,2,0)</f>
        <v xml:space="preserve">ATM Oficina Plaza Haché JFK </v>
      </c>
      <c r="H44" s="148" t="str">
        <f>VLOOKUP(E44,VIP!$A$2:$O19263,7,FALSE)</f>
        <v>Si</v>
      </c>
      <c r="I44" s="148" t="str">
        <f>VLOOKUP(E44,VIP!$A$2:$O11228,8,FALSE)</f>
        <v>Si</v>
      </c>
      <c r="J44" s="148" t="str">
        <f>VLOOKUP(E44,VIP!$A$2:$O11178,8,FALSE)</f>
        <v>Si</v>
      </c>
      <c r="K44" s="148" t="str">
        <f>VLOOKUP(E44,VIP!$A$2:$O14752,6,0)</f>
        <v>NO</v>
      </c>
      <c r="L44" s="149" t="s">
        <v>2593</v>
      </c>
      <c r="M44" s="213" t="s">
        <v>2545</v>
      </c>
      <c r="N44" s="213" t="s">
        <v>2631</v>
      </c>
      <c r="O44" s="148" t="s">
        <v>2454</v>
      </c>
      <c r="P44" s="148"/>
      <c r="Q44" s="212">
        <v>44392.61478009259</v>
      </c>
    </row>
    <row r="45" spans="1:17" ht="18" x14ac:dyDescent="0.25">
      <c r="A45" s="148" t="str">
        <f>VLOOKUP(E45,'LISTADO ATM'!$A$2:$C$898,3,0)</f>
        <v>NORTE</v>
      </c>
      <c r="B45" s="145">
        <v>3335954955</v>
      </c>
      <c r="C45" s="100">
        <v>44391.737303240741</v>
      </c>
      <c r="D45" s="100" t="s">
        <v>2180</v>
      </c>
      <c r="E45" s="140">
        <v>649</v>
      </c>
      <c r="F45" s="148" t="str">
        <f>VLOOKUP(E45,VIP!$A$2:$O14301,2,0)</f>
        <v>DRBR649</v>
      </c>
      <c r="G45" s="148" t="str">
        <f>VLOOKUP(E45,'LISTADO ATM'!$A$2:$B$897,2,0)</f>
        <v xml:space="preserve">ATM Oficina Galería 56 (San Francisco de Macorís) </v>
      </c>
      <c r="H45" s="148" t="str">
        <f>VLOOKUP(E45,VIP!$A$2:$O19262,7,FALSE)</f>
        <v>Si</v>
      </c>
      <c r="I45" s="148" t="str">
        <f>VLOOKUP(E45,VIP!$A$2:$O11227,8,FALSE)</f>
        <v>Si</v>
      </c>
      <c r="J45" s="148" t="str">
        <f>VLOOKUP(E45,VIP!$A$2:$O11177,8,FALSE)</f>
        <v>Si</v>
      </c>
      <c r="K45" s="148" t="str">
        <f>VLOOKUP(E45,VIP!$A$2:$O14751,6,0)</f>
        <v>SI</v>
      </c>
      <c r="L45" s="149" t="s">
        <v>2593</v>
      </c>
      <c r="M45" s="213" t="s">
        <v>2545</v>
      </c>
      <c r="N45" s="213" t="s">
        <v>2631</v>
      </c>
      <c r="O45" s="148" t="s">
        <v>2454</v>
      </c>
      <c r="P45" s="148"/>
      <c r="Q45" s="212">
        <v>44392.437962962962</v>
      </c>
    </row>
    <row r="46" spans="1:17" ht="18" x14ac:dyDescent="0.25">
      <c r="A46" s="148" t="str">
        <f>VLOOKUP(E46,'LISTADO ATM'!$A$2:$C$898,3,0)</f>
        <v>SUR</v>
      </c>
      <c r="B46" s="145">
        <v>3335954089</v>
      </c>
      <c r="C46" s="100">
        <v>44391.428043981483</v>
      </c>
      <c r="D46" s="100" t="s">
        <v>2180</v>
      </c>
      <c r="E46" s="140">
        <v>249</v>
      </c>
      <c r="F46" s="148" t="str">
        <f>VLOOKUP(E46,VIP!$A$2:$O14298,2,0)</f>
        <v>DRBR249</v>
      </c>
      <c r="G46" s="148" t="str">
        <f>VLOOKUP(E46,'LISTADO ATM'!$A$2:$B$897,2,0)</f>
        <v xml:space="preserve">ATM Banco Agrícola Neiba </v>
      </c>
      <c r="H46" s="148" t="str">
        <f>VLOOKUP(E46,VIP!$A$2:$O19259,7,FALSE)</f>
        <v>Si</v>
      </c>
      <c r="I46" s="148" t="str">
        <f>VLOOKUP(E46,VIP!$A$2:$O11224,8,FALSE)</f>
        <v>Si</v>
      </c>
      <c r="J46" s="148" t="str">
        <f>VLOOKUP(E46,VIP!$A$2:$O11174,8,FALSE)</f>
        <v>Si</v>
      </c>
      <c r="K46" s="148" t="str">
        <f>VLOOKUP(E46,VIP!$A$2:$O14748,6,0)</f>
        <v>NO</v>
      </c>
      <c r="L46" s="149" t="s">
        <v>2610</v>
      </c>
      <c r="M46" s="213" t="s">
        <v>2545</v>
      </c>
      <c r="N46" s="213" t="s">
        <v>2631</v>
      </c>
      <c r="O46" s="148" t="s">
        <v>2454</v>
      </c>
      <c r="P46" s="148"/>
      <c r="Q46" s="212">
        <v>44392.61478009259</v>
      </c>
    </row>
    <row r="47" spans="1:17" ht="18" x14ac:dyDescent="0.25">
      <c r="A47" s="148" t="str">
        <f>VLOOKUP(E47,'LISTADO ATM'!$A$2:$C$898,3,0)</f>
        <v>SUR</v>
      </c>
      <c r="B47" s="145" t="s">
        <v>2624</v>
      </c>
      <c r="C47" s="100">
        <v>44392.42460648148</v>
      </c>
      <c r="D47" s="100" t="s">
        <v>2448</v>
      </c>
      <c r="E47" s="140">
        <v>356</v>
      </c>
      <c r="F47" s="148" t="str">
        <f>VLOOKUP(E47,VIP!$A$2:$O14320,2,0)</f>
        <v>DRBR356</v>
      </c>
      <c r="G47" s="148" t="str">
        <f>VLOOKUP(E47,'LISTADO ATM'!$A$2:$B$897,2,0)</f>
        <v xml:space="preserve">ATM Estación Sigma (San Cristóbal) </v>
      </c>
      <c r="H47" s="148" t="str">
        <f>VLOOKUP(E47,VIP!$A$2:$O19281,7,FALSE)</f>
        <v>Si</v>
      </c>
      <c r="I47" s="148" t="str">
        <f>VLOOKUP(E47,VIP!$A$2:$O11246,8,FALSE)</f>
        <v>Si</v>
      </c>
      <c r="J47" s="148" t="str">
        <f>VLOOKUP(E47,VIP!$A$2:$O11196,8,FALSE)</f>
        <v>Si</v>
      </c>
      <c r="K47" s="148" t="str">
        <f>VLOOKUP(E47,VIP!$A$2:$O14770,6,0)</f>
        <v>NO</v>
      </c>
      <c r="L47" s="149" t="s">
        <v>2629</v>
      </c>
      <c r="M47" s="213" t="s">
        <v>2545</v>
      </c>
      <c r="N47" s="99" t="s">
        <v>2452</v>
      </c>
      <c r="O47" s="148" t="s">
        <v>2453</v>
      </c>
      <c r="P47" s="148"/>
      <c r="Q47" s="212">
        <v>44392.61478009259</v>
      </c>
    </row>
    <row r="48" spans="1:17" ht="18" x14ac:dyDescent="0.25">
      <c r="A48" s="148" t="str">
        <f>VLOOKUP(E48,'LISTADO ATM'!$A$2:$C$898,3,0)</f>
        <v>NORTE</v>
      </c>
      <c r="B48" s="145">
        <v>3335954879</v>
      </c>
      <c r="C48" s="100">
        <v>44391.693530092591</v>
      </c>
      <c r="D48" s="100" t="s">
        <v>2589</v>
      </c>
      <c r="E48" s="140">
        <v>728</v>
      </c>
      <c r="F48" s="148" t="str">
        <f>VLOOKUP(E48,VIP!$A$2:$O14301,2,0)</f>
        <v>DRBR051</v>
      </c>
      <c r="G48" s="148" t="str">
        <f>VLOOKUP(E48,'LISTADO ATM'!$A$2:$B$897,2,0)</f>
        <v xml:space="preserve">ATM UNP La Vega Oficina Regional Norcentral </v>
      </c>
      <c r="H48" s="148" t="str">
        <f>VLOOKUP(E48,VIP!$A$2:$O19262,7,FALSE)</f>
        <v>Si</v>
      </c>
      <c r="I48" s="148" t="str">
        <f>VLOOKUP(E48,VIP!$A$2:$O11227,8,FALSE)</f>
        <v>Si</v>
      </c>
      <c r="J48" s="148" t="str">
        <f>VLOOKUP(E48,VIP!$A$2:$O11177,8,FALSE)</f>
        <v>Si</v>
      </c>
      <c r="K48" s="148" t="str">
        <f>VLOOKUP(E48,VIP!$A$2:$O14751,6,0)</f>
        <v>SI</v>
      </c>
      <c r="L48" s="149" t="s">
        <v>2417</v>
      </c>
      <c r="M48" s="213" t="s">
        <v>2545</v>
      </c>
      <c r="N48" s="99" t="s">
        <v>2452</v>
      </c>
      <c r="O48" s="148" t="s">
        <v>2598</v>
      </c>
      <c r="P48" s="148"/>
      <c r="Q48" s="212">
        <v>44392.61478009259</v>
      </c>
    </row>
    <row r="49" spans="1:17" ht="18" x14ac:dyDescent="0.25">
      <c r="A49" s="148" t="str">
        <f>VLOOKUP(E49,'LISTADO ATM'!$A$2:$C$898,3,0)</f>
        <v>ESTE</v>
      </c>
      <c r="B49" s="145">
        <v>3335954907</v>
      </c>
      <c r="C49" s="100">
        <v>44391.706354166665</v>
      </c>
      <c r="D49" s="100" t="s">
        <v>2469</v>
      </c>
      <c r="E49" s="140">
        <v>330</v>
      </c>
      <c r="F49" s="148" t="str">
        <f>VLOOKUP(E49,VIP!$A$2:$O14299,2,0)</f>
        <v>DRBR330</v>
      </c>
      <c r="G49" s="148" t="str">
        <f>VLOOKUP(E49,'LISTADO ATM'!$A$2:$B$897,2,0)</f>
        <v xml:space="preserve">ATM Oficina Boulevard (Higuey) </v>
      </c>
      <c r="H49" s="148" t="str">
        <f>VLOOKUP(E49,VIP!$A$2:$O19260,7,FALSE)</f>
        <v>Si</v>
      </c>
      <c r="I49" s="148" t="str">
        <f>VLOOKUP(E49,VIP!$A$2:$O11225,8,FALSE)</f>
        <v>Si</v>
      </c>
      <c r="J49" s="148" t="str">
        <f>VLOOKUP(E49,VIP!$A$2:$O11175,8,FALSE)</f>
        <v>Si</v>
      </c>
      <c r="K49" s="148" t="str">
        <f>VLOOKUP(E49,VIP!$A$2:$O14749,6,0)</f>
        <v>SI</v>
      </c>
      <c r="L49" s="149" t="s">
        <v>2417</v>
      </c>
      <c r="M49" s="213" t="s">
        <v>2545</v>
      </c>
      <c r="N49" s="99" t="s">
        <v>2452</v>
      </c>
      <c r="O49" s="148" t="s">
        <v>2470</v>
      </c>
      <c r="P49" s="148"/>
      <c r="Q49" s="212">
        <v>44392.437962962962</v>
      </c>
    </row>
    <row r="50" spans="1:17" ht="18" x14ac:dyDescent="0.25">
      <c r="A50" s="148" t="str">
        <f>VLOOKUP(E50,'LISTADO ATM'!$A$2:$C$898,3,0)</f>
        <v>ESTE</v>
      </c>
      <c r="B50" s="145">
        <v>3335954918</v>
      </c>
      <c r="C50" s="100">
        <v>44391.710347222222</v>
      </c>
      <c r="D50" s="100" t="s">
        <v>2469</v>
      </c>
      <c r="E50" s="140">
        <v>429</v>
      </c>
      <c r="F50" s="148" t="str">
        <f>VLOOKUP(E50,VIP!$A$2:$O14298,2,0)</f>
        <v>DRBR429</v>
      </c>
      <c r="G50" s="148" t="str">
        <f>VLOOKUP(E50,'LISTADO ATM'!$A$2:$B$897,2,0)</f>
        <v xml:space="preserve">ATM Oficina Jumbo La Romana </v>
      </c>
      <c r="H50" s="148" t="str">
        <f>VLOOKUP(E50,VIP!$A$2:$O19259,7,FALSE)</f>
        <v>Si</v>
      </c>
      <c r="I50" s="148" t="str">
        <f>VLOOKUP(E50,VIP!$A$2:$O11224,8,FALSE)</f>
        <v>Si</v>
      </c>
      <c r="J50" s="148" t="str">
        <f>VLOOKUP(E50,VIP!$A$2:$O11174,8,FALSE)</f>
        <v>Si</v>
      </c>
      <c r="K50" s="148" t="str">
        <f>VLOOKUP(E50,VIP!$A$2:$O14748,6,0)</f>
        <v>NO</v>
      </c>
      <c r="L50" s="149" t="s">
        <v>2417</v>
      </c>
      <c r="M50" s="213" t="s">
        <v>2545</v>
      </c>
      <c r="N50" s="99" t="s">
        <v>2452</v>
      </c>
      <c r="O50" s="148" t="s">
        <v>2470</v>
      </c>
      <c r="P50" s="148"/>
      <c r="Q50" s="212">
        <v>44392.437962962962</v>
      </c>
    </row>
    <row r="51" spans="1:17" ht="18" x14ac:dyDescent="0.25">
      <c r="A51" s="148" t="str">
        <f>VLOOKUP(E51,'LISTADO ATM'!$A$2:$C$898,3,0)</f>
        <v>NORTE</v>
      </c>
      <c r="B51" s="145">
        <v>3335955005</v>
      </c>
      <c r="C51" s="100">
        <v>44391.888969907406</v>
      </c>
      <c r="D51" s="100" t="s">
        <v>2589</v>
      </c>
      <c r="E51" s="140">
        <v>632</v>
      </c>
      <c r="F51" s="148" t="str">
        <f>VLOOKUP(E51,VIP!$A$2:$O14305,2,0)</f>
        <v>DRBR263</v>
      </c>
      <c r="G51" s="148" t="str">
        <f>VLOOKUP(E51,'LISTADO ATM'!$A$2:$B$897,2,0)</f>
        <v xml:space="preserve">ATM Autobanco Gurabo </v>
      </c>
      <c r="H51" s="148" t="str">
        <f>VLOOKUP(E51,VIP!$A$2:$O19266,7,FALSE)</f>
        <v>Si</v>
      </c>
      <c r="I51" s="148" t="str">
        <f>VLOOKUP(E51,VIP!$A$2:$O11231,8,FALSE)</f>
        <v>Si</v>
      </c>
      <c r="J51" s="148" t="str">
        <f>VLOOKUP(E51,VIP!$A$2:$O11181,8,FALSE)</f>
        <v>Si</v>
      </c>
      <c r="K51" s="148" t="str">
        <f>VLOOKUP(E51,VIP!$A$2:$O14755,6,0)</f>
        <v>NO</v>
      </c>
      <c r="L51" s="149" t="s">
        <v>2417</v>
      </c>
      <c r="M51" s="213" t="s">
        <v>2545</v>
      </c>
      <c r="N51" s="99" t="s">
        <v>2452</v>
      </c>
      <c r="O51" s="148" t="s">
        <v>2598</v>
      </c>
      <c r="P51" s="148"/>
      <c r="Q51" s="212">
        <v>44392.437962962962</v>
      </c>
    </row>
    <row r="52" spans="1:17" ht="18" x14ac:dyDescent="0.25">
      <c r="A52" s="148" t="str">
        <f>VLOOKUP(E52,'LISTADO ATM'!$A$2:$C$898,3,0)</f>
        <v>DISTRITO NACIONAL</v>
      </c>
      <c r="B52" s="145">
        <v>3335955009</v>
      </c>
      <c r="C52" s="100">
        <v>44391.904699074075</v>
      </c>
      <c r="D52" s="100" t="s">
        <v>2469</v>
      </c>
      <c r="E52" s="140">
        <v>883</v>
      </c>
      <c r="F52" s="148" t="str">
        <f>VLOOKUP(E52,VIP!$A$2:$O14301,2,0)</f>
        <v>DRBR883</v>
      </c>
      <c r="G52" s="148" t="str">
        <f>VLOOKUP(E52,'LISTADO ATM'!$A$2:$B$897,2,0)</f>
        <v xml:space="preserve">ATM Oficina Filadelfia Plaza </v>
      </c>
      <c r="H52" s="148" t="str">
        <f>VLOOKUP(E52,VIP!$A$2:$O19262,7,FALSE)</f>
        <v>Si</v>
      </c>
      <c r="I52" s="148" t="str">
        <f>VLOOKUP(E52,VIP!$A$2:$O11227,8,FALSE)</f>
        <v>Si</v>
      </c>
      <c r="J52" s="148" t="str">
        <f>VLOOKUP(E52,VIP!$A$2:$O11177,8,FALSE)</f>
        <v>Si</v>
      </c>
      <c r="K52" s="148" t="str">
        <f>VLOOKUP(E52,VIP!$A$2:$O14751,6,0)</f>
        <v>NO</v>
      </c>
      <c r="L52" s="149" t="s">
        <v>2417</v>
      </c>
      <c r="M52" s="213" t="s">
        <v>2545</v>
      </c>
      <c r="N52" s="99" t="s">
        <v>2452</v>
      </c>
      <c r="O52" s="148" t="s">
        <v>2470</v>
      </c>
      <c r="P52" s="148"/>
      <c r="Q52" s="212">
        <v>44392.61478009259</v>
      </c>
    </row>
    <row r="53" spans="1:17" ht="18" x14ac:dyDescent="0.25">
      <c r="A53" s="148" t="str">
        <f>VLOOKUP(E53,'LISTADO ATM'!$A$2:$C$898,3,0)</f>
        <v>DISTRITO NACIONAL</v>
      </c>
      <c r="B53" s="145" t="s">
        <v>2606</v>
      </c>
      <c r="C53" s="100">
        <v>44392.218622685185</v>
      </c>
      <c r="D53" s="100" t="s">
        <v>2448</v>
      </c>
      <c r="E53" s="140">
        <v>717</v>
      </c>
      <c r="F53" s="148" t="str">
        <f>VLOOKUP(E53,VIP!$A$2:$O14305,2,0)</f>
        <v>DRBR24K</v>
      </c>
      <c r="G53" s="148" t="str">
        <f>VLOOKUP(E53,'LISTADO ATM'!$A$2:$B$897,2,0)</f>
        <v xml:space="preserve">ATM Oficina Los Alcarrizos </v>
      </c>
      <c r="H53" s="148" t="str">
        <f>VLOOKUP(E53,VIP!$A$2:$O19266,7,FALSE)</f>
        <v>Si</v>
      </c>
      <c r="I53" s="148" t="str">
        <f>VLOOKUP(E53,VIP!$A$2:$O11231,8,FALSE)</f>
        <v>Si</v>
      </c>
      <c r="J53" s="148" t="str">
        <f>VLOOKUP(E53,VIP!$A$2:$O11181,8,FALSE)</f>
        <v>Si</v>
      </c>
      <c r="K53" s="148" t="str">
        <f>VLOOKUP(E53,VIP!$A$2:$O14755,6,0)</f>
        <v>SI</v>
      </c>
      <c r="L53" s="149" t="s">
        <v>2417</v>
      </c>
      <c r="M53" s="213" t="s">
        <v>2545</v>
      </c>
      <c r="N53" s="99" t="s">
        <v>2452</v>
      </c>
      <c r="O53" s="148" t="s">
        <v>2453</v>
      </c>
      <c r="P53" s="148"/>
      <c r="Q53" s="212">
        <v>44392.437962962962</v>
      </c>
    </row>
    <row r="54" spans="1:17" ht="18" x14ac:dyDescent="0.25">
      <c r="A54" s="148" t="str">
        <f>VLOOKUP(E54,'LISTADO ATM'!$A$2:$C$898,3,0)</f>
        <v>NORTE</v>
      </c>
      <c r="B54" s="145" t="s">
        <v>2625</v>
      </c>
      <c r="C54" s="100">
        <v>44392.420532407406</v>
      </c>
      <c r="D54" s="100" t="s">
        <v>2469</v>
      </c>
      <c r="E54" s="140">
        <v>965</v>
      </c>
      <c r="F54" s="148" t="str">
        <f>VLOOKUP(E54,VIP!$A$2:$O14321,2,0)</f>
        <v>DRBR965</v>
      </c>
      <c r="G54" s="148" t="str">
        <f>VLOOKUP(E54,'LISTADO ATM'!$A$2:$B$897,2,0)</f>
        <v xml:space="preserve">ATM S/M La Fuente FUN (Santiago) </v>
      </c>
      <c r="H54" s="148" t="str">
        <f>VLOOKUP(E54,VIP!$A$2:$O19282,7,FALSE)</f>
        <v>Si</v>
      </c>
      <c r="I54" s="148" t="str">
        <f>VLOOKUP(E54,VIP!$A$2:$O11247,8,FALSE)</f>
        <v>Si</v>
      </c>
      <c r="J54" s="148" t="str">
        <f>VLOOKUP(E54,VIP!$A$2:$O11197,8,FALSE)</f>
        <v>Si</v>
      </c>
      <c r="K54" s="148" t="str">
        <f>VLOOKUP(E54,VIP!$A$2:$O14771,6,0)</f>
        <v>NO</v>
      </c>
      <c r="L54" s="149" t="s">
        <v>2417</v>
      </c>
      <c r="M54" s="213" t="s">
        <v>2545</v>
      </c>
      <c r="N54" s="99" t="s">
        <v>2452</v>
      </c>
      <c r="O54" s="148" t="s">
        <v>2628</v>
      </c>
      <c r="P54" s="148"/>
      <c r="Q54" s="212">
        <v>44392.61478009259</v>
      </c>
    </row>
    <row r="55" spans="1:17" ht="18" x14ac:dyDescent="0.25">
      <c r="A55" s="148" t="str">
        <f>VLOOKUP(E55,'LISTADO ATM'!$A$2:$C$898,3,0)</f>
        <v>DISTRITO NACIONAL</v>
      </c>
      <c r="B55" s="145" t="s">
        <v>2612</v>
      </c>
      <c r="C55" s="100">
        <v>44392.453425925924</v>
      </c>
      <c r="D55" s="100" t="s">
        <v>2448</v>
      </c>
      <c r="E55" s="140">
        <v>153</v>
      </c>
      <c r="F55" s="148" t="str">
        <f>VLOOKUP(E55,VIP!$A$2:$O14308,2,0)</f>
        <v>DRBR153</v>
      </c>
      <c r="G55" s="148" t="str">
        <f>VLOOKUP(E55,'LISTADO ATM'!$A$2:$B$897,2,0)</f>
        <v xml:space="preserve">ATM Rehabilitación </v>
      </c>
      <c r="H55" s="148" t="str">
        <f>VLOOKUP(E55,VIP!$A$2:$O19269,7,FALSE)</f>
        <v>No</v>
      </c>
      <c r="I55" s="148" t="str">
        <f>VLOOKUP(E55,VIP!$A$2:$O11234,8,FALSE)</f>
        <v>No</v>
      </c>
      <c r="J55" s="148" t="str">
        <f>VLOOKUP(E55,VIP!$A$2:$O11184,8,FALSE)</f>
        <v>No</v>
      </c>
      <c r="K55" s="148" t="str">
        <f>VLOOKUP(E55,VIP!$A$2:$O14758,6,0)</f>
        <v>NO</v>
      </c>
      <c r="L55" s="149" t="s">
        <v>2417</v>
      </c>
      <c r="M55" s="213" t="s">
        <v>2545</v>
      </c>
      <c r="N55" s="99" t="s">
        <v>2452</v>
      </c>
      <c r="O55" s="148" t="s">
        <v>2453</v>
      </c>
      <c r="P55" s="148"/>
      <c r="Q55" s="212">
        <v>44392.61478009259</v>
      </c>
    </row>
    <row r="56" spans="1:17" ht="18" x14ac:dyDescent="0.25">
      <c r="A56" s="148" t="str">
        <f>VLOOKUP(E56,'LISTADO ATM'!$A$2:$C$898,3,0)</f>
        <v>DISTRITO NACIONAL</v>
      </c>
      <c r="B56" s="145" t="s">
        <v>2626</v>
      </c>
      <c r="C56" s="100">
        <v>44392.388657407406</v>
      </c>
      <c r="D56" s="100" t="s">
        <v>2448</v>
      </c>
      <c r="E56" s="140">
        <v>192</v>
      </c>
      <c r="F56" s="148" t="str">
        <f>VLOOKUP(E56,VIP!$A$2:$O14322,2,0)</f>
        <v>DRBR192</v>
      </c>
      <c r="G56" s="148" t="str">
        <f>VLOOKUP(E56,'LISTADO ATM'!$A$2:$B$897,2,0)</f>
        <v xml:space="preserve">ATM Autobanco Luperón II </v>
      </c>
      <c r="H56" s="148" t="str">
        <f>VLOOKUP(E56,VIP!$A$2:$O19283,7,FALSE)</f>
        <v>Si</v>
      </c>
      <c r="I56" s="148" t="str">
        <f>VLOOKUP(E56,VIP!$A$2:$O11248,8,FALSE)</f>
        <v>Si</v>
      </c>
      <c r="J56" s="148" t="str">
        <f>VLOOKUP(E56,VIP!$A$2:$O11198,8,FALSE)</f>
        <v>Si</v>
      </c>
      <c r="K56" s="148" t="str">
        <f>VLOOKUP(E56,VIP!$A$2:$O14772,6,0)</f>
        <v>NO</v>
      </c>
      <c r="L56" s="149" t="s">
        <v>2630</v>
      </c>
      <c r="M56" s="213" t="s">
        <v>2545</v>
      </c>
      <c r="N56" s="99" t="s">
        <v>2452</v>
      </c>
      <c r="O56" s="148" t="s">
        <v>2453</v>
      </c>
      <c r="P56" s="148"/>
      <c r="Q56" s="212">
        <v>44392.61478009259</v>
      </c>
    </row>
    <row r="57" spans="1:17" ht="18" x14ac:dyDescent="0.25">
      <c r="A57" s="148" t="str">
        <f>VLOOKUP(E57,'LISTADO ATM'!$A$2:$C$898,3,0)</f>
        <v>DISTRITO NACIONAL</v>
      </c>
      <c r="B57" s="145">
        <v>3335954617</v>
      </c>
      <c r="C57" s="100">
        <v>44391.591770833336</v>
      </c>
      <c r="D57" s="100" t="s">
        <v>2180</v>
      </c>
      <c r="E57" s="140">
        <v>35</v>
      </c>
      <c r="F57" s="148" t="str">
        <f>VLOOKUP(E57,VIP!$A$2:$O14326,2,0)</f>
        <v>DRBR035</v>
      </c>
      <c r="G57" s="148" t="str">
        <f>VLOOKUP(E57,'LISTADO ATM'!$A$2:$B$897,2,0)</f>
        <v xml:space="preserve">ATM Dirección General de Aduanas I </v>
      </c>
      <c r="H57" s="148" t="str">
        <f>VLOOKUP(E57,VIP!$A$2:$O19287,7,FALSE)</f>
        <v>Si</v>
      </c>
      <c r="I57" s="148" t="str">
        <f>VLOOKUP(E57,VIP!$A$2:$O11252,8,FALSE)</f>
        <v>Si</v>
      </c>
      <c r="J57" s="148" t="str">
        <f>VLOOKUP(E57,VIP!$A$2:$O11202,8,FALSE)</f>
        <v>Si</v>
      </c>
      <c r="K57" s="148" t="str">
        <f>VLOOKUP(E57,VIP!$A$2:$O14776,6,0)</f>
        <v>NO</v>
      </c>
      <c r="L57" s="149" t="s">
        <v>2465</v>
      </c>
      <c r="M57" s="213" t="s">
        <v>2545</v>
      </c>
      <c r="N57" s="213" t="s">
        <v>2631</v>
      </c>
      <c r="O57" s="148" t="s">
        <v>2454</v>
      </c>
      <c r="P57" s="148"/>
      <c r="Q57" s="212">
        <v>44392.500196759262</v>
      </c>
    </row>
    <row r="58" spans="1:17" ht="18" x14ac:dyDescent="0.25">
      <c r="A58" s="148" t="str">
        <f>VLOOKUP(E58,'LISTADO ATM'!$A$2:$C$898,3,0)</f>
        <v>DISTRITO NACIONAL</v>
      </c>
      <c r="B58" s="145">
        <v>3335954956</v>
      </c>
      <c r="C58" s="100">
        <v>44391.738206018519</v>
      </c>
      <c r="D58" s="100" t="s">
        <v>2180</v>
      </c>
      <c r="E58" s="140">
        <v>407</v>
      </c>
      <c r="F58" s="148" t="str">
        <f>VLOOKUP(E58,VIP!$A$2:$O14300,2,0)</f>
        <v>DRBR407</v>
      </c>
      <c r="G58" s="148" t="str">
        <f>VLOOKUP(E58,'LISTADO ATM'!$A$2:$B$897,2,0)</f>
        <v xml:space="preserve">ATM Multicentro La Sirena Villa Mella </v>
      </c>
      <c r="H58" s="148" t="str">
        <f>VLOOKUP(E58,VIP!$A$2:$O19261,7,FALSE)</f>
        <v>Si</v>
      </c>
      <c r="I58" s="148" t="str">
        <f>VLOOKUP(E58,VIP!$A$2:$O11226,8,FALSE)</f>
        <v>Si</v>
      </c>
      <c r="J58" s="148" t="str">
        <f>VLOOKUP(E58,VIP!$A$2:$O11176,8,FALSE)</f>
        <v>Si</v>
      </c>
      <c r="K58" s="148" t="str">
        <f>VLOOKUP(E58,VIP!$A$2:$O14750,6,0)</f>
        <v>NO</v>
      </c>
      <c r="L58" s="149" t="s">
        <v>2465</v>
      </c>
      <c r="M58" s="213" t="s">
        <v>2545</v>
      </c>
      <c r="N58" s="213" t="s">
        <v>2631</v>
      </c>
      <c r="O58" s="148" t="s">
        <v>2454</v>
      </c>
      <c r="P58" s="148"/>
      <c r="Q58" s="212">
        <v>44392.61478009259</v>
      </c>
    </row>
    <row r="59" spans="1:17" ht="18" x14ac:dyDescent="0.25">
      <c r="A59" s="148" t="str">
        <f>VLOOKUP(E59,'LISTADO ATM'!$A$2:$C$898,3,0)</f>
        <v>ESTE</v>
      </c>
      <c r="B59" s="145">
        <v>3335955000</v>
      </c>
      <c r="C59" s="100">
        <v>44391.861840277779</v>
      </c>
      <c r="D59" s="100" t="s">
        <v>2180</v>
      </c>
      <c r="E59" s="140">
        <v>268</v>
      </c>
      <c r="F59" s="148" t="str">
        <f>VLOOKUP(E59,VIP!$A$2:$O14310,2,0)</f>
        <v>DRBR268</v>
      </c>
      <c r="G59" s="148" t="str">
        <f>VLOOKUP(E59,'LISTADO ATM'!$A$2:$B$897,2,0)</f>
        <v xml:space="preserve">ATM Autobanco La Altagracia (Higuey) </v>
      </c>
      <c r="H59" s="148" t="str">
        <f>VLOOKUP(E59,VIP!$A$2:$O19271,7,FALSE)</f>
        <v>Si</v>
      </c>
      <c r="I59" s="148" t="str">
        <f>VLOOKUP(E59,VIP!$A$2:$O11236,8,FALSE)</f>
        <v>Si</v>
      </c>
      <c r="J59" s="148" t="str">
        <f>VLOOKUP(E59,VIP!$A$2:$O11186,8,FALSE)</f>
        <v>Si</v>
      </c>
      <c r="K59" s="148" t="str">
        <f>VLOOKUP(E59,VIP!$A$2:$O14760,6,0)</f>
        <v>NO</v>
      </c>
      <c r="L59" s="149" t="s">
        <v>2465</v>
      </c>
      <c r="M59" s="213" t="s">
        <v>2545</v>
      </c>
      <c r="N59" s="213" t="s">
        <v>2631</v>
      </c>
      <c r="O59" s="148" t="s">
        <v>2454</v>
      </c>
      <c r="P59" s="148"/>
      <c r="Q59" s="212">
        <v>44392.437962962962</v>
      </c>
    </row>
    <row r="60" spans="1:17" s="121" customFormat="1" ht="18" x14ac:dyDescent="0.25">
      <c r="A60" s="148" t="str">
        <f>VLOOKUP(E60,'LISTADO ATM'!$A$2:$C$898,3,0)</f>
        <v>NORTE</v>
      </c>
      <c r="B60" s="145">
        <v>3335955001</v>
      </c>
      <c r="C60" s="100">
        <v>44391.866724537038</v>
      </c>
      <c r="D60" s="100" t="s">
        <v>2181</v>
      </c>
      <c r="E60" s="140">
        <v>853</v>
      </c>
      <c r="F60" s="148" t="str">
        <f>VLOOKUP(E60,VIP!$A$2:$O14309,2,0)</f>
        <v>DRBR853</v>
      </c>
      <c r="G60" s="148" t="str">
        <f>VLOOKUP(E60,'LISTADO ATM'!$A$2:$B$897,2,0)</f>
        <v xml:space="preserve">ATM Inversiones JF Group (Shell Canabacoa) </v>
      </c>
      <c r="H60" s="148" t="str">
        <f>VLOOKUP(E60,VIP!$A$2:$O19270,7,FALSE)</f>
        <v>Si</v>
      </c>
      <c r="I60" s="148" t="str">
        <f>VLOOKUP(E60,VIP!$A$2:$O11235,8,FALSE)</f>
        <v>Si</v>
      </c>
      <c r="J60" s="148" t="str">
        <f>VLOOKUP(E60,VIP!$A$2:$O11185,8,FALSE)</f>
        <v>Si</v>
      </c>
      <c r="K60" s="148" t="str">
        <f>VLOOKUP(E60,VIP!$A$2:$O14759,6,0)</f>
        <v>NO</v>
      </c>
      <c r="L60" s="149" t="s">
        <v>2465</v>
      </c>
      <c r="M60" s="213" t="s">
        <v>2545</v>
      </c>
      <c r="N60" s="213" t="s">
        <v>2631</v>
      </c>
      <c r="O60" s="148" t="s">
        <v>2586</v>
      </c>
      <c r="P60" s="148"/>
      <c r="Q60" s="212">
        <v>44392.437962962962</v>
      </c>
    </row>
    <row r="61" spans="1:17" s="121" customFormat="1" ht="18" x14ac:dyDescent="0.25">
      <c r="A61" s="148" t="str">
        <f>VLOOKUP(E61,'LISTADO ATM'!$A$2:$C$898,3,0)</f>
        <v>DISTRITO NACIONAL</v>
      </c>
      <c r="B61" s="145" t="s">
        <v>2611</v>
      </c>
      <c r="C61" s="100">
        <v>44392.455451388887</v>
      </c>
      <c r="D61" s="100" t="s">
        <v>2180</v>
      </c>
      <c r="E61" s="140">
        <v>125</v>
      </c>
      <c r="F61" s="148" t="str">
        <f>VLOOKUP(E61,VIP!$A$2:$O14307,2,0)</f>
        <v>DRBR125</v>
      </c>
      <c r="G61" s="148" t="str">
        <f>VLOOKUP(E61,'LISTADO ATM'!$A$2:$B$897,2,0)</f>
        <v xml:space="preserve">ATM Dirección General de Aduanas II </v>
      </c>
      <c r="H61" s="148" t="str">
        <f>VLOOKUP(E61,VIP!$A$2:$O19268,7,FALSE)</f>
        <v>Si</v>
      </c>
      <c r="I61" s="148" t="str">
        <f>VLOOKUP(E61,VIP!$A$2:$O11233,8,FALSE)</f>
        <v>Si</v>
      </c>
      <c r="J61" s="148" t="str">
        <f>VLOOKUP(E61,VIP!$A$2:$O11183,8,FALSE)</f>
        <v>Si</v>
      </c>
      <c r="K61" s="148" t="str">
        <f>VLOOKUP(E61,VIP!$A$2:$O14757,6,0)</f>
        <v>NO</v>
      </c>
      <c r="L61" s="149" t="s">
        <v>2465</v>
      </c>
      <c r="M61" s="213" t="s">
        <v>2545</v>
      </c>
      <c r="N61" s="99" t="s">
        <v>2452</v>
      </c>
      <c r="O61" s="148" t="s">
        <v>2454</v>
      </c>
      <c r="P61" s="148"/>
      <c r="Q61" s="212">
        <v>44392.61478009259</v>
      </c>
    </row>
    <row r="62" spans="1:17" s="121" customFormat="1" ht="18" x14ac:dyDescent="0.25">
      <c r="A62" s="148" t="str">
        <f>VLOOKUP(E62,'LISTADO ATM'!$A$2:$C$898,3,0)</f>
        <v>ESTE</v>
      </c>
      <c r="B62" s="145" t="s">
        <v>2641</v>
      </c>
      <c r="C62" s="100">
        <v>44392.542175925926</v>
      </c>
      <c r="D62" s="100" t="s">
        <v>2180</v>
      </c>
      <c r="E62" s="140">
        <v>268</v>
      </c>
      <c r="F62" s="148" t="str">
        <f>VLOOKUP(E62,VIP!$A$2:$O14317,2,0)</f>
        <v>DRBR268</v>
      </c>
      <c r="G62" s="148" t="str">
        <f>VLOOKUP(E62,'LISTADO ATM'!$A$2:$B$897,2,0)</f>
        <v xml:space="preserve">ATM Autobanco La Altagracia (Higuey) </v>
      </c>
      <c r="H62" s="148" t="str">
        <f>VLOOKUP(E62,VIP!$A$2:$O19278,7,FALSE)</f>
        <v>Si</v>
      </c>
      <c r="I62" s="148" t="str">
        <f>VLOOKUP(E62,VIP!$A$2:$O11243,8,FALSE)</f>
        <v>Si</v>
      </c>
      <c r="J62" s="148" t="str">
        <f>VLOOKUP(E62,VIP!$A$2:$O11193,8,FALSE)</f>
        <v>Si</v>
      </c>
      <c r="K62" s="148" t="str">
        <f>VLOOKUP(E62,VIP!$A$2:$O14767,6,0)</f>
        <v>NO</v>
      </c>
      <c r="L62" s="149" t="s">
        <v>2465</v>
      </c>
      <c r="M62" s="213" t="s">
        <v>2545</v>
      </c>
      <c r="N62" s="99" t="s">
        <v>2590</v>
      </c>
      <c r="O62" s="148" t="s">
        <v>2454</v>
      </c>
      <c r="P62" s="148"/>
      <c r="Q62" s="212">
        <v>44392.61478009259</v>
      </c>
    </row>
    <row r="63" spans="1:17" s="121" customFormat="1" ht="18" x14ac:dyDescent="0.25">
      <c r="A63" s="148" t="str">
        <f>VLOOKUP(E63,'LISTADO ATM'!$A$2:$C$898,3,0)</f>
        <v>ESTE</v>
      </c>
      <c r="B63" s="145" t="s">
        <v>2653</v>
      </c>
      <c r="C63" s="100">
        <v>44389.691793981481</v>
      </c>
      <c r="D63" s="100" t="s">
        <v>2180</v>
      </c>
      <c r="E63" s="140">
        <v>368</v>
      </c>
      <c r="F63" s="148" t="str">
        <f>VLOOKUP(E63,VIP!$A$2:$O14329,2,0)</f>
        <v xml:space="preserve">DRBR368 </v>
      </c>
      <c r="G63" s="148" t="str">
        <f>VLOOKUP(E63,'LISTADO ATM'!$A$2:$B$897,2,0)</f>
        <v>ATM Ayuntamiento Peralvillo</v>
      </c>
      <c r="H63" s="148" t="str">
        <f>VLOOKUP(E63,VIP!$A$2:$O19290,7,FALSE)</f>
        <v>N/A</v>
      </c>
      <c r="I63" s="148" t="str">
        <f>VLOOKUP(E63,VIP!$A$2:$O11255,8,FALSE)</f>
        <v>N/A</v>
      </c>
      <c r="J63" s="148" t="str">
        <f>VLOOKUP(E63,VIP!$A$2:$O11205,8,FALSE)</f>
        <v>N/A</v>
      </c>
      <c r="K63" s="148" t="str">
        <f>VLOOKUP(E63,VIP!$A$2:$O14779,6,0)</f>
        <v>N/A</v>
      </c>
      <c r="L63" s="149" t="s">
        <v>2219</v>
      </c>
      <c r="M63" s="99" t="s">
        <v>2445</v>
      </c>
      <c r="N63" s="99" t="s">
        <v>2590</v>
      </c>
      <c r="O63" s="148" t="s">
        <v>2454</v>
      </c>
      <c r="P63" s="148"/>
      <c r="Q63" s="99" t="s">
        <v>2219</v>
      </c>
    </row>
    <row r="64" spans="1:17" s="121" customFormat="1" ht="18" x14ac:dyDescent="0.25">
      <c r="A64" s="148" t="str">
        <f>VLOOKUP(E64,'LISTADO ATM'!$A$2:$C$898,3,0)</f>
        <v>SUR</v>
      </c>
      <c r="B64" s="145">
        <v>3335953769</v>
      </c>
      <c r="C64" s="100">
        <v>44391.354490740741</v>
      </c>
      <c r="D64" s="100" t="s">
        <v>2180</v>
      </c>
      <c r="E64" s="140">
        <v>829</v>
      </c>
      <c r="F64" s="148" t="str">
        <f>VLOOKUP(E64,VIP!$A$2:$O14308,2,0)</f>
        <v>DRBR829</v>
      </c>
      <c r="G64" s="148" t="str">
        <f>VLOOKUP(E64,'LISTADO ATM'!$A$2:$B$897,2,0)</f>
        <v xml:space="preserve">ATM UNP Multicentro Sirena Baní </v>
      </c>
      <c r="H64" s="148" t="str">
        <f>VLOOKUP(E64,VIP!$A$2:$O19269,7,FALSE)</f>
        <v>Si</v>
      </c>
      <c r="I64" s="148" t="str">
        <f>VLOOKUP(E64,VIP!$A$2:$O11234,8,FALSE)</f>
        <v>Si</v>
      </c>
      <c r="J64" s="148" t="str">
        <f>VLOOKUP(E64,VIP!$A$2:$O11184,8,FALSE)</f>
        <v>Si</v>
      </c>
      <c r="K64" s="148" t="str">
        <f>VLOOKUP(E64,VIP!$A$2:$O14758,6,0)</f>
        <v>NO</v>
      </c>
      <c r="L64" s="149" t="s">
        <v>2219</v>
      </c>
      <c r="M64" s="99" t="s">
        <v>2445</v>
      </c>
      <c r="N64" s="99" t="s">
        <v>2590</v>
      </c>
      <c r="O64" s="148" t="s">
        <v>2454</v>
      </c>
      <c r="P64" s="148"/>
      <c r="Q64" s="99" t="s">
        <v>2219</v>
      </c>
    </row>
    <row r="65" spans="1:17" s="121" customFormat="1" ht="18" x14ac:dyDescent="0.25">
      <c r="A65" s="148" t="str">
        <f>VLOOKUP(E65,'LISTADO ATM'!$A$2:$C$898,3,0)</f>
        <v>DISTRITO NACIONAL</v>
      </c>
      <c r="B65" s="145">
        <v>3335954623</v>
      </c>
      <c r="C65" s="100">
        <v>44391.59302083333</v>
      </c>
      <c r="D65" s="100" t="s">
        <v>2180</v>
      </c>
      <c r="E65" s="140">
        <v>490</v>
      </c>
      <c r="F65" s="148" t="str">
        <f>VLOOKUP(E65,VIP!$A$2:$O14324,2,0)</f>
        <v>DRBR490</v>
      </c>
      <c r="G65" s="148" t="str">
        <f>VLOOKUP(E65,'LISTADO ATM'!$A$2:$B$897,2,0)</f>
        <v xml:space="preserve">ATM Hospital Ney Arias Lora </v>
      </c>
      <c r="H65" s="148" t="str">
        <f>VLOOKUP(E65,VIP!$A$2:$O19285,7,FALSE)</f>
        <v>Si</v>
      </c>
      <c r="I65" s="148" t="str">
        <f>VLOOKUP(E65,VIP!$A$2:$O11250,8,FALSE)</f>
        <v>Si</v>
      </c>
      <c r="J65" s="148" t="str">
        <f>VLOOKUP(E65,VIP!$A$2:$O11200,8,FALSE)</f>
        <v>Si</v>
      </c>
      <c r="K65" s="148" t="str">
        <f>VLOOKUP(E65,VIP!$A$2:$O14774,6,0)</f>
        <v>NO</v>
      </c>
      <c r="L65" s="149" t="s">
        <v>2219</v>
      </c>
      <c r="M65" s="99" t="s">
        <v>2445</v>
      </c>
      <c r="N65" s="213" t="s">
        <v>2631</v>
      </c>
      <c r="O65" s="148" t="s">
        <v>2454</v>
      </c>
      <c r="P65" s="148"/>
      <c r="Q65" s="99" t="s">
        <v>2219</v>
      </c>
    </row>
    <row r="66" spans="1:17" s="121" customFormat="1" ht="18" x14ac:dyDescent="0.25">
      <c r="A66" s="148" t="str">
        <f>VLOOKUP(E66,'LISTADO ATM'!$A$2:$C$898,3,0)</f>
        <v>DISTRITO NACIONAL</v>
      </c>
      <c r="B66" s="145">
        <v>3335954625</v>
      </c>
      <c r="C66" s="100">
        <v>44391.594074074077</v>
      </c>
      <c r="D66" s="100" t="s">
        <v>2180</v>
      </c>
      <c r="E66" s="140">
        <v>952</v>
      </c>
      <c r="F66" s="148" t="str">
        <f>VLOOKUP(E66,VIP!$A$2:$O14323,2,0)</f>
        <v>DRBR16L</v>
      </c>
      <c r="G66" s="148" t="str">
        <f>VLOOKUP(E66,'LISTADO ATM'!$A$2:$B$897,2,0)</f>
        <v xml:space="preserve">ATM Alvarez Rivas </v>
      </c>
      <c r="H66" s="148" t="str">
        <f>VLOOKUP(E66,VIP!$A$2:$O19284,7,FALSE)</f>
        <v>Si</v>
      </c>
      <c r="I66" s="148" t="str">
        <f>VLOOKUP(E66,VIP!$A$2:$O11249,8,FALSE)</f>
        <v>Si</v>
      </c>
      <c r="J66" s="148" t="str">
        <f>VLOOKUP(E66,VIP!$A$2:$O11199,8,FALSE)</f>
        <v>Si</v>
      </c>
      <c r="K66" s="148" t="str">
        <f>VLOOKUP(E66,VIP!$A$2:$O14773,6,0)</f>
        <v>NO</v>
      </c>
      <c r="L66" s="149" t="s">
        <v>2219</v>
      </c>
      <c r="M66" s="99" t="s">
        <v>2445</v>
      </c>
      <c r="N66" s="99" t="s">
        <v>2452</v>
      </c>
      <c r="O66" s="148" t="s">
        <v>2454</v>
      </c>
      <c r="P66" s="148"/>
      <c r="Q66" s="99" t="s">
        <v>2219</v>
      </c>
    </row>
    <row r="67" spans="1:17" s="121" customFormat="1" ht="18" x14ac:dyDescent="0.25">
      <c r="A67" s="148" t="str">
        <f>VLOOKUP(E67,'LISTADO ATM'!$A$2:$C$898,3,0)</f>
        <v>DISTRITO NACIONAL</v>
      </c>
      <c r="B67" s="145" t="s">
        <v>2627</v>
      </c>
      <c r="C67" s="100">
        <v>44391.757164351853</v>
      </c>
      <c r="D67" s="100" t="s">
        <v>2180</v>
      </c>
      <c r="E67" s="140">
        <v>935</v>
      </c>
      <c r="F67" s="148" t="str">
        <f>VLOOKUP(E67,VIP!$A$2:$O14323,2,0)</f>
        <v>DRBR16J</v>
      </c>
      <c r="G67" s="148" t="str">
        <f>VLOOKUP(E67,'LISTADO ATM'!$A$2:$B$897,2,0)</f>
        <v xml:space="preserve">ATM Oficina John F. Kennedy </v>
      </c>
      <c r="H67" s="148" t="str">
        <f>VLOOKUP(E67,VIP!$A$2:$O19284,7,FALSE)</f>
        <v>Si</v>
      </c>
      <c r="I67" s="148" t="str">
        <f>VLOOKUP(E67,VIP!$A$2:$O11249,8,FALSE)</f>
        <v>Si</v>
      </c>
      <c r="J67" s="148" t="str">
        <f>VLOOKUP(E67,VIP!$A$2:$O11199,8,FALSE)</f>
        <v>Si</v>
      </c>
      <c r="K67" s="148" t="str">
        <f>VLOOKUP(E67,VIP!$A$2:$O14773,6,0)</f>
        <v>SI</v>
      </c>
      <c r="L67" s="149" t="s">
        <v>2219</v>
      </c>
      <c r="M67" s="99" t="s">
        <v>2445</v>
      </c>
      <c r="N67" s="213" t="s">
        <v>2631</v>
      </c>
      <c r="O67" s="148" t="s">
        <v>2454</v>
      </c>
      <c r="P67" s="148"/>
      <c r="Q67" s="99" t="s">
        <v>2219</v>
      </c>
    </row>
    <row r="68" spans="1:17" s="121" customFormat="1" ht="18" x14ac:dyDescent="0.25">
      <c r="A68" s="148" t="str">
        <f>VLOOKUP(E68,'LISTADO ATM'!$A$2:$C$898,3,0)</f>
        <v>DISTRITO NACIONAL</v>
      </c>
      <c r="B68" s="145" t="s">
        <v>2622</v>
      </c>
      <c r="C68" s="100">
        <v>44392.429432870369</v>
      </c>
      <c r="D68" s="100" t="s">
        <v>2180</v>
      </c>
      <c r="E68" s="140">
        <v>180</v>
      </c>
      <c r="F68" s="148" t="str">
        <f>VLOOKUP(E68,VIP!$A$2:$O14318,2,0)</f>
        <v>DRBR180</v>
      </c>
      <c r="G68" s="148" t="str">
        <f>VLOOKUP(E68,'LISTADO ATM'!$A$2:$B$897,2,0)</f>
        <v xml:space="preserve">ATM Megacentro II </v>
      </c>
      <c r="H68" s="148" t="str">
        <f>VLOOKUP(E68,VIP!$A$2:$O19279,7,FALSE)</f>
        <v>Si</v>
      </c>
      <c r="I68" s="148" t="str">
        <f>VLOOKUP(E68,VIP!$A$2:$O11244,8,FALSE)</f>
        <v>Si</v>
      </c>
      <c r="J68" s="148" t="str">
        <f>VLOOKUP(E68,VIP!$A$2:$O11194,8,FALSE)</f>
        <v>Si</v>
      </c>
      <c r="K68" s="148" t="str">
        <f>VLOOKUP(E68,VIP!$A$2:$O14768,6,0)</f>
        <v>SI</v>
      </c>
      <c r="L68" s="149" t="s">
        <v>2219</v>
      </c>
      <c r="M68" s="99" t="s">
        <v>2445</v>
      </c>
      <c r="N68" s="213" t="s">
        <v>2631</v>
      </c>
      <c r="O68" s="148" t="s">
        <v>2454</v>
      </c>
      <c r="P68" s="148"/>
      <c r="Q68" s="99" t="s">
        <v>2219</v>
      </c>
    </row>
    <row r="69" spans="1:17" s="121" customFormat="1" ht="18" x14ac:dyDescent="0.25">
      <c r="A69" s="148" t="str">
        <f>VLOOKUP(E69,'LISTADO ATM'!$A$2:$C$898,3,0)</f>
        <v>DISTRITO NACIONAL</v>
      </c>
      <c r="B69" s="145" t="s">
        <v>2620</v>
      </c>
      <c r="C69" s="100">
        <v>44392.433333333334</v>
      </c>
      <c r="D69" s="100" t="s">
        <v>2180</v>
      </c>
      <c r="E69" s="140">
        <v>225</v>
      </c>
      <c r="F69" s="148" t="str">
        <f>VLOOKUP(E69,VIP!$A$2:$O14316,2,0)</f>
        <v>DRBR225</v>
      </c>
      <c r="G69" s="148" t="str">
        <f>VLOOKUP(E69,'LISTADO ATM'!$A$2:$B$897,2,0)</f>
        <v xml:space="preserve">ATM S/M Nacional Arroyo Hondo </v>
      </c>
      <c r="H69" s="148" t="str">
        <f>VLOOKUP(E69,VIP!$A$2:$O19277,7,FALSE)</f>
        <v>Si</v>
      </c>
      <c r="I69" s="148" t="str">
        <f>VLOOKUP(E69,VIP!$A$2:$O11242,8,FALSE)</f>
        <v>Si</v>
      </c>
      <c r="J69" s="148" t="str">
        <f>VLOOKUP(E69,VIP!$A$2:$O11192,8,FALSE)</f>
        <v>Si</v>
      </c>
      <c r="K69" s="148" t="str">
        <f>VLOOKUP(E69,VIP!$A$2:$O14766,6,0)</f>
        <v>NO</v>
      </c>
      <c r="L69" s="149" t="s">
        <v>2219</v>
      </c>
      <c r="M69" s="99" t="s">
        <v>2445</v>
      </c>
      <c r="N69" s="99" t="s">
        <v>2452</v>
      </c>
      <c r="O69" s="148" t="s">
        <v>2454</v>
      </c>
      <c r="P69" s="148"/>
      <c r="Q69" s="99" t="s">
        <v>2219</v>
      </c>
    </row>
    <row r="70" spans="1:17" s="121" customFormat="1" ht="18" x14ac:dyDescent="0.25">
      <c r="A70" s="148" t="str">
        <f>VLOOKUP(E70,'LISTADO ATM'!$A$2:$C$898,3,0)</f>
        <v>DISTRITO NACIONAL</v>
      </c>
      <c r="B70" s="145" t="s">
        <v>2619</v>
      </c>
      <c r="C70" s="100">
        <v>44392.435810185183</v>
      </c>
      <c r="D70" s="100" t="s">
        <v>2180</v>
      </c>
      <c r="E70" s="140">
        <v>115</v>
      </c>
      <c r="F70" s="148" t="str">
        <f>VLOOKUP(E70,VIP!$A$2:$O14315,2,0)</f>
        <v>DRBR115</v>
      </c>
      <c r="G70" s="148" t="str">
        <f>VLOOKUP(E70,'LISTADO ATM'!$A$2:$B$897,2,0)</f>
        <v xml:space="preserve">ATM Oficina Megacentro I </v>
      </c>
      <c r="H70" s="148" t="str">
        <f>VLOOKUP(E70,VIP!$A$2:$O19276,7,FALSE)</f>
        <v>Si</v>
      </c>
      <c r="I70" s="148" t="str">
        <f>VLOOKUP(E70,VIP!$A$2:$O11241,8,FALSE)</f>
        <v>Si</v>
      </c>
      <c r="J70" s="148" t="str">
        <f>VLOOKUP(E70,VIP!$A$2:$O11191,8,FALSE)</f>
        <v>Si</v>
      </c>
      <c r="K70" s="148" t="str">
        <f>VLOOKUP(E70,VIP!$A$2:$O14765,6,0)</f>
        <v>SI</v>
      </c>
      <c r="L70" s="149" t="s">
        <v>2219</v>
      </c>
      <c r="M70" s="99" t="s">
        <v>2445</v>
      </c>
      <c r="N70" s="213" t="s">
        <v>2631</v>
      </c>
      <c r="O70" s="148" t="s">
        <v>2454</v>
      </c>
      <c r="P70" s="148"/>
      <c r="Q70" s="99" t="s">
        <v>2219</v>
      </c>
    </row>
    <row r="71" spans="1:17" s="121" customFormat="1" ht="18" x14ac:dyDescent="0.25">
      <c r="A71" s="148" t="str">
        <f>VLOOKUP(E71,'LISTADO ATM'!$A$2:$C$898,3,0)</f>
        <v>DISTRITO NACIONAL</v>
      </c>
      <c r="B71" s="145" t="s">
        <v>2618</v>
      </c>
      <c r="C71" s="100">
        <v>44392.442939814813</v>
      </c>
      <c r="D71" s="100" t="s">
        <v>2180</v>
      </c>
      <c r="E71" s="140">
        <v>224</v>
      </c>
      <c r="F71" s="148" t="str">
        <f>VLOOKUP(E71,VIP!$A$2:$O14314,2,0)</f>
        <v>DRBR224</v>
      </c>
      <c r="G71" s="148" t="str">
        <f>VLOOKUP(E71,'LISTADO ATM'!$A$2:$B$897,2,0)</f>
        <v xml:space="preserve">ATM S/M Nacional El Millón (Núñez de Cáceres) </v>
      </c>
      <c r="H71" s="148" t="str">
        <f>VLOOKUP(E71,VIP!$A$2:$O19275,7,FALSE)</f>
        <v>Si</v>
      </c>
      <c r="I71" s="148" t="str">
        <f>VLOOKUP(E71,VIP!$A$2:$O11240,8,FALSE)</f>
        <v>Si</v>
      </c>
      <c r="J71" s="148" t="str">
        <f>VLOOKUP(E71,VIP!$A$2:$O11190,8,FALSE)</f>
        <v>Si</v>
      </c>
      <c r="K71" s="148" t="str">
        <f>VLOOKUP(E71,VIP!$A$2:$O14764,6,0)</f>
        <v>SI</v>
      </c>
      <c r="L71" s="149" t="s">
        <v>2219</v>
      </c>
      <c r="M71" s="99" t="s">
        <v>2445</v>
      </c>
      <c r="N71" s="213" t="s">
        <v>2631</v>
      </c>
      <c r="O71" s="148" t="s">
        <v>2454</v>
      </c>
      <c r="P71" s="148"/>
      <c r="Q71" s="99" t="s">
        <v>2219</v>
      </c>
    </row>
    <row r="72" spans="1:17" s="121" customFormat="1" ht="18" x14ac:dyDescent="0.25">
      <c r="A72" s="148" t="str">
        <f>VLOOKUP(E72,'LISTADO ATM'!$A$2:$C$898,3,0)</f>
        <v>DISTRITO NACIONAL</v>
      </c>
      <c r="B72" s="145" t="s">
        <v>2617</v>
      </c>
      <c r="C72" s="100">
        <v>44392.443761574075</v>
      </c>
      <c r="D72" s="100" t="s">
        <v>2180</v>
      </c>
      <c r="E72" s="140">
        <v>327</v>
      </c>
      <c r="F72" s="148" t="str">
        <f>VLOOKUP(E72,VIP!$A$2:$O14313,2,0)</f>
        <v>DRBR327</v>
      </c>
      <c r="G72" s="148" t="str">
        <f>VLOOKUP(E72,'LISTADO ATM'!$A$2:$B$897,2,0)</f>
        <v xml:space="preserve">ATM UNP CCN (Nacional 27 de Febrero) </v>
      </c>
      <c r="H72" s="148" t="str">
        <f>VLOOKUP(E72,VIP!$A$2:$O19274,7,FALSE)</f>
        <v>Si</v>
      </c>
      <c r="I72" s="148" t="str">
        <f>VLOOKUP(E72,VIP!$A$2:$O11239,8,FALSE)</f>
        <v>Si</v>
      </c>
      <c r="J72" s="148" t="str">
        <f>VLOOKUP(E72,VIP!$A$2:$O11189,8,FALSE)</f>
        <v>Si</v>
      </c>
      <c r="K72" s="148" t="str">
        <f>VLOOKUP(E72,VIP!$A$2:$O14763,6,0)</f>
        <v>NO</v>
      </c>
      <c r="L72" s="149" t="s">
        <v>2219</v>
      </c>
      <c r="M72" s="99" t="s">
        <v>2445</v>
      </c>
      <c r="N72" s="99" t="s">
        <v>2452</v>
      </c>
      <c r="O72" s="148" t="s">
        <v>2454</v>
      </c>
      <c r="P72" s="148"/>
      <c r="Q72" s="99" t="s">
        <v>2219</v>
      </c>
    </row>
    <row r="73" spans="1:17" s="121" customFormat="1" ht="18" x14ac:dyDescent="0.25">
      <c r="A73" s="148" t="str">
        <f>VLOOKUP(E73,'LISTADO ATM'!$A$2:$C$898,3,0)</f>
        <v>DISTRITO NACIONAL</v>
      </c>
      <c r="B73" s="145" t="s">
        <v>2616</v>
      </c>
      <c r="C73" s="100">
        <v>44392.445023148146</v>
      </c>
      <c r="D73" s="100" t="s">
        <v>2180</v>
      </c>
      <c r="E73" s="140">
        <v>57</v>
      </c>
      <c r="F73" s="148" t="str">
        <f>VLOOKUP(E73,VIP!$A$2:$O14312,2,0)</f>
        <v>DRBR057</v>
      </c>
      <c r="G73" s="148" t="str">
        <f>VLOOKUP(E73,'LISTADO ATM'!$A$2:$B$897,2,0)</f>
        <v xml:space="preserve">ATM Oficina Malecon Center </v>
      </c>
      <c r="H73" s="148" t="str">
        <f>VLOOKUP(E73,VIP!$A$2:$O19273,7,FALSE)</f>
        <v>Si</v>
      </c>
      <c r="I73" s="148" t="str">
        <f>VLOOKUP(E73,VIP!$A$2:$O11238,8,FALSE)</f>
        <v>Si</v>
      </c>
      <c r="J73" s="148" t="str">
        <f>VLOOKUP(E73,VIP!$A$2:$O11188,8,FALSE)</f>
        <v>Si</v>
      </c>
      <c r="K73" s="148" t="str">
        <f>VLOOKUP(E73,VIP!$A$2:$O14762,6,0)</f>
        <v>NO</v>
      </c>
      <c r="L73" s="149" t="s">
        <v>2219</v>
      </c>
      <c r="M73" s="99" t="s">
        <v>2445</v>
      </c>
      <c r="N73" s="213" t="s">
        <v>2631</v>
      </c>
      <c r="O73" s="148" t="s">
        <v>2454</v>
      </c>
      <c r="P73" s="148"/>
      <c r="Q73" s="99" t="s">
        <v>2219</v>
      </c>
    </row>
    <row r="74" spans="1:17" s="121" customFormat="1" ht="18" x14ac:dyDescent="0.25">
      <c r="A74" s="148" t="str">
        <f>VLOOKUP(E74,'LISTADO ATM'!$A$2:$C$898,3,0)</f>
        <v>NORTE</v>
      </c>
      <c r="B74" s="145" t="s">
        <v>2614</v>
      </c>
      <c r="C74" s="100">
        <v>44392.446006944447</v>
      </c>
      <c r="D74" s="100" t="s">
        <v>2181</v>
      </c>
      <c r="E74" s="140">
        <v>502</v>
      </c>
      <c r="F74" s="148" t="str">
        <f>VLOOKUP(E74,VIP!$A$2:$O14310,2,0)</f>
        <v>DRBR502</v>
      </c>
      <c r="G74" s="148" t="str">
        <f>VLOOKUP(E74,'LISTADO ATM'!$A$2:$B$897,2,0)</f>
        <v xml:space="preserve">ATM Materno Infantil de (Santiago) </v>
      </c>
      <c r="H74" s="148" t="str">
        <f>VLOOKUP(E74,VIP!$A$2:$O19271,7,FALSE)</f>
        <v>Si</v>
      </c>
      <c r="I74" s="148" t="str">
        <f>VLOOKUP(E74,VIP!$A$2:$O11236,8,FALSE)</f>
        <v>Si</v>
      </c>
      <c r="J74" s="148" t="str">
        <f>VLOOKUP(E74,VIP!$A$2:$O11186,8,FALSE)</f>
        <v>Si</v>
      </c>
      <c r="K74" s="148" t="str">
        <f>VLOOKUP(E74,VIP!$A$2:$O14760,6,0)</f>
        <v>NO</v>
      </c>
      <c r="L74" s="149" t="s">
        <v>2219</v>
      </c>
      <c r="M74" s="99" t="s">
        <v>2445</v>
      </c>
      <c r="N74" s="99" t="s">
        <v>2452</v>
      </c>
      <c r="O74" s="148" t="s">
        <v>2588</v>
      </c>
      <c r="P74" s="148"/>
      <c r="Q74" s="99" t="s">
        <v>2219</v>
      </c>
    </row>
    <row r="75" spans="1:17" s="121" customFormat="1" ht="18" x14ac:dyDescent="0.25">
      <c r="A75" s="148" t="str">
        <f>VLOOKUP(E75,'LISTADO ATM'!$A$2:$C$898,3,0)</f>
        <v>SUR</v>
      </c>
      <c r="B75" s="145" t="s">
        <v>2613</v>
      </c>
      <c r="C75" s="100">
        <v>44392.448113425926</v>
      </c>
      <c r="D75" s="100" t="s">
        <v>2180</v>
      </c>
      <c r="E75" s="140">
        <v>968</v>
      </c>
      <c r="F75" s="148" t="str">
        <f>VLOOKUP(E75,VIP!$A$2:$O14309,2,0)</f>
        <v>DRBR24I</v>
      </c>
      <c r="G75" s="148" t="str">
        <f>VLOOKUP(E75,'LISTADO ATM'!$A$2:$B$897,2,0)</f>
        <v xml:space="preserve">ATM UNP Mercado Baní </v>
      </c>
      <c r="H75" s="148" t="str">
        <f>VLOOKUP(E75,VIP!$A$2:$O19270,7,FALSE)</f>
        <v>Si</v>
      </c>
      <c r="I75" s="148" t="str">
        <f>VLOOKUP(E75,VIP!$A$2:$O11235,8,FALSE)</f>
        <v>Si</v>
      </c>
      <c r="J75" s="148" t="str">
        <f>VLOOKUP(E75,VIP!$A$2:$O11185,8,FALSE)</f>
        <v>Si</v>
      </c>
      <c r="K75" s="148" t="str">
        <f>VLOOKUP(E75,VIP!$A$2:$O14759,6,0)</f>
        <v>SI</v>
      </c>
      <c r="L75" s="149" t="s">
        <v>2219</v>
      </c>
      <c r="M75" s="99" t="s">
        <v>2445</v>
      </c>
      <c r="N75" s="213" t="s">
        <v>2631</v>
      </c>
      <c r="O75" s="148" t="s">
        <v>2454</v>
      </c>
      <c r="P75" s="148"/>
      <c r="Q75" s="99" t="s">
        <v>2219</v>
      </c>
    </row>
    <row r="76" spans="1:17" s="121" customFormat="1" ht="18" x14ac:dyDescent="0.25">
      <c r="A76" s="148" t="str">
        <f>VLOOKUP(E76,'LISTADO ATM'!$A$2:$C$898,3,0)</f>
        <v>DISTRITO NACIONAL</v>
      </c>
      <c r="B76" s="145" t="s">
        <v>2650</v>
      </c>
      <c r="C76" s="100">
        <v>44392.495393518519</v>
      </c>
      <c r="D76" s="100" t="s">
        <v>2180</v>
      </c>
      <c r="E76" s="140">
        <v>554</v>
      </c>
      <c r="F76" s="148" t="str">
        <f>VLOOKUP(E76,VIP!$A$2:$O14326,2,0)</f>
        <v>DRBR011</v>
      </c>
      <c r="G76" s="148" t="str">
        <f>VLOOKUP(E76,'LISTADO ATM'!$A$2:$B$897,2,0)</f>
        <v xml:space="preserve">ATM Oficina Isabel La Católica I </v>
      </c>
      <c r="H76" s="148" t="str">
        <f>VLOOKUP(E76,VIP!$A$2:$O19287,7,FALSE)</f>
        <v>Si</v>
      </c>
      <c r="I76" s="148" t="str">
        <f>VLOOKUP(E76,VIP!$A$2:$O11252,8,FALSE)</f>
        <v>Si</v>
      </c>
      <c r="J76" s="148" t="str">
        <f>VLOOKUP(E76,VIP!$A$2:$O11202,8,FALSE)</f>
        <v>Si</v>
      </c>
      <c r="K76" s="148" t="str">
        <f>VLOOKUP(E76,VIP!$A$2:$O14776,6,0)</f>
        <v>NO</v>
      </c>
      <c r="L76" s="149" t="s">
        <v>2219</v>
      </c>
      <c r="M76" s="99" t="s">
        <v>2445</v>
      </c>
      <c r="N76" s="99" t="s">
        <v>2590</v>
      </c>
      <c r="O76" s="148" t="s">
        <v>2454</v>
      </c>
      <c r="P76" s="148"/>
      <c r="Q76" s="99" t="s">
        <v>2219</v>
      </c>
    </row>
    <row r="77" spans="1:17" s="121" customFormat="1" ht="18" x14ac:dyDescent="0.25">
      <c r="A77" s="148" t="str">
        <f>VLOOKUP(E77,'LISTADO ATM'!$A$2:$C$898,3,0)</f>
        <v>DISTRITO NACIONAL</v>
      </c>
      <c r="B77" s="145" t="s">
        <v>2646</v>
      </c>
      <c r="C77" s="100">
        <v>44392.522766203707</v>
      </c>
      <c r="D77" s="100" t="s">
        <v>2180</v>
      </c>
      <c r="E77" s="140">
        <v>927</v>
      </c>
      <c r="F77" s="148" t="str">
        <f>VLOOKUP(E77,VIP!$A$2:$O14322,2,0)</f>
        <v>DRBR927</v>
      </c>
      <c r="G77" s="148" t="str">
        <f>VLOOKUP(E77,'LISTADO ATM'!$A$2:$B$897,2,0)</f>
        <v>ATM S/M Bravo La Esperilla</v>
      </c>
      <c r="H77" s="148" t="str">
        <f>VLOOKUP(E77,VIP!$A$2:$O19283,7,FALSE)</f>
        <v>Si</v>
      </c>
      <c r="I77" s="148" t="str">
        <f>VLOOKUP(E77,VIP!$A$2:$O11248,8,FALSE)</f>
        <v>Si</v>
      </c>
      <c r="J77" s="148" t="str">
        <f>VLOOKUP(E77,VIP!$A$2:$O11198,8,FALSE)</f>
        <v>Si</v>
      </c>
      <c r="K77" s="148" t="str">
        <f>VLOOKUP(E77,VIP!$A$2:$O14772,6,0)</f>
        <v>NO</v>
      </c>
      <c r="L77" s="149" t="s">
        <v>2219</v>
      </c>
      <c r="M77" s="99" t="s">
        <v>2445</v>
      </c>
      <c r="N77" s="99" t="s">
        <v>2590</v>
      </c>
      <c r="O77" s="148" t="s">
        <v>2454</v>
      </c>
      <c r="P77" s="148"/>
      <c r="Q77" s="99" t="s">
        <v>2219</v>
      </c>
    </row>
    <row r="78" spans="1:17" s="121" customFormat="1" ht="18" x14ac:dyDescent="0.25">
      <c r="A78" s="148" t="str">
        <f>VLOOKUP(E78,'LISTADO ATM'!$A$2:$C$898,3,0)</f>
        <v>SUR</v>
      </c>
      <c r="B78" s="145" t="s">
        <v>2645</v>
      </c>
      <c r="C78" s="100">
        <v>44392.523761574077</v>
      </c>
      <c r="D78" s="100" t="s">
        <v>2180</v>
      </c>
      <c r="E78" s="140">
        <v>730</v>
      </c>
      <c r="F78" s="148" t="str">
        <f>VLOOKUP(E78,VIP!$A$2:$O14321,2,0)</f>
        <v>DRBR082</v>
      </c>
      <c r="G78" s="148" t="str">
        <f>VLOOKUP(E78,'LISTADO ATM'!$A$2:$B$897,2,0)</f>
        <v xml:space="preserve">ATM Palacio de Justicia Barahona </v>
      </c>
      <c r="H78" s="148" t="str">
        <f>VLOOKUP(E78,VIP!$A$2:$O19282,7,FALSE)</f>
        <v>Si</v>
      </c>
      <c r="I78" s="148" t="str">
        <f>VLOOKUP(E78,VIP!$A$2:$O11247,8,FALSE)</f>
        <v>Si</v>
      </c>
      <c r="J78" s="148" t="str">
        <f>VLOOKUP(E78,VIP!$A$2:$O11197,8,FALSE)</f>
        <v>Si</v>
      </c>
      <c r="K78" s="148" t="str">
        <f>VLOOKUP(E78,VIP!$A$2:$O14771,6,0)</f>
        <v>NO</v>
      </c>
      <c r="L78" s="149" t="s">
        <v>2219</v>
      </c>
      <c r="M78" s="99" t="s">
        <v>2445</v>
      </c>
      <c r="N78" s="99" t="s">
        <v>2590</v>
      </c>
      <c r="O78" s="148" t="s">
        <v>2454</v>
      </c>
      <c r="P78" s="148"/>
      <c r="Q78" s="99" t="s">
        <v>2219</v>
      </c>
    </row>
    <row r="79" spans="1:17" s="121" customFormat="1" ht="18" x14ac:dyDescent="0.25">
      <c r="A79" s="148" t="str">
        <f>VLOOKUP(E79,'LISTADO ATM'!$A$2:$C$898,3,0)</f>
        <v>DISTRITO NACIONAL</v>
      </c>
      <c r="B79" s="145" t="s">
        <v>2644</v>
      </c>
      <c r="C79" s="100">
        <v>44392.528275462966</v>
      </c>
      <c r="D79" s="100" t="s">
        <v>2180</v>
      </c>
      <c r="E79" s="140">
        <v>35</v>
      </c>
      <c r="F79" s="148" t="str">
        <f>VLOOKUP(E79,VIP!$A$2:$O14320,2,0)</f>
        <v>DRBR035</v>
      </c>
      <c r="G79" s="148" t="str">
        <f>VLOOKUP(E79,'LISTADO ATM'!$A$2:$B$897,2,0)</f>
        <v xml:space="preserve">ATM Dirección General de Aduanas I </v>
      </c>
      <c r="H79" s="148" t="str">
        <f>VLOOKUP(E79,VIP!$A$2:$O19281,7,FALSE)</f>
        <v>Si</v>
      </c>
      <c r="I79" s="148" t="str">
        <f>VLOOKUP(E79,VIP!$A$2:$O11246,8,FALSE)</f>
        <v>Si</v>
      </c>
      <c r="J79" s="148" t="str">
        <f>VLOOKUP(E79,VIP!$A$2:$O11196,8,FALSE)</f>
        <v>Si</v>
      </c>
      <c r="K79" s="148" t="str">
        <f>VLOOKUP(E79,VIP!$A$2:$O14770,6,0)</f>
        <v>NO</v>
      </c>
      <c r="L79" s="149" t="s">
        <v>2219</v>
      </c>
      <c r="M79" s="99" t="s">
        <v>2445</v>
      </c>
      <c r="N79" s="99" t="s">
        <v>2590</v>
      </c>
      <c r="O79" s="148" t="s">
        <v>2454</v>
      </c>
      <c r="P79" s="148"/>
      <c r="Q79" s="99" t="s">
        <v>2219</v>
      </c>
    </row>
    <row r="80" spans="1:17" s="121" customFormat="1" ht="18" x14ac:dyDescent="0.25">
      <c r="A80" s="148" t="str">
        <f>VLOOKUP(E80,'LISTADO ATM'!$A$2:$C$898,3,0)</f>
        <v>DISTRITO NACIONAL</v>
      </c>
      <c r="B80" s="145" t="s">
        <v>2659</v>
      </c>
      <c r="C80" s="100">
        <v>44392.648495370369</v>
      </c>
      <c r="D80" s="100" t="s">
        <v>2180</v>
      </c>
      <c r="E80" s="140">
        <v>620</v>
      </c>
      <c r="F80" s="148" t="str">
        <f>VLOOKUP(E80,VIP!$A$2:$O14312,2,0)</f>
        <v>DRBR620</v>
      </c>
      <c r="G80" s="148" t="str">
        <f>VLOOKUP(E80,'LISTADO ATM'!$A$2:$B$897,2,0)</f>
        <v xml:space="preserve">ATM Ministerio de Medio Ambiente </v>
      </c>
      <c r="H80" s="148" t="str">
        <f>VLOOKUP(E80,VIP!$A$2:$O19273,7,FALSE)</f>
        <v>Si</v>
      </c>
      <c r="I80" s="148" t="str">
        <f>VLOOKUP(E80,VIP!$A$2:$O11238,8,FALSE)</f>
        <v>No</v>
      </c>
      <c r="J80" s="148" t="str">
        <f>VLOOKUP(E80,VIP!$A$2:$O11188,8,FALSE)</f>
        <v>No</v>
      </c>
      <c r="K80" s="148" t="str">
        <f>VLOOKUP(E80,VIP!$A$2:$O14762,6,0)</f>
        <v>NO</v>
      </c>
      <c r="L80" s="149" t="s">
        <v>2219</v>
      </c>
      <c r="M80" s="99" t="s">
        <v>2445</v>
      </c>
      <c r="N80" s="99" t="s">
        <v>2452</v>
      </c>
      <c r="O80" s="148" t="s">
        <v>2454</v>
      </c>
      <c r="P80" s="148"/>
      <c r="Q80" s="99" t="s">
        <v>2219</v>
      </c>
    </row>
    <row r="81" spans="1:17" s="121" customFormat="1" ht="18" x14ac:dyDescent="0.25">
      <c r="A81" s="148" t="str">
        <f>VLOOKUP(E81,'LISTADO ATM'!$A$2:$C$898,3,0)</f>
        <v>NORTE</v>
      </c>
      <c r="B81" s="145" t="s">
        <v>2658</v>
      </c>
      <c r="C81" s="100">
        <v>44392.649525462963</v>
      </c>
      <c r="D81" s="100" t="s">
        <v>2181</v>
      </c>
      <c r="E81" s="140">
        <v>292</v>
      </c>
      <c r="F81" s="148" t="str">
        <f>VLOOKUP(E81,VIP!$A$2:$O14311,2,0)</f>
        <v>DRBR292</v>
      </c>
      <c r="G81" s="148" t="str">
        <f>VLOOKUP(E81,'LISTADO ATM'!$A$2:$B$897,2,0)</f>
        <v xml:space="preserve">ATM UNP Castañuelas (Montecristi) </v>
      </c>
      <c r="H81" s="148" t="str">
        <f>VLOOKUP(E81,VIP!$A$2:$O19272,7,FALSE)</f>
        <v>Si</v>
      </c>
      <c r="I81" s="148" t="str">
        <f>VLOOKUP(E81,VIP!$A$2:$O11237,8,FALSE)</f>
        <v>Si</v>
      </c>
      <c r="J81" s="148" t="str">
        <f>VLOOKUP(E81,VIP!$A$2:$O11187,8,FALSE)</f>
        <v>Si</v>
      </c>
      <c r="K81" s="148" t="str">
        <f>VLOOKUP(E81,VIP!$A$2:$O14761,6,0)</f>
        <v>NO</v>
      </c>
      <c r="L81" s="149" t="s">
        <v>2219</v>
      </c>
      <c r="M81" s="99" t="s">
        <v>2445</v>
      </c>
      <c r="N81" s="99" t="s">
        <v>2452</v>
      </c>
      <c r="O81" s="148" t="s">
        <v>2588</v>
      </c>
      <c r="P81" s="148"/>
      <c r="Q81" s="99" t="s">
        <v>2219</v>
      </c>
    </row>
    <row r="82" spans="1:17" s="121" customFormat="1" ht="18" x14ac:dyDescent="0.25">
      <c r="A82" s="148" t="str">
        <f>VLOOKUP(E82,'LISTADO ATM'!$A$2:$C$898,3,0)</f>
        <v>DISTRITO NACIONAL</v>
      </c>
      <c r="B82" s="145">
        <v>3335954924</v>
      </c>
      <c r="C82" s="100">
        <v>44391.716944444444</v>
      </c>
      <c r="D82" s="100" t="s">
        <v>2180</v>
      </c>
      <c r="E82" s="140">
        <v>929</v>
      </c>
      <c r="F82" s="148" t="str">
        <f>VLOOKUP(E82,VIP!$A$2:$O14296,2,0)</f>
        <v>DRBR929</v>
      </c>
      <c r="G82" s="148" t="str">
        <f>VLOOKUP(E82,'LISTADO ATM'!$A$2:$B$897,2,0)</f>
        <v>ATM Autoservicio Nacional El Conde</v>
      </c>
      <c r="H82" s="148" t="str">
        <f>VLOOKUP(E82,VIP!$A$2:$O19257,7,FALSE)</f>
        <v>Si</v>
      </c>
      <c r="I82" s="148" t="str">
        <f>VLOOKUP(E82,VIP!$A$2:$O11222,8,FALSE)</f>
        <v>Si</v>
      </c>
      <c r="J82" s="148" t="str">
        <f>VLOOKUP(E82,VIP!$A$2:$O11172,8,FALSE)</f>
        <v>Si</v>
      </c>
      <c r="K82" s="148" t="str">
        <f>VLOOKUP(E82,VIP!$A$2:$O14746,6,0)</f>
        <v>NO</v>
      </c>
      <c r="L82" s="149" t="s">
        <v>2597</v>
      </c>
      <c r="M82" s="99" t="s">
        <v>2445</v>
      </c>
      <c r="N82" s="213" t="s">
        <v>2631</v>
      </c>
      <c r="O82" s="148" t="s">
        <v>2454</v>
      </c>
      <c r="P82" s="148"/>
      <c r="Q82" s="99" t="s">
        <v>2597</v>
      </c>
    </row>
    <row r="83" spans="1:17" s="121" customFormat="1" ht="18" x14ac:dyDescent="0.25">
      <c r="A83" s="148" t="str">
        <f>VLOOKUP(E83,'LISTADO ATM'!$A$2:$C$898,3,0)</f>
        <v>DISTRITO NACIONAL</v>
      </c>
      <c r="B83" s="145" t="s">
        <v>2608</v>
      </c>
      <c r="C83" s="100">
        <v>44392.333553240744</v>
      </c>
      <c r="D83" s="100" t="s">
        <v>2180</v>
      </c>
      <c r="E83" s="140">
        <v>835</v>
      </c>
      <c r="F83" s="148" t="str">
        <f>VLOOKUP(E83,VIP!$A$2:$O14307,2,0)</f>
        <v>DRBR835</v>
      </c>
      <c r="G83" s="148" t="str">
        <f>VLOOKUP(E83,'LISTADO ATM'!$A$2:$B$897,2,0)</f>
        <v xml:space="preserve">ATM UNP Megacentro </v>
      </c>
      <c r="H83" s="148" t="str">
        <f>VLOOKUP(E83,VIP!$A$2:$O19268,7,FALSE)</f>
        <v>Si</v>
      </c>
      <c r="I83" s="148" t="str">
        <f>VLOOKUP(E83,VIP!$A$2:$O11233,8,FALSE)</f>
        <v>Si</v>
      </c>
      <c r="J83" s="148" t="str">
        <f>VLOOKUP(E83,VIP!$A$2:$O11183,8,FALSE)</f>
        <v>Si</v>
      </c>
      <c r="K83" s="148" t="str">
        <f>VLOOKUP(E83,VIP!$A$2:$O14757,6,0)</f>
        <v>SI</v>
      </c>
      <c r="L83" s="149" t="s">
        <v>2597</v>
      </c>
      <c r="M83" s="99" t="s">
        <v>2445</v>
      </c>
      <c r="N83" s="213" t="s">
        <v>2631</v>
      </c>
      <c r="O83" s="148" t="s">
        <v>2454</v>
      </c>
      <c r="P83" s="148"/>
      <c r="Q83" s="99" t="s">
        <v>2597</v>
      </c>
    </row>
    <row r="84" spans="1:17" s="121" customFormat="1" ht="18" x14ac:dyDescent="0.25">
      <c r="A84" s="148" t="str">
        <f>VLOOKUP(E84,'LISTADO ATM'!$A$2:$C$898,3,0)</f>
        <v>DISTRITO NACIONAL</v>
      </c>
      <c r="B84" s="145">
        <v>3335953623</v>
      </c>
      <c r="C84" s="100">
        <v>44390.806469907409</v>
      </c>
      <c r="D84" s="100" t="s">
        <v>2180</v>
      </c>
      <c r="E84" s="140">
        <v>453</v>
      </c>
      <c r="F84" s="148" t="str">
        <f>VLOOKUP(E84,VIP!$A$2:$O14298,2,0)</f>
        <v>DRBR453</v>
      </c>
      <c r="G84" s="148" t="str">
        <f>VLOOKUP(E84,'LISTADO ATM'!$A$2:$B$897,2,0)</f>
        <v xml:space="preserve">ATM Autobanco Sarasota II </v>
      </c>
      <c r="H84" s="148" t="str">
        <f>VLOOKUP(E84,VIP!$A$2:$O19259,7,FALSE)</f>
        <v>Si</v>
      </c>
      <c r="I84" s="148" t="str">
        <f>VLOOKUP(E84,VIP!$A$2:$O11224,8,FALSE)</f>
        <v>Si</v>
      </c>
      <c r="J84" s="148" t="str">
        <f>VLOOKUP(E84,VIP!$A$2:$O11174,8,FALSE)</f>
        <v>Si</v>
      </c>
      <c r="K84" s="148" t="str">
        <f>VLOOKUP(E84,VIP!$A$2:$O14748,6,0)</f>
        <v>SI</v>
      </c>
      <c r="L84" s="149" t="s">
        <v>2245</v>
      </c>
      <c r="M84" s="99" t="s">
        <v>2445</v>
      </c>
      <c r="N84" s="99" t="s">
        <v>2452</v>
      </c>
      <c r="O84" s="148" t="s">
        <v>2454</v>
      </c>
      <c r="P84" s="148"/>
      <c r="Q84" s="99" t="s">
        <v>2245</v>
      </c>
    </row>
    <row r="85" spans="1:17" s="121" customFormat="1" ht="18" x14ac:dyDescent="0.25">
      <c r="A85" s="148" t="str">
        <f>VLOOKUP(E85,'LISTADO ATM'!$A$2:$C$898,3,0)</f>
        <v>SUR</v>
      </c>
      <c r="B85" s="145" t="s">
        <v>2602</v>
      </c>
      <c r="C85" s="100">
        <v>44392.186192129629</v>
      </c>
      <c r="D85" s="100" t="s">
        <v>2180</v>
      </c>
      <c r="E85" s="140">
        <v>360</v>
      </c>
      <c r="F85" s="148" t="str">
        <f>VLOOKUP(E85,VIP!$A$2:$O14301,2,0)</f>
        <v>DRBR360</v>
      </c>
      <c r="G85" s="148" t="str">
        <f>VLOOKUP(E85,'LISTADO ATM'!$A$2:$B$897,2,0)</f>
        <v>ATM Ayuntamiento Guayabal</v>
      </c>
      <c r="H85" s="148" t="str">
        <f>VLOOKUP(E85,VIP!$A$2:$O19262,7,FALSE)</f>
        <v>si</v>
      </c>
      <c r="I85" s="148" t="str">
        <f>VLOOKUP(E85,VIP!$A$2:$O11227,8,FALSE)</f>
        <v>si</v>
      </c>
      <c r="J85" s="148" t="str">
        <f>VLOOKUP(E85,VIP!$A$2:$O11177,8,FALSE)</f>
        <v>si</v>
      </c>
      <c r="K85" s="148" t="str">
        <f>VLOOKUP(E85,VIP!$A$2:$O14751,6,0)</f>
        <v>NO</v>
      </c>
      <c r="L85" s="149" t="s">
        <v>2245</v>
      </c>
      <c r="M85" s="99" t="s">
        <v>2445</v>
      </c>
      <c r="N85" s="99" t="s">
        <v>2452</v>
      </c>
      <c r="O85" s="148" t="s">
        <v>2454</v>
      </c>
      <c r="P85" s="148"/>
      <c r="Q85" s="99" t="s">
        <v>2245</v>
      </c>
    </row>
    <row r="86" spans="1:17" s="121" customFormat="1" ht="18" x14ac:dyDescent="0.25">
      <c r="A86" s="148" t="str">
        <f>VLOOKUP(E86,'LISTADO ATM'!$A$2:$C$898,3,0)</f>
        <v>DISTRITO NACIONAL</v>
      </c>
      <c r="B86" s="145" t="s">
        <v>2623</v>
      </c>
      <c r="C86" s="100">
        <v>44392.424618055556</v>
      </c>
      <c r="D86" s="100" t="s">
        <v>2180</v>
      </c>
      <c r="E86" s="140">
        <v>966</v>
      </c>
      <c r="F86" s="148" t="str">
        <f>VLOOKUP(E86,VIP!$A$2:$O14319,2,0)</f>
        <v>DRBR966</v>
      </c>
      <c r="G86" s="148" t="str">
        <f>VLOOKUP(E86,'LISTADO ATM'!$A$2:$B$897,2,0)</f>
        <v>ATM Centro Medico Real</v>
      </c>
      <c r="H86" s="148" t="str">
        <f>VLOOKUP(E86,VIP!$A$2:$O19280,7,FALSE)</f>
        <v>Si</v>
      </c>
      <c r="I86" s="148" t="str">
        <f>VLOOKUP(E86,VIP!$A$2:$O11245,8,FALSE)</f>
        <v>Si</v>
      </c>
      <c r="J86" s="148" t="str">
        <f>VLOOKUP(E86,VIP!$A$2:$O11195,8,FALSE)</f>
        <v>Si</v>
      </c>
      <c r="K86" s="148" t="str">
        <f>VLOOKUP(E86,VIP!$A$2:$O14769,6,0)</f>
        <v>NO</v>
      </c>
      <c r="L86" s="149" t="s">
        <v>2245</v>
      </c>
      <c r="M86" s="99" t="s">
        <v>2445</v>
      </c>
      <c r="N86" s="213" t="s">
        <v>2631</v>
      </c>
      <c r="O86" s="148" t="s">
        <v>2454</v>
      </c>
      <c r="P86" s="148"/>
      <c r="Q86" s="99" t="s">
        <v>2245</v>
      </c>
    </row>
    <row r="87" spans="1:17" s="121" customFormat="1" ht="18" x14ac:dyDescent="0.25">
      <c r="A87" s="148" t="str">
        <f>VLOOKUP(E87,'LISTADO ATM'!$A$2:$C$898,3,0)</f>
        <v>ESTE</v>
      </c>
      <c r="B87" s="145" t="s">
        <v>2652</v>
      </c>
      <c r="C87" s="100">
        <v>44392.486678240741</v>
      </c>
      <c r="D87" s="100" t="s">
        <v>2180</v>
      </c>
      <c r="E87" s="140">
        <v>294</v>
      </c>
      <c r="F87" s="148" t="str">
        <f>VLOOKUP(E87,VIP!$A$2:$O14328,2,0)</f>
        <v>DRBR294</v>
      </c>
      <c r="G87" s="148" t="str">
        <f>VLOOKUP(E87,'LISTADO ATM'!$A$2:$B$897,2,0)</f>
        <v xml:space="preserve">ATM Plaza Zaglul San Pedro II </v>
      </c>
      <c r="H87" s="148" t="str">
        <f>VLOOKUP(E87,VIP!$A$2:$O19289,7,FALSE)</f>
        <v>Si</v>
      </c>
      <c r="I87" s="148" t="str">
        <f>VLOOKUP(E87,VIP!$A$2:$O11254,8,FALSE)</f>
        <v>Si</v>
      </c>
      <c r="J87" s="148" t="str">
        <f>VLOOKUP(E87,VIP!$A$2:$O11204,8,FALSE)</f>
        <v>Si</v>
      </c>
      <c r="K87" s="148" t="str">
        <f>VLOOKUP(E87,VIP!$A$2:$O14778,6,0)</f>
        <v>NO</v>
      </c>
      <c r="L87" s="149" t="s">
        <v>2245</v>
      </c>
      <c r="M87" s="99" t="s">
        <v>2445</v>
      </c>
      <c r="N87" s="99" t="s">
        <v>2590</v>
      </c>
      <c r="O87" s="148" t="s">
        <v>2454</v>
      </c>
      <c r="P87" s="148"/>
      <c r="Q87" s="99" t="s">
        <v>2245</v>
      </c>
    </row>
    <row r="88" spans="1:17" s="121" customFormat="1" ht="18" x14ac:dyDescent="0.25">
      <c r="A88" s="148" t="str">
        <f>VLOOKUP(E88,'LISTADO ATM'!$A$2:$C$898,3,0)</f>
        <v>DISTRITO NACIONAL</v>
      </c>
      <c r="B88" s="145" t="s">
        <v>2651</v>
      </c>
      <c r="C88" s="100">
        <v>44392.487754629627</v>
      </c>
      <c r="D88" s="100" t="s">
        <v>2180</v>
      </c>
      <c r="E88" s="140">
        <v>237</v>
      </c>
      <c r="F88" s="148" t="str">
        <f>VLOOKUP(E88,VIP!$A$2:$O14327,2,0)</f>
        <v>DRBR237</v>
      </c>
      <c r="G88" s="148" t="str">
        <f>VLOOKUP(E88,'LISTADO ATM'!$A$2:$B$897,2,0)</f>
        <v xml:space="preserve">ATM UNP Plaza Vásquez </v>
      </c>
      <c r="H88" s="148" t="str">
        <f>VLOOKUP(E88,VIP!$A$2:$O19288,7,FALSE)</f>
        <v>Si</v>
      </c>
      <c r="I88" s="148" t="str">
        <f>VLOOKUP(E88,VIP!$A$2:$O11253,8,FALSE)</f>
        <v>Si</v>
      </c>
      <c r="J88" s="148" t="str">
        <f>VLOOKUP(E88,VIP!$A$2:$O11203,8,FALSE)</f>
        <v>Si</v>
      </c>
      <c r="K88" s="148" t="str">
        <f>VLOOKUP(E88,VIP!$A$2:$O14777,6,0)</f>
        <v>SI</v>
      </c>
      <c r="L88" s="149" t="s">
        <v>2245</v>
      </c>
      <c r="M88" s="99" t="s">
        <v>2445</v>
      </c>
      <c r="N88" s="99" t="s">
        <v>2590</v>
      </c>
      <c r="O88" s="148" t="s">
        <v>2454</v>
      </c>
      <c r="P88" s="148"/>
      <c r="Q88" s="99" t="s">
        <v>2245</v>
      </c>
    </row>
    <row r="89" spans="1:17" s="121" customFormat="1" ht="18" x14ac:dyDescent="0.25">
      <c r="A89" s="148" t="str">
        <f>VLOOKUP(E89,'LISTADO ATM'!$A$2:$C$898,3,0)</f>
        <v>DISTRITO NACIONAL</v>
      </c>
      <c r="B89" s="145" t="s">
        <v>2656</v>
      </c>
      <c r="C89" s="100">
        <v>44392.654768518521</v>
      </c>
      <c r="D89" s="100" t="s">
        <v>2180</v>
      </c>
      <c r="E89" s="140">
        <v>639</v>
      </c>
      <c r="F89" s="148" t="str">
        <f>VLOOKUP(E89,VIP!$A$2:$O14309,2,0)</f>
        <v>DRBR639</v>
      </c>
      <c r="G89" s="148" t="str">
        <f>VLOOKUP(E89,'LISTADO ATM'!$A$2:$B$897,2,0)</f>
        <v xml:space="preserve">ATM Comisión Militar MOPC </v>
      </c>
      <c r="H89" s="148" t="str">
        <f>VLOOKUP(E89,VIP!$A$2:$O19270,7,FALSE)</f>
        <v>Si</v>
      </c>
      <c r="I89" s="148" t="str">
        <f>VLOOKUP(E89,VIP!$A$2:$O11235,8,FALSE)</f>
        <v>Si</v>
      </c>
      <c r="J89" s="148" t="str">
        <f>VLOOKUP(E89,VIP!$A$2:$O11185,8,FALSE)</f>
        <v>Si</v>
      </c>
      <c r="K89" s="148" t="str">
        <f>VLOOKUP(E89,VIP!$A$2:$O14759,6,0)</f>
        <v>NO</v>
      </c>
      <c r="L89" s="149" t="s">
        <v>2245</v>
      </c>
      <c r="M89" s="99" t="s">
        <v>2445</v>
      </c>
      <c r="N89" s="99" t="s">
        <v>2452</v>
      </c>
      <c r="O89" s="148" t="s">
        <v>2454</v>
      </c>
      <c r="P89" s="148"/>
      <c r="Q89" s="99" t="s">
        <v>2245</v>
      </c>
    </row>
    <row r="90" spans="1:17" s="121" customFormat="1" ht="18" x14ac:dyDescent="0.25">
      <c r="A90" s="148" t="str">
        <f>VLOOKUP(E90,'LISTADO ATM'!$A$2:$C$898,3,0)</f>
        <v>DISTRITO NACIONAL</v>
      </c>
      <c r="B90" s="145">
        <v>3335954651</v>
      </c>
      <c r="C90" s="100">
        <v>44391.600370370368</v>
      </c>
      <c r="D90" s="100" t="s">
        <v>2469</v>
      </c>
      <c r="E90" s="140">
        <v>946</v>
      </c>
      <c r="F90" s="148" t="str">
        <f>VLOOKUP(E90,VIP!$A$2:$O14318,2,0)</f>
        <v>DRBR24R</v>
      </c>
      <c r="G90" s="148" t="str">
        <f>VLOOKUP(E90,'LISTADO ATM'!$A$2:$B$897,2,0)</f>
        <v xml:space="preserve">ATM Oficina Núñez de Cáceres I </v>
      </c>
      <c r="H90" s="148" t="str">
        <f>VLOOKUP(E90,VIP!$A$2:$O19279,7,FALSE)</f>
        <v>Si</v>
      </c>
      <c r="I90" s="148" t="str">
        <f>VLOOKUP(E90,VIP!$A$2:$O11244,8,FALSE)</f>
        <v>Si</v>
      </c>
      <c r="J90" s="148" t="str">
        <f>VLOOKUP(E90,VIP!$A$2:$O11194,8,FALSE)</f>
        <v>Si</v>
      </c>
      <c r="K90" s="148" t="str">
        <f>VLOOKUP(E90,VIP!$A$2:$O14768,6,0)</f>
        <v>NO</v>
      </c>
      <c r="L90" s="149" t="s">
        <v>2561</v>
      </c>
      <c r="M90" s="99" t="s">
        <v>2445</v>
      </c>
      <c r="N90" s="99" t="s">
        <v>2452</v>
      </c>
      <c r="O90" s="148" t="s">
        <v>2470</v>
      </c>
      <c r="P90" s="148"/>
      <c r="Q90" s="99" t="s">
        <v>2561</v>
      </c>
    </row>
    <row r="91" spans="1:17" s="121" customFormat="1" ht="18" x14ac:dyDescent="0.25">
      <c r="A91" s="148" t="str">
        <f>VLOOKUP(E91,'LISTADO ATM'!$A$2:$C$898,3,0)</f>
        <v>DISTRITO NACIONAL</v>
      </c>
      <c r="B91" s="145">
        <v>3335954694</v>
      </c>
      <c r="C91" s="100">
        <v>44391.616886574076</v>
      </c>
      <c r="D91" s="100" t="s">
        <v>2448</v>
      </c>
      <c r="E91" s="140">
        <v>793</v>
      </c>
      <c r="F91" s="148" t="str">
        <f>VLOOKUP(E91,VIP!$A$2:$O14294,2,0)</f>
        <v>DRBR793</v>
      </c>
      <c r="G91" s="148" t="str">
        <f>VLOOKUP(E91,'LISTADO ATM'!$A$2:$B$897,2,0)</f>
        <v xml:space="preserve">ATM Centro de Caja Agora Mall </v>
      </c>
      <c r="H91" s="148" t="str">
        <f>VLOOKUP(E91,VIP!$A$2:$O19255,7,FALSE)</f>
        <v>Si</v>
      </c>
      <c r="I91" s="148" t="str">
        <f>VLOOKUP(E91,VIP!$A$2:$O11220,8,FALSE)</f>
        <v>Si</v>
      </c>
      <c r="J91" s="148" t="str">
        <f>VLOOKUP(E91,VIP!$A$2:$O11170,8,FALSE)</f>
        <v>Si</v>
      </c>
      <c r="K91" s="148" t="str">
        <f>VLOOKUP(E91,VIP!$A$2:$O14744,6,0)</f>
        <v>NO</v>
      </c>
      <c r="L91" s="149" t="s">
        <v>2561</v>
      </c>
      <c r="M91" s="99" t="s">
        <v>2445</v>
      </c>
      <c r="N91" s="99" t="s">
        <v>2452</v>
      </c>
      <c r="O91" s="148" t="s">
        <v>2453</v>
      </c>
      <c r="P91" s="148"/>
      <c r="Q91" s="99" t="s">
        <v>2561</v>
      </c>
    </row>
    <row r="92" spans="1:17" s="121" customFormat="1" ht="18" x14ac:dyDescent="0.25">
      <c r="A92" s="148" t="str">
        <f>VLOOKUP(E92,'LISTADO ATM'!$A$2:$C$898,3,0)</f>
        <v>SUR</v>
      </c>
      <c r="B92" s="145">
        <v>3335955011</v>
      </c>
      <c r="C92" s="100">
        <v>44391.917719907404</v>
      </c>
      <c r="D92" s="100" t="s">
        <v>2469</v>
      </c>
      <c r="E92" s="140">
        <v>101</v>
      </c>
      <c r="F92" s="148" t="str">
        <f>VLOOKUP(E92,VIP!$A$2:$O14299,2,0)</f>
        <v>DRBR101</v>
      </c>
      <c r="G92" s="148" t="str">
        <f>VLOOKUP(E92,'LISTADO ATM'!$A$2:$B$897,2,0)</f>
        <v xml:space="preserve">ATM Oficina San Juan de la Maguana I </v>
      </c>
      <c r="H92" s="148" t="str">
        <f>VLOOKUP(E92,VIP!$A$2:$O19260,7,FALSE)</f>
        <v>Si</v>
      </c>
      <c r="I92" s="148" t="str">
        <f>VLOOKUP(E92,VIP!$A$2:$O11225,8,FALSE)</f>
        <v>Si</v>
      </c>
      <c r="J92" s="148" t="str">
        <f>VLOOKUP(E92,VIP!$A$2:$O11175,8,FALSE)</f>
        <v>Si</v>
      </c>
      <c r="K92" s="148" t="str">
        <f>VLOOKUP(E92,VIP!$A$2:$O14749,6,0)</f>
        <v>SI</v>
      </c>
      <c r="L92" s="149" t="s">
        <v>2561</v>
      </c>
      <c r="M92" s="99" t="s">
        <v>2445</v>
      </c>
      <c r="N92" s="99" t="s">
        <v>2452</v>
      </c>
      <c r="O92" s="148" t="s">
        <v>2470</v>
      </c>
      <c r="P92" s="148"/>
      <c r="Q92" s="99" t="s">
        <v>2561</v>
      </c>
    </row>
    <row r="93" spans="1:17" s="121" customFormat="1" ht="18" x14ac:dyDescent="0.25">
      <c r="A93" s="148" t="str">
        <f>VLOOKUP(E93,'LISTADO ATM'!$A$2:$C$898,3,0)</f>
        <v>DISTRITO NACIONAL</v>
      </c>
      <c r="B93" s="145">
        <v>3335954629</v>
      </c>
      <c r="C93" s="100">
        <v>44391.596076388887</v>
      </c>
      <c r="D93" s="100" t="s">
        <v>2469</v>
      </c>
      <c r="E93" s="140">
        <v>701</v>
      </c>
      <c r="F93" s="148" t="str">
        <f>VLOOKUP(E93,VIP!$A$2:$O14322,2,0)</f>
        <v>DRBR701</v>
      </c>
      <c r="G93" s="148" t="str">
        <f>VLOOKUP(E93,'LISTADO ATM'!$A$2:$B$897,2,0)</f>
        <v>ATM Autoservicio Los Alcarrizos</v>
      </c>
      <c r="H93" s="148" t="str">
        <f>VLOOKUP(E93,VIP!$A$2:$O19283,7,FALSE)</f>
        <v>Si</v>
      </c>
      <c r="I93" s="148" t="str">
        <f>VLOOKUP(E93,VIP!$A$2:$O11248,8,FALSE)</f>
        <v>Si</v>
      </c>
      <c r="J93" s="148" t="str">
        <f>VLOOKUP(E93,VIP!$A$2:$O11198,8,FALSE)</f>
        <v>Si</v>
      </c>
      <c r="K93" s="148" t="str">
        <f>VLOOKUP(E93,VIP!$A$2:$O14772,6,0)</f>
        <v>NO</v>
      </c>
      <c r="L93" s="149" t="s">
        <v>2560</v>
      </c>
      <c r="M93" s="99" t="s">
        <v>2445</v>
      </c>
      <c r="N93" s="99" t="s">
        <v>2452</v>
      </c>
      <c r="O93" s="148" t="s">
        <v>2470</v>
      </c>
      <c r="P93" s="148"/>
      <c r="Q93" s="99" t="s">
        <v>2560</v>
      </c>
    </row>
    <row r="94" spans="1:17" s="121" customFormat="1" ht="18" x14ac:dyDescent="0.25">
      <c r="A94" s="148" t="str">
        <f>VLOOKUP(E94,'LISTADO ATM'!$A$2:$C$898,3,0)</f>
        <v>ESTE</v>
      </c>
      <c r="B94" s="145">
        <v>3335955006</v>
      </c>
      <c r="C94" s="100">
        <v>44391.891493055555</v>
      </c>
      <c r="D94" s="100" t="s">
        <v>2469</v>
      </c>
      <c r="E94" s="140">
        <v>211</v>
      </c>
      <c r="F94" s="148" t="str">
        <f>VLOOKUP(E94,VIP!$A$2:$O14304,2,0)</f>
        <v>DRBR211</v>
      </c>
      <c r="G94" s="148" t="str">
        <f>VLOOKUP(E94,'LISTADO ATM'!$A$2:$B$897,2,0)</f>
        <v xml:space="preserve">ATM Oficina La Romana I </v>
      </c>
      <c r="H94" s="148" t="str">
        <f>VLOOKUP(E94,VIP!$A$2:$O19265,7,FALSE)</f>
        <v>Si</v>
      </c>
      <c r="I94" s="148" t="str">
        <f>VLOOKUP(E94,VIP!$A$2:$O11230,8,FALSE)</f>
        <v>Si</v>
      </c>
      <c r="J94" s="148" t="str">
        <f>VLOOKUP(E94,VIP!$A$2:$O11180,8,FALSE)</f>
        <v>Si</v>
      </c>
      <c r="K94" s="148" t="str">
        <f>VLOOKUP(E94,VIP!$A$2:$O14754,6,0)</f>
        <v>NO</v>
      </c>
      <c r="L94" s="149" t="s">
        <v>2441</v>
      </c>
      <c r="M94" s="99" t="s">
        <v>2445</v>
      </c>
      <c r="N94" s="99" t="s">
        <v>2452</v>
      </c>
      <c r="O94" s="148" t="s">
        <v>2470</v>
      </c>
      <c r="P94" s="148"/>
      <c r="Q94" s="99" t="s">
        <v>2441</v>
      </c>
    </row>
    <row r="95" spans="1:17" s="121" customFormat="1" ht="18" x14ac:dyDescent="0.25">
      <c r="A95" s="148" t="str">
        <f>VLOOKUP(E95,'LISTADO ATM'!$A$2:$C$898,3,0)</f>
        <v>SUR</v>
      </c>
      <c r="B95" s="145" t="s">
        <v>2649</v>
      </c>
      <c r="C95" s="100">
        <v>44392.515902777777</v>
      </c>
      <c r="D95" s="100" t="s">
        <v>2469</v>
      </c>
      <c r="E95" s="140">
        <v>825</v>
      </c>
      <c r="F95" s="148" t="str">
        <f>VLOOKUP(E95,VIP!$A$2:$O14325,2,0)</f>
        <v>DRBR825</v>
      </c>
      <c r="G95" s="148" t="str">
        <f>VLOOKUP(E95,'LISTADO ATM'!$A$2:$B$897,2,0)</f>
        <v xml:space="preserve">ATM Estacion Eco Cibeles (Las Matas de Farfán) </v>
      </c>
      <c r="H95" s="148" t="str">
        <f>VLOOKUP(E95,VIP!$A$2:$O19286,7,FALSE)</f>
        <v>Si</v>
      </c>
      <c r="I95" s="148" t="str">
        <f>VLOOKUP(E95,VIP!$A$2:$O11251,8,FALSE)</f>
        <v>Si</v>
      </c>
      <c r="J95" s="148" t="str">
        <f>VLOOKUP(E95,VIP!$A$2:$O11201,8,FALSE)</f>
        <v>Si</v>
      </c>
      <c r="K95" s="148" t="str">
        <f>VLOOKUP(E95,VIP!$A$2:$O14775,6,0)</f>
        <v>NO</v>
      </c>
      <c r="L95" s="149" t="s">
        <v>2441</v>
      </c>
      <c r="M95" s="99" t="s">
        <v>2445</v>
      </c>
      <c r="N95" s="99" t="s">
        <v>2452</v>
      </c>
      <c r="O95" s="148" t="s">
        <v>2628</v>
      </c>
      <c r="P95" s="148"/>
      <c r="Q95" s="99" t="s">
        <v>2441</v>
      </c>
    </row>
    <row r="96" spans="1:17" s="121" customFormat="1" ht="18" x14ac:dyDescent="0.25">
      <c r="A96" s="148" t="str">
        <f>VLOOKUP(E96,'LISTADO ATM'!$A$2:$C$898,3,0)</f>
        <v>NORTE</v>
      </c>
      <c r="B96" s="145" t="s">
        <v>2648</v>
      </c>
      <c r="C96" s="100">
        <v>44392.518414351849</v>
      </c>
      <c r="D96" s="100" t="s">
        <v>2589</v>
      </c>
      <c r="E96" s="140">
        <v>315</v>
      </c>
      <c r="F96" s="148" t="str">
        <f>VLOOKUP(E96,VIP!$A$2:$O14324,2,0)</f>
        <v>DRBR315</v>
      </c>
      <c r="G96" s="148" t="str">
        <f>VLOOKUP(E96,'LISTADO ATM'!$A$2:$B$897,2,0)</f>
        <v xml:space="preserve">ATM Oficina Estrella Sadalá </v>
      </c>
      <c r="H96" s="148" t="str">
        <f>VLOOKUP(E96,VIP!$A$2:$O19285,7,FALSE)</f>
        <v>Si</v>
      </c>
      <c r="I96" s="148" t="str">
        <f>VLOOKUP(E96,VIP!$A$2:$O11250,8,FALSE)</f>
        <v>Si</v>
      </c>
      <c r="J96" s="148" t="str">
        <f>VLOOKUP(E96,VIP!$A$2:$O11200,8,FALSE)</f>
        <v>Si</v>
      </c>
      <c r="K96" s="148" t="str">
        <f>VLOOKUP(E96,VIP!$A$2:$O14774,6,0)</f>
        <v>NO</v>
      </c>
      <c r="L96" s="149" t="s">
        <v>2441</v>
      </c>
      <c r="M96" s="99" t="s">
        <v>2445</v>
      </c>
      <c r="N96" s="99" t="s">
        <v>2452</v>
      </c>
      <c r="O96" s="148" t="s">
        <v>2592</v>
      </c>
      <c r="P96" s="148"/>
      <c r="Q96" s="99" t="s">
        <v>2441</v>
      </c>
    </row>
    <row r="97" spans="1:17" s="121" customFormat="1" ht="18" x14ac:dyDescent="0.25">
      <c r="A97" s="148" t="str">
        <f>VLOOKUP(E97,'LISTADO ATM'!$A$2:$C$898,3,0)</f>
        <v>DISTRITO NACIONAL</v>
      </c>
      <c r="B97" s="145" t="s">
        <v>2636</v>
      </c>
      <c r="C97" s="100">
        <v>44392.599085648151</v>
      </c>
      <c r="D97" s="100" t="s">
        <v>2448</v>
      </c>
      <c r="E97" s="140">
        <v>676</v>
      </c>
      <c r="F97" s="148" t="str">
        <f>VLOOKUP(E97,VIP!$A$2:$O14312,2,0)</f>
        <v>DRBR676</v>
      </c>
      <c r="G97" s="148" t="str">
        <f>VLOOKUP(E97,'LISTADO ATM'!$A$2:$B$897,2,0)</f>
        <v>ATM S/M Bravo Colina Del Oeste</v>
      </c>
      <c r="H97" s="148" t="str">
        <f>VLOOKUP(E97,VIP!$A$2:$O19273,7,FALSE)</f>
        <v>Si</v>
      </c>
      <c r="I97" s="148" t="str">
        <f>VLOOKUP(E97,VIP!$A$2:$O11238,8,FALSE)</f>
        <v>Si</v>
      </c>
      <c r="J97" s="148" t="str">
        <f>VLOOKUP(E97,VIP!$A$2:$O11188,8,FALSE)</f>
        <v>Si</v>
      </c>
      <c r="K97" s="148" t="str">
        <f>VLOOKUP(E97,VIP!$A$2:$O14762,6,0)</f>
        <v>NO</v>
      </c>
      <c r="L97" s="149" t="s">
        <v>2441</v>
      </c>
      <c r="M97" s="99" t="s">
        <v>2445</v>
      </c>
      <c r="N97" s="99" t="s">
        <v>2452</v>
      </c>
      <c r="O97" s="148" t="s">
        <v>2453</v>
      </c>
      <c r="P97" s="148"/>
      <c r="Q97" s="99" t="s">
        <v>2441</v>
      </c>
    </row>
    <row r="98" spans="1:17" s="121" customFormat="1" ht="18" x14ac:dyDescent="0.25">
      <c r="A98" s="148" t="str">
        <f>VLOOKUP(E98,'LISTADO ATM'!$A$2:$C$898,3,0)</f>
        <v>DISTRITO NACIONAL</v>
      </c>
      <c r="B98" s="145">
        <v>3335954670</v>
      </c>
      <c r="C98" s="100">
        <v>44391.607291666667</v>
      </c>
      <c r="D98" s="100" t="s">
        <v>2180</v>
      </c>
      <c r="E98" s="140">
        <v>409</v>
      </c>
      <c r="F98" s="148" t="str">
        <f>VLOOKUP(E98,VIP!$A$2:$O14317,2,0)</f>
        <v>DRBR409</v>
      </c>
      <c r="G98" s="148" t="str">
        <f>VLOOKUP(E98,'LISTADO ATM'!$A$2:$B$897,2,0)</f>
        <v xml:space="preserve">ATM Oficina Las Palmas de Herrera I </v>
      </c>
      <c r="H98" s="148" t="str">
        <f>VLOOKUP(E98,VIP!$A$2:$O19278,7,FALSE)</f>
        <v>Si</v>
      </c>
      <c r="I98" s="148" t="str">
        <f>VLOOKUP(E98,VIP!$A$2:$O11243,8,FALSE)</f>
        <v>Si</v>
      </c>
      <c r="J98" s="148" t="str">
        <f>VLOOKUP(E98,VIP!$A$2:$O11193,8,FALSE)</f>
        <v>Si</v>
      </c>
      <c r="K98" s="148" t="str">
        <f>VLOOKUP(E98,VIP!$A$2:$O14767,6,0)</f>
        <v>NO</v>
      </c>
      <c r="L98" s="149" t="s">
        <v>2593</v>
      </c>
      <c r="M98" s="99" t="s">
        <v>2445</v>
      </c>
      <c r="N98" s="99" t="s">
        <v>2452</v>
      </c>
      <c r="O98" s="148" t="s">
        <v>2454</v>
      </c>
      <c r="P98" s="148"/>
      <c r="Q98" s="99" t="s">
        <v>2593</v>
      </c>
    </row>
    <row r="99" spans="1:17" s="121" customFormat="1" ht="18" x14ac:dyDescent="0.25">
      <c r="A99" s="148" t="str">
        <f>VLOOKUP(E99,'LISTADO ATM'!$A$2:$C$898,3,0)</f>
        <v>DISTRITO NACIONAL</v>
      </c>
      <c r="B99" s="145" t="s">
        <v>2643</v>
      </c>
      <c r="C99" s="100">
        <v>44392.535162037035</v>
      </c>
      <c r="D99" s="100" t="s">
        <v>2180</v>
      </c>
      <c r="E99" s="140">
        <v>232</v>
      </c>
      <c r="F99" s="148" t="str">
        <f>VLOOKUP(E99,VIP!$A$2:$O14319,2,0)</f>
        <v>DRBR232</v>
      </c>
      <c r="G99" s="148" t="str">
        <f>VLOOKUP(E99,'LISTADO ATM'!$A$2:$B$897,2,0)</f>
        <v xml:space="preserve">ATM S/M Nacional Charles de Gaulle </v>
      </c>
      <c r="H99" s="148" t="str">
        <f>VLOOKUP(E99,VIP!$A$2:$O19280,7,FALSE)</f>
        <v>Si</v>
      </c>
      <c r="I99" s="148" t="str">
        <f>VLOOKUP(E99,VIP!$A$2:$O11245,8,FALSE)</f>
        <v>Si</v>
      </c>
      <c r="J99" s="148" t="str">
        <f>VLOOKUP(E99,VIP!$A$2:$O11195,8,FALSE)</f>
        <v>Si</v>
      </c>
      <c r="K99" s="148" t="str">
        <f>VLOOKUP(E99,VIP!$A$2:$O14769,6,0)</f>
        <v>SI</v>
      </c>
      <c r="L99" s="149" t="s">
        <v>2593</v>
      </c>
      <c r="M99" s="99" t="s">
        <v>2445</v>
      </c>
      <c r="N99" s="99" t="s">
        <v>2590</v>
      </c>
      <c r="O99" s="148" t="s">
        <v>2454</v>
      </c>
      <c r="P99" s="148"/>
      <c r="Q99" s="99" t="s">
        <v>2593</v>
      </c>
    </row>
    <row r="100" spans="1:17" s="121" customFormat="1" ht="18" x14ac:dyDescent="0.25">
      <c r="A100" s="148" t="str">
        <f>VLOOKUP(E100,'LISTADO ATM'!$A$2:$C$898,3,0)</f>
        <v>SUR</v>
      </c>
      <c r="B100" s="145">
        <v>3335954885</v>
      </c>
      <c r="C100" s="100">
        <v>44391.696620370371</v>
      </c>
      <c r="D100" s="100" t="s">
        <v>2469</v>
      </c>
      <c r="E100" s="140">
        <v>6</v>
      </c>
      <c r="F100" s="148" t="str">
        <f>VLOOKUP(E100,VIP!$A$2:$O14300,2,0)</f>
        <v>DRBR006</v>
      </c>
      <c r="G100" s="148" t="str">
        <f>VLOOKUP(E100,'LISTADO ATM'!$A$2:$B$897,2,0)</f>
        <v xml:space="preserve">ATM Plaza WAO San Juan </v>
      </c>
      <c r="H100" s="148" t="str">
        <f>VLOOKUP(E100,VIP!$A$2:$O19261,7,FALSE)</f>
        <v>N/A</v>
      </c>
      <c r="I100" s="148" t="str">
        <f>VLOOKUP(E100,VIP!$A$2:$O11226,8,FALSE)</f>
        <v>N/A</v>
      </c>
      <c r="J100" s="148" t="str">
        <f>VLOOKUP(E100,VIP!$A$2:$O11176,8,FALSE)</f>
        <v>N/A</v>
      </c>
      <c r="K100" s="148" t="str">
        <f>VLOOKUP(E100,VIP!$A$2:$O14750,6,0)</f>
        <v/>
      </c>
      <c r="L100" s="149" t="s">
        <v>2417</v>
      </c>
      <c r="M100" s="99" t="s">
        <v>2445</v>
      </c>
      <c r="N100" s="99" t="s">
        <v>2452</v>
      </c>
      <c r="O100" s="148" t="s">
        <v>2470</v>
      </c>
      <c r="P100" s="148"/>
      <c r="Q100" s="99" t="s">
        <v>2417</v>
      </c>
    </row>
    <row r="101" spans="1:17" s="121" customFormat="1" ht="18" x14ac:dyDescent="0.25">
      <c r="A101" s="148" t="str">
        <f>VLOOKUP(E101,'LISTADO ATM'!$A$2:$C$898,3,0)</f>
        <v>DISTRITO NACIONAL</v>
      </c>
      <c r="B101" s="145" t="s">
        <v>2615</v>
      </c>
      <c r="C101" s="100">
        <v>44392.445810185185</v>
      </c>
      <c r="D101" s="100" t="s">
        <v>2448</v>
      </c>
      <c r="E101" s="140">
        <v>713</v>
      </c>
      <c r="F101" s="148" t="str">
        <f>VLOOKUP(E101,VIP!$A$2:$O14311,2,0)</f>
        <v>DRBR016</v>
      </c>
      <c r="G101" s="148" t="str">
        <f>VLOOKUP(E101,'LISTADO ATM'!$A$2:$B$897,2,0)</f>
        <v xml:space="preserve">ATM Oficina Las Américas </v>
      </c>
      <c r="H101" s="148" t="str">
        <f>VLOOKUP(E101,VIP!$A$2:$O19272,7,FALSE)</f>
        <v>Si</v>
      </c>
      <c r="I101" s="148" t="str">
        <f>VLOOKUP(E101,VIP!$A$2:$O11237,8,FALSE)</f>
        <v>Si</v>
      </c>
      <c r="J101" s="148" t="str">
        <f>VLOOKUP(E101,VIP!$A$2:$O11187,8,FALSE)</f>
        <v>Si</v>
      </c>
      <c r="K101" s="148" t="str">
        <f>VLOOKUP(E101,VIP!$A$2:$O14761,6,0)</f>
        <v>NO</v>
      </c>
      <c r="L101" s="149" t="s">
        <v>2417</v>
      </c>
      <c r="M101" s="99" t="s">
        <v>2445</v>
      </c>
      <c r="N101" s="99" t="s">
        <v>2452</v>
      </c>
      <c r="O101" s="148" t="s">
        <v>2453</v>
      </c>
      <c r="P101" s="148"/>
      <c r="Q101" s="99" t="s">
        <v>2417</v>
      </c>
    </row>
    <row r="102" spans="1:17" s="121" customFormat="1" ht="18" x14ac:dyDescent="0.25">
      <c r="A102" s="148" t="str">
        <f>VLOOKUP(E102,'LISTADO ATM'!$A$2:$C$898,3,0)</f>
        <v>DISTRITO NACIONAL</v>
      </c>
      <c r="B102" s="145" t="s">
        <v>2647</v>
      </c>
      <c r="C102" s="100">
        <v>44392.521747685183</v>
      </c>
      <c r="D102" s="100" t="s">
        <v>2448</v>
      </c>
      <c r="E102" s="140">
        <v>441</v>
      </c>
      <c r="F102" s="148" t="str">
        <f>VLOOKUP(E102,VIP!$A$2:$O14323,2,0)</f>
        <v>DRBR441</v>
      </c>
      <c r="G102" s="148" t="str">
        <f>VLOOKUP(E102,'LISTADO ATM'!$A$2:$B$897,2,0)</f>
        <v>ATM Estacion de Servicio Romulo Betancour</v>
      </c>
      <c r="H102" s="148" t="str">
        <f>VLOOKUP(E102,VIP!$A$2:$O19284,7,FALSE)</f>
        <v>NO</v>
      </c>
      <c r="I102" s="148" t="str">
        <f>VLOOKUP(E102,VIP!$A$2:$O11249,8,FALSE)</f>
        <v>NO</v>
      </c>
      <c r="J102" s="148" t="str">
        <f>VLOOKUP(E102,VIP!$A$2:$O11199,8,FALSE)</f>
        <v>NO</v>
      </c>
      <c r="K102" s="148" t="str">
        <f>VLOOKUP(E102,VIP!$A$2:$O14773,6,0)</f>
        <v>NO</v>
      </c>
      <c r="L102" s="149" t="s">
        <v>2417</v>
      </c>
      <c r="M102" s="99" t="s">
        <v>2445</v>
      </c>
      <c r="N102" s="99" t="s">
        <v>2452</v>
      </c>
      <c r="O102" s="148" t="s">
        <v>2453</v>
      </c>
      <c r="P102" s="148"/>
      <c r="Q102" s="99" t="s">
        <v>2417</v>
      </c>
    </row>
    <row r="103" spans="1:17" s="121" customFormat="1" ht="18" x14ac:dyDescent="0.25">
      <c r="A103" s="148" t="str">
        <f>VLOOKUP(E103,'LISTADO ATM'!$A$2:$C$898,3,0)</f>
        <v>SUR</v>
      </c>
      <c r="B103" s="145" t="s">
        <v>2635</v>
      </c>
      <c r="C103" s="100">
        <v>44392.602222222224</v>
      </c>
      <c r="D103" s="100" t="s">
        <v>2448</v>
      </c>
      <c r="E103" s="140">
        <v>750</v>
      </c>
      <c r="F103" s="148" t="str">
        <f>VLOOKUP(E103,VIP!$A$2:$O14311,2,0)</f>
        <v>DRBR265</v>
      </c>
      <c r="G103" s="148" t="str">
        <f>VLOOKUP(E103,'LISTADO ATM'!$A$2:$B$897,2,0)</f>
        <v xml:space="preserve">ATM UNP Duvergé </v>
      </c>
      <c r="H103" s="148" t="str">
        <f>VLOOKUP(E103,VIP!$A$2:$O19272,7,FALSE)</f>
        <v>Si</v>
      </c>
      <c r="I103" s="148" t="str">
        <f>VLOOKUP(E103,VIP!$A$2:$O11237,8,FALSE)</f>
        <v>Si</v>
      </c>
      <c r="J103" s="148" t="str">
        <f>VLOOKUP(E103,VIP!$A$2:$O11187,8,FALSE)</f>
        <v>Si</v>
      </c>
      <c r="K103" s="148" t="str">
        <f>VLOOKUP(E103,VIP!$A$2:$O14761,6,0)</f>
        <v>SI</v>
      </c>
      <c r="L103" s="149" t="s">
        <v>2417</v>
      </c>
      <c r="M103" s="99" t="s">
        <v>2445</v>
      </c>
      <c r="N103" s="99" t="s">
        <v>2452</v>
      </c>
      <c r="O103" s="148" t="s">
        <v>2453</v>
      </c>
      <c r="P103" s="148"/>
      <c r="Q103" s="99" t="s">
        <v>2417</v>
      </c>
    </row>
    <row r="104" spans="1:17" s="121" customFormat="1" ht="18" x14ac:dyDescent="0.25">
      <c r="A104" s="148" t="str">
        <f>VLOOKUP(E104,'LISTADO ATM'!$A$2:$C$898,3,0)</f>
        <v>DISTRITO NACIONAL</v>
      </c>
      <c r="B104" s="145" t="s">
        <v>2633</v>
      </c>
      <c r="C104" s="100">
        <v>44392.605775462966</v>
      </c>
      <c r="D104" s="100" t="s">
        <v>2448</v>
      </c>
      <c r="E104" s="140">
        <v>461</v>
      </c>
      <c r="F104" s="148" t="str">
        <f>VLOOKUP(E104,VIP!$A$2:$O14309,2,0)</f>
        <v>DRBR461</v>
      </c>
      <c r="G104" s="148" t="str">
        <f>VLOOKUP(E104,'LISTADO ATM'!$A$2:$B$897,2,0)</f>
        <v xml:space="preserve">ATM Autobanco Sarasota I </v>
      </c>
      <c r="H104" s="148" t="str">
        <f>VLOOKUP(E104,VIP!$A$2:$O19270,7,FALSE)</f>
        <v>Si</v>
      </c>
      <c r="I104" s="148" t="str">
        <f>VLOOKUP(E104,VIP!$A$2:$O11235,8,FALSE)</f>
        <v>Si</v>
      </c>
      <c r="J104" s="148" t="str">
        <f>VLOOKUP(E104,VIP!$A$2:$O11185,8,FALSE)</f>
        <v>Si</v>
      </c>
      <c r="K104" s="148" t="str">
        <f>VLOOKUP(E104,VIP!$A$2:$O14759,6,0)</f>
        <v>SI</v>
      </c>
      <c r="L104" s="149" t="s">
        <v>2417</v>
      </c>
      <c r="M104" s="99" t="s">
        <v>2445</v>
      </c>
      <c r="N104" s="99" t="s">
        <v>2452</v>
      </c>
      <c r="O104" s="148" t="s">
        <v>2453</v>
      </c>
      <c r="P104" s="148"/>
      <c r="Q104" s="99" t="s">
        <v>2417</v>
      </c>
    </row>
    <row r="105" spans="1:17" s="121" customFormat="1" ht="18" x14ac:dyDescent="0.25">
      <c r="A105" s="148" t="str">
        <f>VLOOKUP(E105,'LISTADO ATM'!$A$2:$C$898,3,0)</f>
        <v>SUR</v>
      </c>
      <c r="B105" s="145" t="s">
        <v>2632</v>
      </c>
      <c r="C105" s="100">
        <v>44392.617974537039</v>
      </c>
      <c r="D105" s="100" t="s">
        <v>2469</v>
      </c>
      <c r="E105" s="140">
        <v>751</v>
      </c>
      <c r="F105" s="148" t="str">
        <f>VLOOKUP(E105,VIP!$A$2:$O14308,2,0)</f>
        <v>DRBR751</v>
      </c>
      <c r="G105" s="148" t="str">
        <f>VLOOKUP(E105,'LISTADO ATM'!$A$2:$B$897,2,0)</f>
        <v>ATM Eco Petroleo Camilo</v>
      </c>
      <c r="H105" s="148" t="str">
        <f>VLOOKUP(E105,VIP!$A$2:$O19269,7,FALSE)</f>
        <v>N/A</v>
      </c>
      <c r="I105" s="148" t="str">
        <f>VLOOKUP(E105,VIP!$A$2:$O11234,8,FALSE)</f>
        <v>N/A</v>
      </c>
      <c r="J105" s="148" t="str">
        <f>VLOOKUP(E105,VIP!$A$2:$O11184,8,FALSE)</f>
        <v>N/A</v>
      </c>
      <c r="K105" s="148" t="str">
        <f>VLOOKUP(E105,VIP!$A$2:$O14758,6,0)</f>
        <v>N/A</v>
      </c>
      <c r="L105" s="149" t="s">
        <v>2417</v>
      </c>
      <c r="M105" s="99" t="s">
        <v>2445</v>
      </c>
      <c r="N105" s="99" t="s">
        <v>2452</v>
      </c>
      <c r="O105" s="148" t="s">
        <v>2628</v>
      </c>
      <c r="P105" s="148"/>
      <c r="Q105" s="99" t="s">
        <v>2417</v>
      </c>
    </row>
    <row r="106" spans="1:17" s="121" customFormat="1" ht="18" x14ac:dyDescent="0.25">
      <c r="A106" s="148" t="str">
        <f>VLOOKUP(E106,'LISTADO ATM'!$A$2:$C$898,3,0)</f>
        <v>NORTE</v>
      </c>
      <c r="B106" s="145" t="s">
        <v>2657</v>
      </c>
      <c r="C106" s="100">
        <v>44392.653078703705</v>
      </c>
      <c r="D106" s="100" t="s">
        <v>2469</v>
      </c>
      <c r="E106" s="140">
        <v>63</v>
      </c>
      <c r="F106" s="148" t="str">
        <f>VLOOKUP(E106,VIP!$A$2:$O14310,2,0)</f>
        <v>DRBR063</v>
      </c>
      <c r="G106" s="148" t="str">
        <f>VLOOKUP(E106,'LISTADO ATM'!$A$2:$B$897,2,0)</f>
        <v xml:space="preserve">ATM Oficina Villa Vásquez (Montecristi) </v>
      </c>
      <c r="H106" s="148" t="str">
        <f>VLOOKUP(E106,VIP!$A$2:$O19271,7,FALSE)</f>
        <v>Si</v>
      </c>
      <c r="I106" s="148" t="str">
        <f>VLOOKUP(E106,VIP!$A$2:$O11236,8,FALSE)</f>
        <v>Si</v>
      </c>
      <c r="J106" s="148" t="str">
        <f>VLOOKUP(E106,VIP!$A$2:$O11186,8,FALSE)</f>
        <v>Si</v>
      </c>
      <c r="K106" s="148" t="str">
        <f>VLOOKUP(E106,VIP!$A$2:$O14760,6,0)</f>
        <v>NO</v>
      </c>
      <c r="L106" s="149" t="s">
        <v>2417</v>
      </c>
      <c r="M106" s="99" t="s">
        <v>2445</v>
      </c>
      <c r="N106" s="99" t="s">
        <v>2452</v>
      </c>
      <c r="O106" s="148" t="s">
        <v>2628</v>
      </c>
      <c r="P106" s="148"/>
      <c r="Q106" s="99" t="s">
        <v>2417</v>
      </c>
    </row>
    <row r="107" spans="1:17" s="121" customFormat="1" ht="18" x14ac:dyDescent="0.25">
      <c r="A107" s="148" t="str">
        <f>VLOOKUP(E107,'LISTADO ATM'!$A$2:$C$898,3,0)</f>
        <v>SUR</v>
      </c>
      <c r="B107" s="145" t="s">
        <v>2642</v>
      </c>
      <c r="C107" s="100">
        <v>44392.54074074074</v>
      </c>
      <c r="D107" s="100" t="s">
        <v>2180</v>
      </c>
      <c r="E107" s="140">
        <v>699</v>
      </c>
      <c r="F107" s="148" t="str">
        <f>VLOOKUP(E107,VIP!$A$2:$O14318,2,0)</f>
        <v>DRBR699</v>
      </c>
      <c r="G107" s="148" t="str">
        <f>VLOOKUP(E107,'LISTADO ATM'!$A$2:$B$897,2,0)</f>
        <v>ATM S/M Bravo Bani</v>
      </c>
      <c r="H107" s="148" t="str">
        <f>VLOOKUP(E107,VIP!$A$2:$O19279,7,FALSE)</f>
        <v>NO</v>
      </c>
      <c r="I107" s="148" t="str">
        <f>VLOOKUP(E107,VIP!$A$2:$O11244,8,FALSE)</f>
        <v>SI</v>
      </c>
      <c r="J107" s="148" t="str">
        <f>VLOOKUP(E107,VIP!$A$2:$O11194,8,FALSE)</f>
        <v>SI</v>
      </c>
      <c r="K107" s="148" t="str">
        <f>VLOOKUP(E107,VIP!$A$2:$O14768,6,0)</f>
        <v>NO</v>
      </c>
      <c r="L107" s="149" t="s">
        <v>2465</v>
      </c>
      <c r="M107" s="99" t="s">
        <v>2445</v>
      </c>
      <c r="N107" s="99" t="s">
        <v>2590</v>
      </c>
      <c r="O107" s="148" t="s">
        <v>2454</v>
      </c>
      <c r="P107" s="148"/>
      <c r="Q107" s="99" t="s">
        <v>2465</v>
      </c>
    </row>
    <row r="108" spans="1:17" s="121" customFormat="1" ht="18" x14ac:dyDescent="0.25">
      <c r="A108" s="148" t="str">
        <f>VLOOKUP(E108,'LISTADO ATM'!$A$2:$C$898,3,0)</f>
        <v>SUR</v>
      </c>
      <c r="B108" s="145" t="s">
        <v>2640</v>
      </c>
      <c r="C108" s="100">
        <v>44392.54378472222</v>
      </c>
      <c r="D108" s="100" t="s">
        <v>2180</v>
      </c>
      <c r="E108" s="140">
        <v>297</v>
      </c>
      <c r="F108" s="148" t="str">
        <f>VLOOKUP(E108,VIP!$A$2:$O14316,2,0)</f>
        <v>DRBR297</v>
      </c>
      <c r="G108" s="148" t="str">
        <f>VLOOKUP(E108,'LISTADO ATM'!$A$2:$B$897,2,0)</f>
        <v xml:space="preserve">ATM S/M Cadena Ocoa </v>
      </c>
      <c r="H108" s="148" t="str">
        <f>VLOOKUP(E108,VIP!$A$2:$O19277,7,FALSE)</f>
        <v>Si</v>
      </c>
      <c r="I108" s="148" t="str">
        <f>VLOOKUP(E108,VIP!$A$2:$O11242,8,FALSE)</f>
        <v>Si</v>
      </c>
      <c r="J108" s="148" t="str">
        <f>VLOOKUP(E108,VIP!$A$2:$O11192,8,FALSE)</f>
        <v>Si</v>
      </c>
      <c r="K108" s="148" t="str">
        <f>VLOOKUP(E108,VIP!$A$2:$O14766,6,0)</f>
        <v>NO</v>
      </c>
      <c r="L108" s="149" t="s">
        <v>2465</v>
      </c>
      <c r="M108" s="99" t="s">
        <v>2445</v>
      </c>
      <c r="N108" s="99" t="s">
        <v>2590</v>
      </c>
      <c r="O108" s="148" t="s">
        <v>2454</v>
      </c>
      <c r="P108" s="148"/>
      <c r="Q108" s="99" t="s">
        <v>2465</v>
      </c>
    </row>
    <row r="109" spans="1:17" s="121" customFormat="1" ht="18" x14ac:dyDescent="0.25">
      <c r="A109" s="148" t="str">
        <f>VLOOKUP(E109,'LISTADO ATM'!$A$2:$C$898,3,0)</f>
        <v>DISTRITO NACIONAL</v>
      </c>
      <c r="B109" s="145" t="s">
        <v>2639</v>
      </c>
      <c r="C109" s="100">
        <v>44392.557280092595</v>
      </c>
      <c r="D109" s="100" t="s">
        <v>2180</v>
      </c>
      <c r="E109" s="140">
        <v>382</v>
      </c>
      <c r="F109" s="148" t="str">
        <f>VLOOKUP(E109,VIP!$A$2:$O14315,2,0)</f>
        <v xml:space="preserve">DRBR382 </v>
      </c>
      <c r="G109" s="148" t="str">
        <f>VLOOKUP(E109,'LISTADO ATM'!$A$2:$B$897,2,0)</f>
        <v>ATM Estacion Del Metro Maria Montes</v>
      </c>
      <c r="H109" s="148" t="str">
        <f>VLOOKUP(E109,VIP!$A$2:$O19276,7,FALSE)</f>
        <v>N/A</v>
      </c>
      <c r="I109" s="148" t="str">
        <f>VLOOKUP(E109,VIP!$A$2:$O11241,8,FALSE)</f>
        <v>N/A</v>
      </c>
      <c r="J109" s="148" t="str">
        <f>VLOOKUP(E109,VIP!$A$2:$O11191,8,FALSE)</f>
        <v>N/A</v>
      </c>
      <c r="K109" s="148" t="str">
        <f>VLOOKUP(E109,VIP!$A$2:$O14765,6,0)</f>
        <v>N/A</v>
      </c>
      <c r="L109" s="149" t="s">
        <v>2465</v>
      </c>
      <c r="M109" s="99" t="s">
        <v>2445</v>
      </c>
      <c r="N109" s="99" t="s">
        <v>2590</v>
      </c>
      <c r="O109" s="148" t="s">
        <v>2454</v>
      </c>
      <c r="P109" s="148"/>
      <c r="Q109" s="99" t="s">
        <v>2465</v>
      </c>
    </row>
    <row r="110" spans="1:17" s="121" customFormat="1" ht="18" x14ac:dyDescent="0.25">
      <c r="A110" s="148" t="str">
        <f>VLOOKUP(E110,'LISTADO ATM'!$A$2:$C$898,3,0)</f>
        <v>DISTRITO NACIONAL</v>
      </c>
      <c r="B110" s="145" t="s">
        <v>2638</v>
      </c>
      <c r="C110" s="100">
        <v>44392.596006944441</v>
      </c>
      <c r="D110" s="100" t="s">
        <v>2180</v>
      </c>
      <c r="E110" s="140">
        <v>13</v>
      </c>
      <c r="F110" s="148" t="str">
        <f>VLOOKUP(E110,VIP!$A$2:$O14314,2,0)</f>
        <v>DRBR013</v>
      </c>
      <c r="G110" s="148" t="str">
        <f>VLOOKUP(E110,'LISTADO ATM'!$A$2:$B$897,2,0)</f>
        <v xml:space="preserve">ATM CDEEE </v>
      </c>
      <c r="H110" s="148" t="str">
        <f>VLOOKUP(E110,VIP!$A$2:$O19275,7,FALSE)</f>
        <v>Si</v>
      </c>
      <c r="I110" s="148" t="str">
        <f>VLOOKUP(E110,VIP!$A$2:$O11240,8,FALSE)</f>
        <v>Si</v>
      </c>
      <c r="J110" s="148" t="str">
        <f>VLOOKUP(E110,VIP!$A$2:$O11190,8,FALSE)</f>
        <v>Si</v>
      </c>
      <c r="K110" s="148" t="str">
        <f>VLOOKUP(E110,VIP!$A$2:$O14764,6,0)</f>
        <v>NO</v>
      </c>
      <c r="L110" s="149" t="s">
        <v>2465</v>
      </c>
      <c r="M110" s="99" t="s">
        <v>2445</v>
      </c>
      <c r="N110" s="99" t="s">
        <v>2452</v>
      </c>
      <c r="O110" s="148" t="s">
        <v>2454</v>
      </c>
      <c r="P110" s="148"/>
      <c r="Q110" s="99" t="s">
        <v>2465</v>
      </c>
    </row>
    <row r="111" spans="1:17" s="121" customFormat="1" ht="18" x14ac:dyDescent="0.25">
      <c r="A111" s="148" t="str">
        <f>VLOOKUP(E111,'LISTADO ATM'!$A$2:$C$898,3,0)</f>
        <v>SUR</v>
      </c>
      <c r="B111" s="145" t="s">
        <v>2637</v>
      </c>
      <c r="C111" s="100">
        <v>44392.597604166665</v>
      </c>
      <c r="D111" s="100" t="s">
        <v>2180</v>
      </c>
      <c r="E111" s="140">
        <v>765</v>
      </c>
      <c r="F111" s="148" t="str">
        <f>VLOOKUP(E111,VIP!$A$2:$O14313,2,0)</f>
        <v>DRBR191</v>
      </c>
      <c r="G111" s="148" t="str">
        <f>VLOOKUP(E111,'LISTADO ATM'!$A$2:$B$897,2,0)</f>
        <v xml:space="preserve">ATM Oficina Azua I </v>
      </c>
      <c r="H111" s="148" t="str">
        <f>VLOOKUP(E111,VIP!$A$2:$O19274,7,FALSE)</f>
        <v>Si</v>
      </c>
      <c r="I111" s="148" t="str">
        <f>VLOOKUP(E111,VIP!$A$2:$O11239,8,FALSE)</f>
        <v>Si</v>
      </c>
      <c r="J111" s="148" t="str">
        <f>VLOOKUP(E111,VIP!$A$2:$O11189,8,FALSE)</f>
        <v>Si</v>
      </c>
      <c r="K111" s="148" t="str">
        <f>VLOOKUP(E111,VIP!$A$2:$O14763,6,0)</f>
        <v>NO</v>
      </c>
      <c r="L111" s="149" t="s">
        <v>2465</v>
      </c>
      <c r="M111" s="99" t="s">
        <v>2445</v>
      </c>
      <c r="N111" s="99" t="s">
        <v>2452</v>
      </c>
      <c r="O111" s="148" t="s">
        <v>2454</v>
      </c>
      <c r="P111" s="148"/>
      <c r="Q111" s="99" t="s">
        <v>2465</v>
      </c>
    </row>
    <row r="112" spans="1:17" s="121" customFormat="1" ht="18" x14ac:dyDescent="0.25">
      <c r="A112" s="148" t="str">
        <f>VLOOKUP(E112,'LISTADO ATM'!$A$2:$C$898,3,0)</f>
        <v>DISTRITO NACIONAL</v>
      </c>
      <c r="B112" s="145" t="s">
        <v>2634</v>
      </c>
      <c r="C112" s="100">
        <v>44392.602708333332</v>
      </c>
      <c r="D112" s="100" t="s">
        <v>2180</v>
      </c>
      <c r="E112" s="140">
        <v>26</v>
      </c>
      <c r="F112" s="148" t="str">
        <f>VLOOKUP(E112,VIP!$A$2:$O14310,2,0)</f>
        <v>DRBR221</v>
      </c>
      <c r="G112" s="148" t="str">
        <f>VLOOKUP(E112,'LISTADO ATM'!$A$2:$B$897,2,0)</f>
        <v>ATM S/M Jumbo San Isidro</v>
      </c>
      <c r="H112" s="148" t="str">
        <f>VLOOKUP(E112,VIP!$A$2:$O19271,7,FALSE)</f>
        <v>Si</v>
      </c>
      <c r="I112" s="148" t="str">
        <f>VLOOKUP(E112,VIP!$A$2:$O11236,8,FALSE)</f>
        <v>Si</v>
      </c>
      <c r="J112" s="148" t="str">
        <f>VLOOKUP(E112,VIP!$A$2:$O11186,8,FALSE)</f>
        <v>Si</v>
      </c>
      <c r="K112" s="148" t="str">
        <f>VLOOKUP(E112,VIP!$A$2:$O14760,6,0)</f>
        <v>NO</v>
      </c>
      <c r="L112" s="149" t="s">
        <v>2465</v>
      </c>
      <c r="M112" s="99" t="s">
        <v>2445</v>
      </c>
      <c r="N112" s="99" t="s">
        <v>2452</v>
      </c>
      <c r="O112" s="148" t="s">
        <v>2454</v>
      </c>
      <c r="P112" s="148"/>
      <c r="Q112" s="99" t="s">
        <v>2465</v>
      </c>
    </row>
  </sheetData>
  <autoFilter ref="A4:Q4">
    <sortState ref="A5:Q112">
      <sortCondition ref="M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hyperlinks>
    <hyperlink ref="B53" r:id="rId7" display="http://s460-helpdesk/CAisd/pdmweb.exe?OP=SEARCH+FACTORY=in+SKIPLIST=1+QBE.EQ.id=3663550"/>
    <hyperlink ref="B16" r:id="rId8" display="http://s460-helpdesk/CAisd/pdmweb.exe?OP=SEARCH+FACTORY=in+SKIPLIST=1+QBE.EQ.id=3663549"/>
    <hyperlink ref="B15" r:id="rId9" display="http://s460-helpdesk/CAisd/pdmweb.exe?OP=SEARCH+FACTORY=in+SKIPLIST=1+QBE.EQ.id=3663548"/>
    <hyperlink ref="B14" r:id="rId10" display="http://s460-helpdesk/CAisd/pdmweb.exe?OP=SEARCH+FACTORY=in+SKIPLIST=1+QBE.EQ.id=3663547"/>
    <hyperlink ref="B85" r:id="rId11" display="http://s460-helpdesk/CAisd/pdmweb.exe?OP=SEARCH+FACTORY=in+SKIPLIST=1+QBE.EQ.id=3663546"/>
    <hyperlink ref="B23" r:id="rId12" display="http://s460-helpdesk/CAisd/pdmweb.exe?OP=SEARCH+FACTORY=in+SKIPLIST=1+QBE.EQ.id=3663544"/>
    <hyperlink ref="B22" r:id="rId13" display="http://s460-helpdesk/CAisd/pdmweb.exe?OP=SEARCH+FACTORY=in+SKIPLIST=1+QBE.EQ.id=3663542"/>
  </hyperlinks>
  <pageMargins left="0.7" right="0.7" top="0.75" bottom="0.75" header="0.3" footer="0.3"/>
  <pageSetup scale="60" orientation="landscape" r:id="rId1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8"/>
  <sheetViews>
    <sheetView topLeftCell="A10" zoomScale="95" zoomScaleNormal="95" workbookViewId="0">
      <selection activeCell="B28" sqref="B28"/>
    </sheetView>
  </sheetViews>
  <sheetFormatPr baseColWidth="10" defaultColWidth="23.42578125" defaultRowHeight="15" x14ac:dyDescent="0.25"/>
  <cols>
    <col min="1" max="1" width="26.42578125" style="115" bestFit="1" customWidth="1"/>
    <col min="2" max="2" width="23" style="120" customWidth="1"/>
    <col min="3" max="3" width="63.28515625" style="115" customWidth="1"/>
    <col min="4" max="4" width="44.28515625" style="115" bestFit="1" customWidth="1"/>
    <col min="5" max="5" width="22" style="115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87" t="s">
        <v>2150</v>
      </c>
      <c r="B1" s="188"/>
      <c r="C1" s="188"/>
      <c r="D1" s="188"/>
      <c r="E1" s="189"/>
      <c r="F1" s="185" t="s">
        <v>2550</v>
      </c>
      <c r="G1" s="186"/>
      <c r="H1" s="105">
        <f>COUNTIF(A:E,"2 Gavetas Vacias y  Gaveta Fallando")</f>
        <v>0</v>
      </c>
      <c r="I1" s="105">
        <f>COUNTIF(A:E,("3 Gavetas Vacias"))</f>
        <v>4</v>
      </c>
      <c r="J1" s="83">
        <f>COUNTIF(A:E,"2 Gavetas Fallando y 1 Vacias")</f>
        <v>0</v>
      </c>
    </row>
    <row r="2" spans="1:11" ht="25.5" customHeight="1" x14ac:dyDescent="0.25">
      <c r="A2" s="190" t="s">
        <v>2450</v>
      </c>
      <c r="B2" s="191"/>
      <c r="C2" s="191"/>
      <c r="D2" s="191"/>
      <c r="E2" s="192"/>
      <c r="F2" s="104" t="s">
        <v>2549</v>
      </c>
      <c r="G2" s="103">
        <f>G3+G4</f>
        <v>108</v>
      </c>
      <c r="H2" s="104" t="s">
        <v>2559</v>
      </c>
      <c r="I2" s="103">
        <f>COUNTIF(A:E,"Abastecido")</f>
        <v>15</v>
      </c>
      <c r="J2" s="104" t="s">
        <v>2577</v>
      </c>
      <c r="K2" s="103">
        <f>COUNTIF(REPORTE!P4:P4,"REINICIO FALLIDO")</f>
        <v>0</v>
      </c>
    </row>
    <row r="3" spans="1:11" ht="18" x14ac:dyDescent="0.25">
      <c r="A3" s="121"/>
      <c r="B3" s="151"/>
      <c r="C3" s="122"/>
      <c r="D3" s="122"/>
      <c r="E3" s="130"/>
      <c r="F3" s="104" t="s">
        <v>2548</v>
      </c>
      <c r="G3" s="103">
        <f>COUNTIF(REPORTE!A:Q,"fuera de Servicio")</f>
        <v>50</v>
      </c>
      <c r="H3" s="104" t="s">
        <v>2555</v>
      </c>
      <c r="I3" s="103">
        <f>COUNTIF(A:E,"Gavetas Vacías + Gavetas Fallando")</f>
        <v>4</v>
      </c>
      <c r="J3" s="104" t="s">
        <v>2578</v>
      </c>
      <c r="K3" s="103">
        <f>COUNTIF(REPORTE!E:U,"CARGA FALLIDA")</f>
        <v>0</v>
      </c>
    </row>
    <row r="4" spans="1:11" ht="18.75" thickBot="1" x14ac:dyDescent="0.3">
      <c r="A4" s="128" t="s">
        <v>2413</v>
      </c>
      <c r="B4" s="147">
        <v>44391.708333333336</v>
      </c>
      <c r="C4" s="122"/>
      <c r="D4" s="122"/>
      <c r="E4" s="131"/>
      <c r="F4" s="104" t="s">
        <v>2545</v>
      </c>
      <c r="G4" s="103">
        <f>COUNTIF(REPORTE!A:Q,"En Servicio")</f>
        <v>58</v>
      </c>
      <c r="H4" s="104" t="s">
        <v>2558</v>
      </c>
      <c r="I4" s="103">
        <f>COUNTIF(A:E,"Solucionado")</f>
        <v>12</v>
      </c>
      <c r="J4" s="104" t="s">
        <v>2579</v>
      </c>
      <c r="K4" s="103">
        <f>COUNTIF(REPORTE!1:1048576,"PRINTER DEPOSITO")</f>
        <v>0</v>
      </c>
    </row>
    <row r="5" spans="1:11" ht="18.75" thickBot="1" x14ac:dyDescent="0.3">
      <c r="A5" s="128" t="s">
        <v>2414</v>
      </c>
      <c r="B5" s="147">
        <v>44392.25</v>
      </c>
      <c r="C5" s="129"/>
      <c r="D5" s="122"/>
      <c r="E5" s="131"/>
      <c r="F5" s="104" t="s">
        <v>2546</v>
      </c>
      <c r="G5" s="103">
        <f>COUNTIF(REPORTE!A:Q,"reinicio exitoso")</f>
        <v>0</v>
      </c>
      <c r="H5" s="104" t="s">
        <v>2552</v>
      </c>
      <c r="I5" s="103">
        <f>I1+H1+J1</f>
        <v>4</v>
      </c>
    </row>
    <row r="6" spans="1:11" ht="18" x14ac:dyDescent="0.25">
      <c r="A6" s="121"/>
      <c r="B6" s="151"/>
      <c r="C6" s="122"/>
      <c r="D6" s="122"/>
      <c r="E6" s="133"/>
      <c r="F6" s="104" t="s">
        <v>2547</v>
      </c>
      <c r="G6" s="103">
        <f>COUNTIF(REPORTE!A:Q,"carga exitosa")</f>
        <v>0</v>
      </c>
      <c r="H6" s="104" t="s">
        <v>2556</v>
      </c>
      <c r="I6" s="103">
        <f>COUNTIF(A:E,"GAVETA DE RECHAZO LLENA")</f>
        <v>0</v>
      </c>
    </row>
    <row r="7" spans="1:11" ht="18" customHeight="1" x14ac:dyDescent="0.25">
      <c r="A7" s="169" t="s">
        <v>2581</v>
      </c>
      <c r="B7" s="170"/>
      <c r="C7" s="170"/>
      <c r="D7" s="170"/>
      <c r="E7" s="171"/>
      <c r="F7" s="104" t="s">
        <v>2551</v>
      </c>
      <c r="G7" s="103">
        <f>COUNTIF(A:E,"Sin Efectivo")</f>
        <v>10</v>
      </c>
      <c r="H7" s="104" t="s">
        <v>2557</v>
      </c>
      <c r="I7" s="103">
        <f>COUNTIF(A:E,"GAVETA DE DEPOSITO LLENA")</f>
        <v>3</v>
      </c>
    </row>
    <row r="8" spans="1:11" ht="18" x14ac:dyDescent="0.25">
      <c r="A8" s="123" t="s">
        <v>15</v>
      </c>
      <c r="B8" s="132" t="s">
        <v>2415</v>
      </c>
      <c r="C8" s="123" t="s">
        <v>46</v>
      </c>
      <c r="D8" s="132" t="s">
        <v>2418</v>
      </c>
      <c r="E8" s="132" t="s">
        <v>2416</v>
      </c>
    </row>
    <row r="9" spans="1:11" ht="18" x14ac:dyDescent="0.25">
      <c r="A9" s="140" t="str">
        <f>VLOOKUP(B9,'[1]LISTADO ATM'!$A$2:$C$822,3,0)</f>
        <v>ESTE</v>
      </c>
      <c r="B9" s="149">
        <v>330</v>
      </c>
      <c r="C9" s="143" t="str">
        <f>VLOOKUP(B9,'[1]LISTADO ATM'!$A$2:$B$822,2,0)</f>
        <v xml:space="preserve">ATM Oficina Boulevard (Higuey) </v>
      </c>
      <c r="D9" s="136" t="s">
        <v>2544</v>
      </c>
      <c r="E9" s="145">
        <v>3335954907</v>
      </c>
    </row>
    <row r="10" spans="1:11" ht="18" x14ac:dyDescent="0.25">
      <c r="A10" s="140" t="str">
        <f>VLOOKUP(B10,'[1]LISTADO ATM'!$A$2:$C$822,3,0)</f>
        <v>ESTE</v>
      </c>
      <c r="B10" s="149">
        <v>429</v>
      </c>
      <c r="C10" s="143" t="str">
        <f>VLOOKUP(B10,'[1]LISTADO ATM'!$A$2:$B$822,2,0)</f>
        <v xml:space="preserve">ATM Oficina Jumbo La Romana </v>
      </c>
      <c r="D10" s="136" t="s">
        <v>2544</v>
      </c>
      <c r="E10" s="145">
        <v>3335954918</v>
      </c>
    </row>
    <row r="11" spans="1:11" s="110" customFormat="1" ht="18" x14ac:dyDescent="0.25">
      <c r="A11" s="140" t="str">
        <f>VLOOKUP(B11,'[1]LISTADO ATM'!$A$2:$C$822,3,0)</f>
        <v>NORTE</v>
      </c>
      <c r="B11" s="148">
        <v>632</v>
      </c>
      <c r="C11" s="143" t="str">
        <f>VLOOKUP(B11,'[1]LISTADO ATM'!$A$2:$B$822,2,0)</f>
        <v xml:space="preserve">ATM Autobanco Gurabo </v>
      </c>
      <c r="D11" s="136" t="s">
        <v>2544</v>
      </c>
      <c r="E11" s="145">
        <v>3335955005</v>
      </c>
    </row>
    <row r="12" spans="1:11" s="110" customFormat="1" ht="18" customHeight="1" x14ac:dyDescent="0.25">
      <c r="A12" s="140" t="str">
        <f>VLOOKUP(B12,'[1]LISTADO ATM'!$A$2:$C$822,3,0)</f>
        <v>DISTRITO NACIONAL</v>
      </c>
      <c r="B12" s="149">
        <v>883</v>
      </c>
      <c r="C12" s="143" t="str">
        <f>VLOOKUP(B12,'[1]LISTADO ATM'!$A$2:$B$822,2,0)</f>
        <v xml:space="preserve">ATM Oficina Filadelfia Plaza </v>
      </c>
      <c r="D12" s="136" t="s">
        <v>2544</v>
      </c>
      <c r="E12" s="143">
        <v>3335955009</v>
      </c>
    </row>
    <row r="13" spans="1:11" s="110" customFormat="1" ht="18" x14ac:dyDescent="0.25">
      <c r="A13" s="140" t="str">
        <f>VLOOKUP(B13,'[1]LISTADO ATM'!$A$2:$C$822,3,0)</f>
        <v>DISTRITO NACIONAL</v>
      </c>
      <c r="B13" s="207">
        <v>717</v>
      </c>
      <c r="C13" s="143" t="str">
        <f>VLOOKUP(B13,'[1]LISTADO ATM'!$A$2:$B$822,2,0)</f>
        <v xml:space="preserve">ATM Oficina Los Alcarrizos </v>
      </c>
      <c r="D13" s="136" t="s">
        <v>2544</v>
      </c>
      <c r="E13" s="143">
        <v>3335955025</v>
      </c>
    </row>
    <row r="14" spans="1:11" s="110" customFormat="1" ht="18" x14ac:dyDescent="0.25">
      <c r="A14" s="140" t="str">
        <f>VLOOKUP(B14,'[1]LISTADO ATM'!$A$2:$C$822,3,0)</f>
        <v>DISTRITO NACIONAL</v>
      </c>
      <c r="B14" s="149">
        <v>192</v>
      </c>
      <c r="C14" s="143" t="str">
        <f>VLOOKUP(B14,'[1]LISTADO ATM'!$A$2:$B$822,2,0)</f>
        <v xml:space="preserve">ATM Autobanco Luperón II </v>
      </c>
      <c r="D14" s="136" t="s">
        <v>2544</v>
      </c>
      <c r="E14" s="143">
        <v>3335955281</v>
      </c>
    </row>
    <row r="15" spans="1:11" s="110" customFormat="1" ht="18" x14ac:dyDescent="0.25">
      <c r="A15" s="140" t="str">
        <f>VLOOKUP(B15,'[1]LISTADO ATM'!$A$2:$C$822,3,0)</f>
        <v>NORTE</v>
      </c>
      <c r="B15" s="148">
        <v>965</v>
      </c>
      <c r="C15" s="143" t="str">
        <f>VLOOKUP(B15,'[1]LISTADO ATM'!$A$2:$B$822,2,0)</f>
        <v xml:space="preserve">ATM S/M La Fuente FUN (Santiago) </v>
      </c>
      <c r="D15" s="136" t="s">
        <v>2544</v>
      </c>
      <c r="E15" s="143">
        <v>3335955408</v>
      </c>
    </row>
    <row r="16" spans="1:11" s="110" customFormat="1" ht="18" customHeight="1" x14ac:dyDescent="0.25">
      <c r="A16" s="140" t="str">
        <f>VLOOKUP(B16,'[1]LISTADO ATM'!$A$2:$C$822,3,0)</f>
        <v>DISTRITO NACIONAL</v>
      </c>
      <c r="B16" s="148">
        <v>542</v>
      </c>
      <c r="C16" s="143" t="str">
        <f>VLOOKUP(B16,'[1]LISTADO ATM'!$A$2:$B$822,2,0)</f>
        <v>ATM S/M la Cadena Carretera Mella</v>
      </c>
      <c r="D16" s="136" t="s">
        <v>2544</v>
      </c>
      <c r="E16" s="145" t="s">
        <v>2594</v>
      </c>
    </row>
    <row r="17" spans="1:5" s="110" customFormat="1" ht="18" customHeight="1" x14ac:dyDescent="0.25">
      <c r="A17" s="140" t="str">
        <f>VLOOKUP(B17,'[1]LISTADO ATM'!$A$2:$C$822,3,0)</f>
        <v>DISTRITO NACIONAL</v>
      </c>
      <c r="B17" s="149">
        <v>596</v>
      </c>
      <c r="C17" s="143" t="str">
        <f>VLOOKUP(B17,'[1]LISTADO ATM'!$A$2:$B$822,2,0)</f>
        <v xml:space="preserve">ATM Autobanco Malecón Center </v>
      </c>
      <c r="D17" s="136" t="s">
        <v>2544</v>
      </c>
      <c r="E17" s="145">
        <v>3335954345</v>
      </c>
    </row>
    <row r="18" spans="1:5" s="110" customFormat="1" ht="18" customHeight="1" x14ac:dyDescent="0.25">
      <c r="A18" s="140" t="str">
        <f>VLOOKUP(B18,'[1]LISTADO ATM'!$A$2:$C$822,3,0)</f>
        <v>DISTRITO NACIONAL</v>
      </c>
      <c r="B18" s="148">
        <v>408</v>
      </c>
      <c r="C18" s="143" t="str">
        <f>VLOOKUP(B18,'[1]LISTADO ATM'!$A$2:$B$822,2,0)</f>
        <v xml:space="preserve">ATM Autobanco Las Palmas de Herrera </v>
      </c>
      <c r="D18" s="136" t="s">
        <v>2544</v>
      </c>
      <c r="E18" s="145" t="s">
        <v>2595</v>
      </c>
    </row>
    <row r="19" spans="1:5" s="110" customFormat="1" ht="18" x14ac:dyDescent="0.25">
      <c r="A19" s="140" t="str">
        <f>VLOOKUP(B19,'[1]LISTADO ATM'!$A$2:$C$822,3,0)</f>
        <v>ESTE</v>
      </c>
      <c r="B19" s="148">
        <v>289</v>
      </c>
      <c r="C19" s="143" t="str">
        <f>VLOOKUP(B19,'[1]LISTADO ATM'!$A$2:$B$822,2,0)</f>
        <v>ATM Oficina Bávaro II</v>
      </c>
      <c r="D19" s="136" t="s">
        <v>2544</v>
      </c>
      <c r="E19" s="145">
        <v>3335954531</v>
      </c>
    </row>
    <row r="20" spans="1:5" s="110" customFormat="1" ht="18" customHeight="1" x14ac:dyDescent="0.25">
      <c r="A20" s="140" t="str">
        <f>VLOOKUP(B20,'[1]LISTADO ATM'!$A$2:$C$822,3,0)</f>
        <v>DISTRITO NACIONAL</v>
      </c>
      <c r="B20" s="148">
        <v>57</v>
      </c>
      <c r="C20" s="143" t="str">
        <f>VLOOKUP(B20,'[1]LISTADO ATM'!$A$2:$B$822,2,0)</f>
        <v xml:space="preserve">ATM Oficina Malecon Center </v>
      </c>
      <c r="D20" s="136" t="s">
        <v>2544</v>
      </c>
      <c r="E20" s="145">
        <v>3335954546</v>
      </c>
    </row>
    <row r="21" spans="1:5" s="110" customFormat="1" ht="18" x14ac:dyDescent="0.25">
      <c r="A21" s="140" t="str">
        <f>VLOOKUP(B21,'[1]LISTADO ATM'!$A$2:$C$822,3,0)</f>
        <v>NORTE</v>
      </c>
      <c r="B21" s="148">
        <v>752</v>
      </c>
      <c r="C21" s="143" t="str">
        <f>VLOOKUP(B21,'[1]LISTADO ATM'!$A$2:$B$822,2,0)</f>
        <v xml:space="preserve">ATM UNP Las Carolinas (La Vega) </v>
      </c>
      <c r="D21" s="136" t="s">
        <v>2544</v>
      </c>
      <c r="E21" s="145">
        <v>3335954988</v>
      </c>
    </row>
    <row r="22" spans="1:5" s="110" customFormat="1" ht="18" customHeight="1" x14ac:dyDescent="0.25">
      <c r="A22" s="140" t="str">
        <f>VLOOKUP(B22,'[1]LISTADO ATM'!$A$2:$C$822,3,0)</f>
        <v>ESTE</v>
      </c>
      <c r="B22" s="148">
        <v>211</v>
      </c>
      <c r="C22" s="143" t="str">
        <f>VLOOKUP(B22,'[1]LISTADO ATM'!$A$2:$B$822,2,0)</f>
        <v xml:space="preserve">ATM Oficina La Romana I </v>
      </c>
      <c r="D22" s="136" t="s">
        <v>2544</v>
      </c>
      <c r="E22" s="145">
        <v>3335955006</v>
      </c>
    </row>
    <row r="23" spans="1:5" s="110" customFormat="1" ht="18" x14ac:dyDescent="0.25">
      <c r="A23" s="140" t="str">
        <f>VLOOKUP(B23,'[1]LISTADO ATM'!$A$2:$C$822,3,0)</f>
        <v>DISTRITO NACIONAL</v>
      </c>
      <c r="B23" s="148">
        <v>194</v>
      </c>
      <c r="C23" s="143" t="str">
        <f>VLOOKUP(B23,'[1]LISTADO ATM'!$A$2:$B$822,2,0)</f>
        <v xml:space="preserve">ATM UNP Pantoja </v>
      </c>
      <c r="D23" s="136" t="s">
        <v>2544</v>
      </c>
      <c r="E23" s="145">
        <v>3335955454</v>
      </c>
    </row>
    <row r="24" spans="1:5" s="110" customFormat="1" ht="18.75" customHeight="1" x14ac:dyDescent="0.25">
      <c r="A24" s="140" t="e">
        <f>VLOOKUP(B24,'[1]LISTADO ATM'!$A$2:$C$822,3,0)</f>
        <v>#N/A</v>
      </c>
      <c r="B24" s="148"/>
      <c r="C24" s="143" t="e">
        <f>VLOOKUP(B24,'[1]LISTADO ATM'!$A$2:$B$822,2,0)</f>
        <v>#N/A</v>
      </c>
      <c r="D24" s="136"/>
      <c r="E24" s="143"/>
    </row>
    <row r="25" spans="1:5" s="121" customFormat="1" ht="18.75" customHeight="1" x14ac:dyDescent="0.25">
      <c r="A25" s="140" t="e">
        <f>VLOOKUP(B25,'[1]LISTADO ATM'!$A$2:$C$822,3,0)</f>
        <v>#N/A</v>
      </c>
      <c r="B25" s="148"/>
      <c r="C25" s="143" t="e">
        <f>VLOOKUP(B25,'[1]LISTADO ATM'!$A$2:$B$822,2,0)</f>
        <v>#N/A</v>
      </c>
      <c r="D25" s="136"/>
      <c r="E25" s="143"/>
    </row>
    <row r="26" spans="1:5" s="121" customFormat="1" ht="18.75" customHeight="1" x14ac:dyDescent="0.25">
      <c r="A26" s="140" t="e">
        <f>VLOOKUP(B26,'[1]LISTADO ATM'!$A$2:$C$822,3,0)</f>
        <v>#N/A</v>
      </c>
      <c r="B26" s="148"/>
      <c r="C26" s="143" t="e">
        <f>VLOOKUP(B26,'[1]LISTADO ATM'!$A$2:$B$822,2,0)</f>
        <v>#N/A</v>
      </c>
      <c r="D26" s="136"/>
      <c r="E26" s="143"/>
    </row>
    <row r="27" spans="1:5" s="121" customFormat="1" ht="18.75" customHeight="1" thickBot="1" x14ac:dyDescent="0.3">
      <c r="A27" s="124" t="s">
        <v>2472</v>
      </c>
      <c r="B27" s="155">
        <f>COUNT(B9:B23)</f>
        <v>15</v>
      </c>
      <c r="C27" s="193"/>
      <c r="D27" s="194"/>
      <c r="E27" s="195"/>
    </row>
    <row r="28" spans="1:5" s="121" customFormat="1" ht="18.75" customHeight="1" x14ac:dyDescent="0.25">
      <c r="B28" s="152"/>
      <c r="E28" s="126"/>
    </row>
    <row r="29" spans="1:5" s="121" customFormat="1" ht="18.75" customHeight="1" x14ac:dyDescent="0.25">
      <c r="A29" s="169" t="s">
        <v>2582</v>
      </c>
      <c r="B29" s="170"/>
      <c r="C29" s="170"/>
      <c r="D29" s="170"/>
      <c r="E29" s="171"/>
    </row>
    <row r="30" spans="1:5" s="121" customFormat="1" ht="18.75" customHeight="1" x14ac:dyDescent="0.25">
      <c r="A30" s="123" t="s">
        <v>15</v>
      </c>
      <c r="B30" s="132" t="s">
        <v>2415</v>
      </c>
      <c r="C30" s="123" t="s">
        <v>46</v>
      </c>
      <c r="D30" s="123" t="s">
        <v>2418</v>
      </c>
      <c r="E30" s="132" t="s">
        <v>2416</v>
      </c>
    </row>
    <row r="31" spans="1:5" s="121" customFormat="1" ht="18.75" customHeight="1" x14ac:dyDescent="0.25">
      <c r="A31" s="140" t="str">
        <f>VLOOKUP(B31,'[1]LISTADO ATM'!$A$2:$C$822,3,0)</f>
        <v>ESTE</v>
      </c>
      <c r="B31" s="148">
        <v>330</v>
      </c>
      <c r="C31" s="154" t="str">
        <f>VLOOKUP(B31,'[1]LISTADO ATM'!$A$2:$B$822,2,0)</f>
        <v xml:space="preserve">ATM Oficina Boulevard (Higuey) </v>
      </c>
      <c r="D31" s="136" t="s">
        <v>2540</v>
      </c>
      <c r="E31" s="145" t="s">
        <v>2596</v>
      </c>
    </row>
    <row r="32" spans="1:5" s="121" customFormat="1" ht="18.75" customHeight="1" x14ac:dyDescent="0.25">
      <c r="A32" s="140" t="str">
        <f>VLOOKUP(B32,'[1]LISTADO ATM'!$A$2:$C$822,3,0)</f>
        <v>DISTRITO NACIONAL</v>
      </c>
      <c r="B32" s="148">
        <v>701</v>
      </c>
      <c r="C32" s="154" t="str">
        <f>VLOOKUP(B32,'[1]LISTADO ATM'!$A$2:$B$822,2,0)</f>
        <v>ATM Autoservicio Los Alcarrizos</v>
      </c>
      <c r="D32" s="136" t="s">
        <v>2540</v>
      </c>
      <c r="E32" s="145">
        <v>3335954629</v>
      </c>
    </row>
    <row r="33" spans="1:8" s="121" customFormat="1" ht="18.75" customHeight="1" x14ac:dyDescent="0.25">
      <c r="A33" s="140" t="str">
        <f>VLOOKUP(B33,'[1]LISTADO ATM'!$A$2:$C$822,3,0)</f>
        <v>ESTE</v>
      </c>
      <c r="B33" s="148">
        <v>219</v>
      </c>
      <c r="C33" s="154" t="str">
        <f>VLOOKUP(B33,'[1]LISTADO ATM'!$A$2:$B$822,2,0)</f>
        <v xml:space="preserve">ATM Oficina La Altagracia (Higuey) </v>
      </c>
      <c r="D33" s="136" t="s">
        <v>2540</v>
      </c>
      <c r="E33" s="145">
        <v>3335954642</v>
      </c>
    </row>
    <row r="34" spans="1:8" s="121" customFormat="1" ht="18.75" customHeight="1" x14ac:dyDescent="0.25">
      <c r="A34" s="140" t="str">
        <f>VLOOKUP(B34,'[1]LISTADO ATM'!$A$2:$C$822,3,0)</f>
        <v>NORTE</v>
      </c>
      <c r="B34" s="148">
        <v>497</v>
      </c>
      <c r="C34" s="154" t="str">
        <f>VLOOKUP(B34,'[1]LISTADO ATM'!$A$2:$B$822,2,0)</f>
        <v>ATM Ofic. El Portal ll (Santiago)</v>
      </c>
      <c r="D34" s="136" t="s">
        <v>2540</v>
      </c>
      <c r="E34" s="145">
        <v>3335953588</v>
      </c>
    </row>
    <row r="35" spans="1:8" s="121" customFormat="1" ht="18.75" customHeight="1" x14ac:dyDescent="0.25">
      <c r="A35" s="140" t="str">
        <f>VLOOKUP(B35,'[1]LISTADO ATM'!$A$2:$C$822,3,0)</f>
        <v>DISTRITO NACIONAL</v>
      </c>
      <c r="B35" s="148">
        <v>85</v>
      </c>
      <c r="C35" s="154" t="str">
        <f>VLOOKUP(B35,'[1]LISTADO ATM'!$A$2:$B$822,2,0)</f>
        <v xml:space="preserve">ATM Oficina San Isidro (Fuerza Aérea) </v>
      </c>
      <c r="D35" s="136" t="s">
        <v>2540</v>
      </c>
      <c r="E35" s="145">
        <v>3335954975</v>
      </c>
    </row>
    <row r="36" spans="1:8" s="110" customFormat="1" ht="18.75" customHeight="1" x14ac:dyDescent="0.25">
      <c r="A36" s="140" t="str">
        <f>VLOOKUP(B36,'[1]LISTADO ATM'!$A$2:$C$822,3,0)</f>
        <v>DISTRITO NACIONAL</v>
      </c>
      <c r="B36" s="148">
        <v>238</v>
      </c>
      <c r="C36" s="154" t="str">
        <f>VLOOKUP(B36,'[1]LISTADO ATM'!$A$2:$B$822,2,0)</f>
        <v xml:space="preserve">ATM Multicentro La Sirena Charles de Gaulle </v>
      </c>
      <c r="D36" s="136" t="s">
        <v>2540</v>
      </c>
      <c r="E36" s="145">
        <v>3335954643</v>
      </c>
    </row>
    <row r="37" spans="1:8" ht="18" customHeight="1" x14ac:dyDescent="0.25">
      <c r="A37" s="140" t="str">
        <f>VLOOKUP(B37,'[1]LISTADO ATM'!$A$2:$C$822,3,0)</f>
        <v>DISTRITO NACIONAL</v>
      </c>
      <c r="B37" s="148">
        <v>243</v>
      </c>
      <c r="C37" s="154" t="str">
        <f>VLOOKUP(B37,'[1]LISTADO ATM'!$A$2:$B$822,2,0)</f>
        <v xml:space="preserve">ATM Autoservicio Plaza Central  </v>
      </c>
      <c r="D37" s="136" t="s">
        <v>2540</v>
      </c>
      <c r="E37" s="145">
        <v>3335954570</v>
      </c>
      <c r="F37" s="106"/>
    </row>
    <row r="38" spans="1:8" ht="18.75" customHeight="1" x14ac:dyDescent="0.25">
      <c r="A38" s="140" t="str">
        <f>VLOOKUP(B38,'[1]LISTADO ATM'!$A$2:$C$822,3,0)</f>
        <v>NORTE</v>
      </c>
      <c r="B38" s="148">
        <v>97</v>
      </c>
      <c r="C38" s="154" t="str">
        <f>VLOOKUP(B38,'[1]LISTADO ATM'!$A$2:$B$822,2,0)</f>
        <v xml:space="preserve">ATM Oficina Villa Riva </v>
      </c>
      <c r="D38" s="136" t="s">
        <v>2540</v>
      </c>
      <c r="E38" s="145">
        <v>3335954997</v>
      </c>
    </row>
    <row r="39" spans="1:8" ht="18" customHeight="1" x14ac:dyDescent="0.25">
      <c r="A39" s="140" t="str">
        <f>VLOOKUP(B39,'[1]LISTADO ATM'!$A$2:$C$822,3,0)</f>
        <v>DISTRITO NACIONAL</v>
      </c>
      <c r="B39" s="148">
        <v>23</v>
      </c>
      <c r="C39" s="154" t="str">
        <f>VLOOKUP(B39,'[1]LISTADO ATM'!$A$2:$B$822,2,0)</f>
        <v xml:space="preserve">ATM Oficina México </v>
      </c>
      <c r="D39" s="136" t="s">
        <v>2540</v>
      </c>
      <c r="E39" s="145">
        <v>3335955003</v>
      </c>
    </row>
    <row r="40" spans="1:8" s="106" customFormat="1" ht="18" x14ac:dyDescent="0.25">
      <c r="A40" s="140" t="str">
        <f>VLOOKUP(B40,'[1]LISTADO ATM'!$A$2:$C$822,3,0)</f>
        <v>NORTE</v>
      </c>
      <c r="B40" s="148">
        <v>307</v>
      </c>
      <c r="C40" s="154" t="str">
        <f>VLOOKUP(B40,'[1]LISTADO ATM'!$A$2:$B$822,2,0)</f>
        <v>ATM Oficina Nagua II</v>
      </c>
      <c r="D40" s="136" t="s">
        <v>2540</v>
      </c>
      <c r="E40" s="145">
        <v>3335955004</v>
      </c>
    </row>
    <row r="41" spans="1:8" s="106" customFormat="1" ht="18" x14ac:dyDescent="0.25">
      <c r="A41" s="140" t="str">
        <f>VLOOKUP(B41,'[1]LISTADO ATM'!$A$2:$C$822,3,0)</f>
        <v>DISTRITO NACIONAL</v>
      </c>
      <c r="B41" s="148">
        <v>160</v>
      </c>
      <c r="C41" s="154" t="str">
        <f>VLOOKUP(B41,'[1]LISTADO ATM'!$A$2:$B$822,2,0)</f>
        <v xml:space="preserve">ATM Oficina Herrera </v>
      </c>
      <c r="D41" s="136" t="s">
        <v>2540</v>
      </c>
      <c r="E41" s="145">
        <v>3335955008</v>
      </c>
      <c r="G41" s="110"/>
      <c r="H41" s="110"/>
    </row>
    <row r="42" spans="1:8" ht="18" x14ac:dyDescent="0.25">
      <c r="A42" s="140" t="str">
        <f>VLOOKUP(B42,'[1]LISTADO ATM'!$A$2:$C$822,3,0)</f>
        <v>DISTRITO NACIONAL</v>
      </c>
      <c r="B42" s="140">
        <v>420</v>
      </c>
      <c r="C42" s="154" t="str">
        <f>VLOOKUP(B42,'[1]LISTADO ATM'!$A$2:$B$822,2,0)</f>
        <v xml:space="preserve">ATM DGII Av. Lincoln </v>
      </c>
      <c r="D42" s="136" t="s">
        <v>2540</v>
      </c>
      <c r="E42" s="145">
        <v>3335955012</v>
      </c>
      <c r="G42" s="110"/>
      <c r="H42" s="110"/>
    </row>
    <row r="43" spans="1:8" s="110" customFormat="1" ht="18.75" customHeight="1" x14ac:dyDescent="0.25">
      <c r="A43" s="140" t="e">
        <f>VLOOKUP(B43,'[1]LISTADO ATM'!$A$2:$C$822,3,0)</f>
        <v>#N/A</v>
      </c>
      <c r="B43" s="140"/>
      <c r="C43" s="154" t="e">
        <f>VLOOKUP(B43,'[1]LISTADO ATM'!$A$2:$B$822,2,0)</f>
        <v>#N/A</v>
      </c>
      <c r="D43" s="136"/>
      <c r="E43" s="143"/>
    </row>
    <row r="44" spans="1:8" s="110" customFormat="1" ht="18.75" customHeight="1" x14ac:dyDescent="0.25">
      <c r="A44" s="140" t="e">
        <f>VLOOKUP(B44,'[1]LISTADO ATM'!$A$2:$C$822,3,0)</f>
        <v>#N/A</v>
      </c>
      <c r="B44" s="140"/>
      <c r="C44" s="154" t="e">
        <f>VLOOKUP(B44,'[1]LISTADO ATM'!$A$2:$B$822,2,0)</f>
        <v>#N/A</v>
      </c>
      <c r="D44" s="136"/>
      <c r="E44" s="143"/>
    </row>
    <row r="45" spans="1:8" s="110" customFormat="1" ht="18" x14ac:dyDescent="0.25">
      <c r="A45" s="140" t="e">
        <f>VLOOKUP(B45,'[1]LISTADO ATM'!$A$2:$C$822,3,0)</f>
        <v>#N/A</v>
      </c>
      <c r="B45" s="140"/>
      <c r="C45" s="154" t="e">
        <f>VLOOKUP(B45,'[1]LISTADO ATM'!$A$2:$B$822,2,0)</f>
        <v>#N/A</v>
      </c>
      <c r="D45" s="136"/>
      <c r="E45" s="143"/>
    </row>
    <row r="46" spans="1:8" s="110" customFormat="1" ht="18" x14ac:dyDescent="0.25">
      <c r="A46" s="140" t="e">
        <f>VLOOKUP(B46,'[1]LISTADO ATM'!$A$2:$C$822,3,0)</f>
        <v>#N/A</v>
      </c>
      <c r="B46" s="140"/>
      <c r="C46" s="154" t="e">
        <f>VLOOKUP(B46,'[1]LISTADO ATM'!$A$2:$B$822,2,0)</f>
        <v>#N/A</v>
      </c>
      <c r="D46" s="136"/>
      <c r="E46" s="143"/>
    </row>
    <row r="47" spans="1:8" s="110" customFormat="1" ht="18.75" customHeight="1" thickBot="1" x14ac:dyDescent="0.3">
      <c r="A47" s="124" t="s">
        <v>2472</v>
      </c>
      <c r="B47" s="155">
        <f>COUNT(B31:B42)</f>
        <v>12</v>
      </c>
      <c r="C47" s="172"/>
      <c r="D47" s="173"/>
      <c r="E47" s="174"/>
    </row>
    <row r="48" spans="1:8" ht="18.75" customHeight="1" thickBot="1" x14ac:dyDescent="0.3">
      <c r="A48" s="121"/>
      <c r="B48" s="152"/>
      <c r="C48" s="121"/>
      <c r="D48" s="121"/>
      <c r="E48" s="126"/>
    </row>
    <row r="49" spans="1:5" ht="18.75" thickBot="1" x14ac:dyDescent="0.3">
      <c r="A49" s="175" t="s">
        <v>2473</v>
      </c>
      <c r="B49" s="176"/>
      <c r="C49" s="176"/>
      <c r="D49" s="176"/>
      <c r="E49" s="177"/>
    </row>
    <row r="50" spans="1:5" ht="18" x14ac:dyDescent="0.25">
      <c r="A50" s="123" t="s">
        <v>15</v>
      </c>
      <c r="B50" s="132" t="s">
        <v>2415</v>
      </c>
      <c r="C50" s="123" t="s">
        <v>46</v>
      </c>
      <c r="D50" s="123" t="s">
        <v>2418</v>
      </c>
      <c r="E50" s="132" t="s">
        <v>2416</v>
      </c>
    </row>
    <row r="51" spans="1:5" ht="18.75" customHeight="1" x14ac:dyDescent="0.25">
      <c r="A51" s="140" t="str">
        <f>VLOOKUP(B51,'[1]LISTADO ATM'!$A$2:$C$822,3,0)</f>
        <v>NORTE</v>
      </c>
      <c r="B51" s="149">
        <v>728</v>
      </c>
      <c r="C51" s="143" t="str">
        <f>VLOOKUP(B51,'[1]LISTADO ATM'!$A$2:$B$822,2,0)</f>
        <v xml:space="preserve">ATM UNP La Vega Oficina Regional Norcentral </v>
      </c>
      <c r="D51" s="135" t="s">
        <v>2436</v>
      </c>
      <c r="E51" s="145">
        <v>3335954879</v>
      </c>
    </row>
    <row r="52" spans="1:5" ht="18" x14ac:dyDescent="0.25">
      <c r="A52" s="140" t="str">
        <f>VLOOKUP(B52,'[1]LISTADO ATM'!$A$2:$C$822,3,0)</f>
        <v>SUR</v>
      </c>
      <c r="B52" s="149">
        <v>6</v>
      </c>
      <c r="C52" s="143" t="str">
        <f>VLOOKUP(B52,'[1]LISTADO ATM'!$A$2:$B$822,2,0)</f>
        <v xml:space="preserve">ATM Plaza WAO San Juan </v>
      </c>
      <c r="D52" s="135" t="s">
        <v>2436</v>
      </c>
      <c r="E52" s="145">
        <v>3335954885</v>
      </c>
    </row>
    <row r="53" spans="1:5" ht="18" x14ac:dyDescent="0.25">
      <c r="A53" s="206" t="str">
        <f>VLOOKUP(B53,'[1]LISTADO ATM'!$A$2:$C$822,3,0)</f>
        <v>SUR</v>
      </c>
      <c r="B53" s="149">
        <v>356</v>
      </c>
      <c r="C53" s="208" t="str">
        <f>VLOOKUP(B53,'[1]LISTADO ATM'!$A$2:$B$822,2,0)</f>
        <v xml:space="preserve">ATM Estación Sigma (San Cristóbal) </v>
      </c>
      <c r="D53" s="209" t="s">
        <v>2436</v>
      </c>
      <c r="E53" s="143">
        <v>3335955420</v>
      </c>
    </row>
    <row r="54" spans="1:5" ht="18.75" customHeight="1" x14ac:dyDescent="0.25">
      <c r="A54" s="206" t="str">
        <f>VLOOKUP(B54,'[1]LISTADO ATM'!$A$2:$C$822,3,0)</f>
        <v>DISTRITO NACIONAL</v>
      </c>
      <c r="B54" s="149">
        <v>713</v>
      </c>
      <c r="C54" s="208" t="str">
        <f>VLOOKUP(B54,'[1]LISTADO ATM'!$A$2:$B$822,2,0)</f>
        <v xml:space="preserve">ATM Oficina Las Américas </v>
      </c>
      <c r="D54" s="209" t="s">
        <v>2436</v>
      </c>
      <c r="E54" s="143">
        <v>3335955518</v>
      </c>
    </row>
    <row r="55" spans="1:5" ht="18" x14ac:dyDescent="0.25">
      <c r="A55" s="206" t="str">
        <f>VLOOKUP(B55,'[1]LISTADO ATM'!$A$2:$C$822,3,0)</f>
        <v>DISTRITO NACIONAL</v>
      </c>
      <c r="B55" s="149">
        <v>153</v>
      </c>
      <c r="C55" s="208" t="str">
        <f>VLOOKUP(B55,'[1]LISTADO ATM'!$A$2:$B$822,2,0)</f>
        <v xml:space="preserve">ATM Rehabilitación </v>
      </c>
      <c r="D55" s="209" t="s">
        <v>2436</v>
      </c>
      <c r="E55" s="143">
        <v>3335955538</v>
      </c>
    </row>
    <row r="56" spans="1:5" ht="18" x14ac:dyDescent="0.25">
      <c r="A56" s="206" t="str">
        <f>VLOOKUP(B56,'[1]LISTADO ATM'!$A$2:$C$822,3,0)</f>
        <v>DISTRITO NACIONAL</v>
      </c>
      <c r="B56" s="149">
        <v>441</v>
      </c>
      <c r="C56" s="208" t="str">
        <f>VLOOKUP(B56,'[1]LISTADO ATM'!$A$2:$B$822,2,0)</f>
        <v>ATM Estacion de Servicio Romulo Betancour</v>
      </c>
      <c r="D56" s="209" t="s">
        <v>2436</v>
      </c>
      <c r="E56" s="143">
        <v>3335955757</v>
      </c>
    </row>
    <row r="57" spans="1:5" ht="18" x14ac:dyDescent="0.25">
      <c r="A57" s="206" t="str">
        <f>VLOOKUP(B57,'[1]LISTADO ATM'!$A$2:$C$822,3,0)</f>
        <v>SUR</v>
      </c>
      <c r="B57" s="149">
        <v>750</v>
      </c>
      <c r="C57" s="208" t="str">
        <f>VLOOKUP(B57,'[1]LISTADO ATM'!$A$2:$B$822,2,0)</f>
        <v xml:space="preserve">ATM UNP Duvergé </v>
      </c>
      <c r="D57" s="209" t="s">
        <v>2436</v>
      </c>
      <c r="E57" s="143">
        <v>3335955923</v>
      </c>
    </row>
    <row r="58" spans="1:5" ht="18" x14ac:dyDescent="0.25">
      <c r="A58" s="206" t="str">
        <f>VLOOKUP(B58,'[1]LISTADO ATM'!$A$2:$C$822,3,0)</f>
        <v>DISTRITO NACIONAL</v>
      </c>
      <c r="B58" s="149">
        <v>461</v>
      </c>
      <c r="C58" s="208" t="str">
        <f>VLOOKUP(B58,'[1]LISTADO ATM'!$A$2:$B$822,2,0)</f>
        <v xml:space="preserve">ATM Autobanco Sarasota I </v>
      </c>
      <c r="D58" s="209" t="s">
        <v>2436</v>
      </c>
      <c r="E58" s="143">
        <v>3335955948</v>
      </c>
    </row>
    <row r="59" spans="1:5" ht="18" x14ac:dyDescent="0.25">
      <c r="A59" s="206" t="str">
        <f>VLOOKUP(B59,'[1]LISTADO ATM'!$A$2:$C$822,3,0)</f>
        <v>SUR</v>
      </c>
      <c r="B59" s="149">
        <v>751</v>
      </c>
      <c r="C59" s="208" t="str">
        <f>VLOOKUP(B59,'[1]LISTADO ATM'!$A$2:$B$822,2,0)</f>
        <v>ATM Eco Petroleo Camilo</v>
      </c>
      <c r="D59" s="209" t="s">
        <v>2436</v>
      </c>
      <c r="E59" s="143">
        <v>3335955987</v>
      </c>
    </row>
    <row r="60" spans="1:5" ht="18" customHeight="1" x14ac:dyDescent="0.25">
      <c r="A60" s="206" t="e">
        <f>VLOOKUP(B60,'[1]LISTADO ATM'!$A$2:$C$822,3,0)</f>
        <v>#N/A</v>
      </c>
      <c r="B60" s="149"/>
      <c r="C60" s="208" t="e">
        <f>VLOOKUP(B60,'[1]LISTADO ATM'!$A$2:$B$822,2,0)</f>
        <v>#N/A</v>
      </c>
      <c r="D60" s="135"/>
      <c r="E60" s="143"/>
    </row>
    <row r="61" spans="1:5" ht="18" x14ac:dyDescent="0.25">
      <c r="A61" s="206" t="e">
        <f>VLOOKUP(B61,'[1]LISTADO ATM'!$A$2:$C$822,3,0)</f>
        <v>#N/A</v>
      </c>
      <c r="B61" s="149"/>
      <c r="C61" s="208" t="e">
        <f>VLOOKUP(B61,'[1]LISTADO ATM'!$A$2:$B$822,2,0)</f>
        <v>#N/A</v>
      </c>
      <c r="D61" s="135"/>
      <c r="E61" s="143"/>
    </row>
    <row r="62" spans="1:5" ht="18" customHeight="1" thickBot="1" x14ac:dyDescent="0.3">
      <c r="A62" s="144"/>
      <c r="B62" s="155">
        <f>COUNT(B51:B59)</f>
        <v>9</v>
      </c>
      <c r="C62" s="134"/>
      <c r="D62" s="134"/>
      <c r="E62" s="134"/>
    </row>
    <row r="63" spans="1:5" ht="15.75" thickBot="1" x14ac:dyDescent="0.3">
      <c r="A63" s="121"/>
      <c r="B63" s="152"/>
      <c r="C63" s="121"/>
      <c r="D63" s="121"/>
      <c r="E63" s="126"/>
    </row>
    <row r="64" spans="1:5" ht="18.75" customHeight="1" thickBot="1" x14ac:dyDescent="0.3">
      <c r="A64" s="175" t="s">
        <v>2436</v>
      </c>
      <c r="B64" s="176"/>
      <c r="C64" s="176"/>
      <c r="D64" s="176"/>
      <c r="E64" s="177"/>
    </row>
    <row r="65" spans="1:5" ht="18.75" customHeight="1" x14ac:dyDescent="0.25">
      <c r="A65" s="123" t="s">
        <v>15</v>
      </c>
      <c r="B65" s="132" t="s">
        <v>2415</v>
      </c>
      <c r="C65" s="123" t="s">
        <v>2587</v>
      </c>
      <c r="D65" s="123" t="s">
        <v>2418</v>
      </c>
      <c r="E65" s="132" t="s">
        <v>2416</v>
      </c>
    </row>
    <row r="66" spans="1:5" ht="18" customHeight="1" x14ac:dyDescent="0.25">
      <c r="A66" s="140" t="str">
        <f>VLOOKUP(B66,'[1]LISTADO ATM'!$A$2:$C$822,3,0)</f>
        <v>DISTRITO NACIONAL</v>
      </c>
      <c r="B66" s="148">
        <v>889</v>
      </c>
      <c r="C66" s="143" t="str">
        <f>VLOOKUP(B66,'[1]LISTADO ATM'!$A$2:$B$822,2,0)</f>
        <v>ATM Oficina Plaza Lama Máximo Gómez II</v>
      </c>
      <c r="D66" s="140" t="s">
        <v>2479</v>
      </c>
      <c r="E66" s="145">
        <v>3335955010</v>
      </c>
    </row>
    <row r="67" spans="1:5" ht="18.75" customHeight="1" x14ac:dyDescent="0.25">
      <c r="A67" s="140" t="str">
        <f>VLOOKUP(B67,'[1]LISTADO ATM'!$A$2:$C$822,3,0)</f>
        <v>SUR</v>
      </c>
      <c r="B67" s="148">
        <v>825</v>
      </c>
      <c r="C67" s="143" t="str">
        <f>VLOOKUP(B67,'[1]LISTADO ATM'!$A$2:$B$822,2,0)</f>
        <v xml:space="preserve">ATM Estacion Eco Cibeles (Las Matas de Farfán) </v>
      </c>
      <c r="D67" s="140" t="s">
        <v>2479</v>
      </c>
      <c r="E67" s="145">
        <v>3335955743</v>
      </c>
    </row>
    <row r="68" spans="1:5" ht="18.75" customHeight="1" x14ac:dyDescent="0.25">
      <c r="A68" s="140" t="str">
        <f>VLOOKUP(B68,'[1]LISTADO ATM'!$A$2:$C$822,3,0)</f>
        <v>NORTE</v>
      </c>
      <c r="B68" s="148">
        <v>315</v>
      </c>
      <c r="C68" s="143" t="str">
        <f>VLOOKUP(B68,'[1]LISTADO ATM'!$A$2:$B$822,2,0)</f>
        <v xml:space="preserve">ATM Oficina Estrella Sadalá </v>
      </c>
      <c r="D68" s="140" t="s">
        <v>2479</v>
      </c>
      <c r="E68" s="145">
        <v>3335955750</v>
      </c>
    </row>
    <row r="69" spans="1:5" ht="18" x14ac:dyDescent="0.25">
      <c r="A69" s="140" t="str">
        <f>VLOOKUP(B69,'[1]LISTADO ATM'!$A$2:$C$822,3,0)</f>
        <v>DISTRITO NACIONAL</v>
      </c>
      <c r="B69" s="148">
        <v>676</v>
      </c>
      <c r="C69" s="143" t="str">
        <f>VLOOKUP(B69,'[1]LISTADO ATM'!$A$2:$B$822,2,0)</f>
        <v>ATM S/M Bravo Colina Del Oeste</v>
      </c>
      <c r="D69" s="140" t="s">
        <v>2479</v>
      </c>
      <c r="E69" s="145">
        <v>3335955912</v>
      </c>
    </row>
    <row r="70" spans="1:5" ht="18" x14ac:dyDescent="0.25">
      <c r="A70" s="140" t="e">
        <f>VLOOKUP(B70,'[1]LISTADO ATM'!$A$2:$C$822,3,0)</f>
        <v>#N/A</v>
      </c>
      <c r="B70" s="148"/>
      <c r="C70" s="143" t="e">
        <f>VLOOKUP(B70,'[1]LISTADO ATM'!$A$2:$B$822,2,0)</f>
        <v>#N/A</v>
      </c>
      <c r="D70" s="140"/>
      <c r="E70" s="143"/>
    </row>
    <row r="71" spans="1:5" ht="18" x14ac:dyDescent="0.25">
      <c r="A71" s="140" t="e">
        <f>VLOOKUP(B71,'[1]LISTADO ATM'!$A$2:$C$822,3,0)</f>
        <v>#N/A</v>
      </c>
      <c r="B71" s="148"/>
      <c r="C71" s="143" t="e">
        <f>VLOOKUP(B71,'[1]LISTADO ATM'!$A$2:$B$822,2,0)</f>
        <v>#N/A</v>
      </c>
      <c r="D71" s="140"/>
      <c r="E71" s="143"/>
    </row>
    <row r="72" spans="1:5" ht="18" x14ac:dyDescent="0.25">
      <c r="A72" s="140" t="e">
        <f>VLOOKUP(B72,'[1]LISTADO ATM'!$A$2:$C$822,3,0)</f>
        <v>#N/A</v>
      </c>
      <c r="B72" s="148"/>
      <c r="C72" s="143" t="e">
        <f>VLOOKUP(B72,'[1]LISTADO ATM'!$A$2:$B$822,2,0)</f>
        <v>#N/A</v>
      </c>
      <c r="D72" s="140"/>
      <c r="E72" s="145"/>
    </row>
    <row r="73" spans="1:5" ht="18.75" thickBot="1" x14ac:dyDescent="0.3">
      <c r="A73" s="144" t="s">
        <v>2472</v>
      </c>
      <c r="B73" s="155">
        <f>COUNT(B66:B72)</f>
        <v>4</v>
      </c>
      <c r="C73" s="134"/>
      <c r="D73" s="134"/>
      <c r="E73" s="134"/>
    </row>
    <row r="74" spans="1:5" ht="15.75" thickBot="1" x14ac:dyDescent="0.3">
      <c r="A74" s="121"/>
      <c r="B74" s="152"/>
      <c r="C74" s="121"/>
      <c r="D74" s="121"/>
      <c r="E74" s="126"/>
    </row>
    <row r="75" spans="1:5" ht="18" x14ac:dyDescent="0.25">
      <c r="A75" s="182" t="s">
        <v>2583</v>
      </c>
      <c r="B75" s="183"/>
      <c r="C75" s="183"/>
      <c r="D75" s="183"/>
      <c r="E75" s="184"/>
    </row>
    <row r="76" spans="1:5" s="121" customFormat="1" ht="18" x14ac:dyDescent="0.25">
      <c r="A76" s="123" t="s">
        <v>15</v>
      </c>
      <c r="B76" s="132" t="s">
        <v>2415</v>
      </c>
      <c r="C76" s="125" t="s">
        <v>46</v>
      </c>
      <c r="D76" s="138" t="s">
        <v>2418</v>
      </c>
      <c r="E76" s="132" t="s">
        <v>2416</v>
      </c>
    </row>
    <row r="77" spans="1:5" ht="18" x14ac:dyDescent="0.25">
      <c r="A77" s="139" t="str">
        <f>VLOOKUP(B77,'[1]LISTADO ATM'!$A$2:$C$822,3,0)</f>
        <v>DISTRITO NACIONAL</v>
      </c>
      <c r="B77" s="148">
        <v>946</v>
      </c>
      <c r="C77" s="143" t="str">
        <f>VLOOKUP(B77,'[1]LISTADO ATM'!$A$2:$B$822,2,0)</f>
        <v xml:space="preserve">ATM Oficina Núñez de Cáceres I </v>
      </c>
      <c r="D77" s="149" t="s">
        <v>2561</v>
      </c>
      <c r="E77" s="145">
        <v>3335954651</v>
      </c>
    </row>
    <row r="78" spans="1:5" ht="18" x14ac:dyDescent="0.25">
      <c r="A78" s="139" t="str">
        <f>VLOOKUP(B78,'[1]LISTADO ATM'!$A$2:$C$822,3,0)</f>
        <v>DISTRITO NACIONAL</v>
      </c>
      <c r="B78" s="148">
        <v>793</v>
      </c>
      <c r="C78" s="143" t="str">
        <f>VLOOKUP(B78,'[1]LISTADO ATM'!$A$2:$B$822,2,0)</f>
        <v xml:space="preserve">ATM Centro de Caja Agora Mall </v>
      </c>
      <c r="D78" s="149" t="s">
        <v>2561</v>
      </c>
      <c r="E78" s="145">
        <v>3335954694</v>
      </c>
    </row>
    <row r="79" spans="1:5" ht="18" x14ac:dyDescent="0.25">
      <c r="A79" s="139" t="str">
        <f>VLOOKUP(B79,'[1]LISTADO ATM'!$A$2:$C$822,3,0)</f>
        <v>SUR</v>
      </c>
      <c r="B79" s="148">
        <v>101</v>
      </c>
      <c r="C79" s="143" t="str">
        <f>VLOOKUP(B79,'[1]LISTADO ATM'!$A$2:$B$822,2,0)</f>
        <v xml:space="preserve">ATM Oficina San Juan de la Maguana I </v>
      </c>
      <c r="D79" s="149" t="s">
        <v>2561</v>
      </c>
      <c r="E79" s="145" t="s">
        <v>2609</v>
      </c>
    </row>
    <row r="80" spans="1:5" ht="18" x14ac:dyDescent="0.25">
      <c r="A80" s="140"/>
      <c r="B80" s="148"/>
      <c r="C80" s="210"/>
      <c r="D80" s="150"/>
      <c r="E80" s="145"/>
    </row>
    <row r="81" spans="1:5" ht="18" x14ac:dyDescent="0.25">
      <c r="A81" s="140"/>
      <c r="B81" s="148"/>
      <c r="C81" s="210"/>
      <c r="D81" s="150"/>
      <c r="E81" s="145"/>
    </row>
    <row r="82" spans="1:5" ht="18" x14ac:dyDescent="0.25">
      <c r="A82" s="140"/>
      <c r="B82" s="148"/>
      <c r="C82" s="210"/>
      <c r="D82" s="150"/>
      <c r="E82" s="145"/>
    </row>
    <row r="83" spans="1:5" ht="18" x14ac:dyDescent="0.25">
      <c r="A83" s="140"/>
      <c r="B83" s="148"/>
      <c r="C83" s="210"/>
      <c r="D83" s="150"/>
      <c r="E83" s="145"/>
    </row>
    <row r="84" spans="1:5" ht="18.75" customHeight="1" x14ac:dyDescent="0.25">
      <c r="A84" s="140"/>
      <c r="B84" s="148"/>
      <c r="C84" s="210"/>
      <c r="D84" s="150"/>
      <c r="E84" s="145"/>
    </row>
    <row r="85" spans="1:5" ht="18.75" thickBot="1" x14ac:dyDescent="0.3">
      <c r="A85" s="144" t="s">
        <v>2472</v>
      </c>
      <c r="B85" s="155">
        <f>COUNT(B77:B79)</f>
        <v>3</v>
      </c>
      <c r="C85" s="134"/>
      <c r="D85" s="137"/>
      <c r="E85" s="137"/>
    </row>
    <row r="86" spans="1:5" ht="15.75" thickBot="1" x14ac:dyDescent="0.3">
      <c r="A86" s="121"/>
      <c r="B86" s="152"/>
      <c r="C86" s="121"/>
      <c r="D86" s="121"/>
      <c r="E86" s="126"/>
    </row>
    <row r="87" spans="1:5" ht="18.75" customHeight="1" thickBot="1" x14ac:dyDescent="0.3">
      <c r="A87" s="180" t="s">
        <v>2474</v>
      </c>
      <c r="B87" s="181"/>
      <c r="C87" s="121" t="s">
        <v>2412</v>
      </c>
      <c r="D87" s="126"/>
      <c r="E87" s="126"/>
    </row>
    <row r="88" spans="1:5" ht="18.75" thickBot="1" x14ac:dyDescent="0.3">
      <c r="A88" s="146">
        <f>+B62+B73+B85</f>
        <v>16</v>
      </c>
      <c r="B88" s="153"/>
      <c r="C88" s="121"/>
      <c r="D88" s="121"/>
      <c r="E88" s="121"/>
    </row>
    <row r="89" spans="1:5" ht="15.75" thickBot="1" x14ac:dyDescent="0.3">
      <c r="A89" s="121"/>
      <c r="B89" s="152"/>
      <c r="C89" s="121"/>
      <c r="D89" s="121"/>
      <c r="E89" s="126"/>
    </row>
    <row r="90" spans="1:5" ht="18.75" thickBot="1" x14ac:dyDescent="0.3">
      <c r="A90" s="175" t="s">
        <v>2475</v>
      </c>
      <c r="B90" s="176"/>
      <c r="C90" s="176"/>
      <c r="D90" s="176"/>
      <c r="E90" s="177"/>
    </row>
    <row r="91" spans="1:5" ht="18" x14ac:dyDescent="0.25">
      <c r="A91" s="127" t="s">
        <v>15</v>
      </c>
      <c r="B91" s="132" t="s">
        <v>2415</v>
      </c>
      <c r="C91" s="125" t="s">
        <v>46</v>
      </c>
      <c r="D91" s="178" t="s">
        <v>2418</v>
      </c>
      <c r="E91" s="179"/>
    </row>
    <row r="92" spans="1:5" ht="18" x14ac:dyDescent="0.25">
      <c r="A92" s="140" t="str">
        <f>VLOOKUP(B92,'[1]LISTADO ATM'!$A$2:$C$822,3,0)</f>
        <v>DISTRITO NACIONAL</v>
      </c>
      <c r="B92" s="148">
        <v>557</v>
      </c>
      <c r="C92" s="140" t="str">
        <f>VLOOKUP(B92,'[1]LISTADO ATM'!$A$2:$B$822,2,0)</f>
        <v xml:space="preserve">ATM Multicentro La Sirena Ave. Mella </v>
      </c>
      <c r="D92" s="167" t="s">
        <v>2591</v>
      </c>
      <c r="E92" s="168"/>
    </row>
    <row r="93" spans="1:5" ht="18" x14ac:dyDescent="0.25">
      <c r="A93" s="140" t="str">
        <f>VLOOKUP(B93,'[1]LISTADO ATM'!$A$2:$C$822,3,0)</f>
        <v>DISTRITO NACIONAL</v>
      </c>
      <c r="B93" s="148">
        <v>574</v>
      </c>
      <c r="C93" s="140" t="str">
        <f>VLOOKUP(B93,'[1]LISTADO ATM'!$A$2:$B$822,2,0)</f>
        <v xml:space="preserve">ATM Club Obras Públicas </v>
      </c>
      <c r="D93" s="167" t="s">
        <v>2584</v>
      </c>
      <c r="E93" s="168"/>
    </row>
    <row r="94" spans="1:5" ht="18" x14ac:dyDescent="0.25">
      <c r="A94" s="140" t="str">
        <f>VLOOKUP(B94,'[1]LISTADO ATM'!$A$2:$C$822,3,0)</f>
        <v>ESTE</v>
      </c>
      <c r="B94" s="148">
        <v>521</v>
      </c>
      <c r="C94" s="140" t="str">
        <f>VLOOKUP(B94,'[1]LISTADO ATM'!$A$2:$B$822,2,0)</f>
        <v xml:space="preserve">ATM UNP Bayahibe (La Romana) </v>
      </c>
      <c r="D94" s="167" t="s">
        <v>2591</v>
      </c>
      <c r="E94" s="168"/>
    </row>
    <row r="95" spans="1:5" ht="18" x14ac:dyDescent="0.25">
      <c r="A95" s="140" t="str">
        <f>VLOOKUP(B95,'[1]LISTADO ATM'!$A$2:$C$822,3,0)</f>
        <v>DISTRITO NACIONAL</v>
      </c>
      <c r="B95" s="148">
        <v>917</v>
      </c>
      <c r="C95" s="140" t="str">
        <f>VLOOKUP(B95,'[1]LISTADO ATM'!$A$2:$B$822,2,0)</f>
        <v xml:space="preserve">ATM Oficina Los Mina </v>
      </c>
      <c r="D95" s="167" t="s">
        <v>2591</v>
      </c>
      <c r="E95" s="168"/>
    </row>
    <row r="96" spans="1:5" ht="18" x14ac:dyDescent="0.25">
      <c r="A96" s="140" t="str">
        <f>VLOOKUP(B96,'[1]LISTADO ATM'!$A$2:$C$822,3,0)</f>
        <v>DISTRITO NACIONAL</v>
      </c>
      <c r="B96" s="148">
        <v>559</v>
      </c>
      <c r="C96" s="140" t="str">
        <f>VLOOKUP(B96,'[1]LISTADO ATM'!$A$2:$B$822,2,0)</f>
        <v xml:space="preserve">ATM UNP Metro I </v>
      </c>
      <c r="D96" s="167" t="s">
        <v>2591</v>
      </c>
      <c r="E96" s="168"/>
    </row>
    <row r="97" spans="1:5" ht="18" x14ac:dyDescent="0.25">
      <c r="A97" s="140" t="str">
        <f>VLOOKUP(B97,'[1]LISTADO ATM'!$A$2:$C$822,3,0)</f>
        <v>DISTRITO NACIONAL</v>
      </c>
      <c r="B97" s="148">
        <v>355</v>
      </c>
      <c r="C97" s="140" t="str">
        <f>VLOOKUP(B97,'[1]LISTADO ATM'!$A$2:$B$822,2,0)</f>
        <v xml:space="preserve">ATM UNP Metro II </v>
      </c>
      <c r="D97" s="167" t="s">
        <v>2591</v>
      </c>
      <c r="E97" s="168"/>
    </row>
    <row r="98" spans="1:5" ht="18" x14ac:dyDescent="0.25">
      <c r="A98" s="140" t="str">
        <f>VLOOKUP(B98,'[1]LISTADO ATM'!$A$2:$C$822,3,0)</f>
        <v>SUR</v>
      </c>
      <c r="B98" s="148">
        <v>403</v>
      </c>
      <c r="C98" s="140" t="str">
        <f>VLOOKUP(B98,'[1]LISTADO ATM'!$A$2:$B$822,2,0)</f>
        <v xml:space="preserve">ATM Oficina Vicente Noble </v>
      </c>
      <c r="D98" s="167" t="s">
        <v>2584</v>
      </c>
      <c r="E98" s="168"/>
    </row>
    <row r="99" spans="1:5" ht="18" x14ac:dyDescent="0.25">
      <c r="A99" s="140" t="str">
        <f>VLOOKUP(B99,'[1]LISTADO ATM'!$A$2:$C$822,3,0)</f>
        <v>SUR</v>
      </c>
      <c r="B99" s="148">
        <v>870</v>
      </c>
      <c r="C99" s="140" t="str">
        <f>VLOOKUP(B99,'[1]LISTADO ATM'!$A$2:$B$822,2,0)</f>
        <v xml:space="preserve">ATM Willbes Dominicana (Barahona) </v>
      </c>
      <c r="D99" s="167" t="s">
        <v>2584</v>
      </c>
      <c r="E99" s="168"/>
    </row>
    <row r="100" spans="1:5" ht="18" x14ac:dyDescent="0.25">
      <c r="A100" s="140" t="str">
        <f>VLOOKUP(B100,'[1]LISTADO ATM'!$A$2:$C$822,3,0)</f>
        <v>DISTRITO NACIONAL</v>
      </c>
      <c r="B100" s="148">
        <v>378</v>
      </c>
      <c r="C100" s="140" t="str">
        <f>VLOOKUP(B100,'[1]LISTADO ATM'!$A$2:$B$822,2,0)</f>
        <v>ATM UNP Villa Flores</v>
      </c>
      <c r="D100" s="167" t="s">
        <v>2584</v>
      </c>
      <c r="E100" s="168"/>
    </row>
    <row r="101" spans="1:5" ht="18" x14ac:dyDescent="0.25">
      <c r="A101" s="140"/>
      <c r="B101" s="148"/>
      <c r="C101" s="140"/>
      <c r="D101" s="156"/>
      <c r="E101" s="157"/>
    </row>
    <row r="102" spans="1:5" ht="18" x14ac:dyDescent="0.25">
      <c r="A102" s="140"/>
      <c r="B102" s="148"/>
      <c r="C102" s="140"/>
      <c r="D102" s="156"/>
      <c r="E102" s="157"/>
    </row>
    <row r="103" spans="1:5" ht="18" x14ac:dyDescent="0.25">
      <c r="A103" s="140"/>
      <c r="B103" s="148"/>
      <c r="C103" s="140"/>
      <c r="D103" s="156"/>
      <c r="E103" s="157"/>
    </row>
    <row r="104" spans="1:5" ht="18" x14ac:dyDescent="0.25">
      <c r="A104" s="140"/>
      <c r="B104" s="148"/>
      <c r="C104" s="140"/>
      <c r="D104" s="156"/>
      <c r="E104" s="157"/>
    </row>
    <row r="105" spans="1:5" ht="18" x14ac:dyDescent="0.25">
      <c r="A105" s="140"/>
      <c r="B105" s="148"/>
      <c r="C105" s="140"/>
      <c r="D105" s="156"/>
      <c r="E105" s="157"/>
    </row>
    <row r="106" spans="1:5" ht="18" x14ac:dyDescent="0.25">
      <c r="A106" s="140"/>
      <c r="B106" s="148"/>
      <c r="C106" s="140"/>
      <c r="D106" s="156"/>
      <c r="E106" s="157"/>
    </row>
    <row r="107" spans="1:5" ht="18" x14ac:dyDescent="0.25">
      <c r="A107" s="140"/>
      <c r="B107" s="148"/>
      <c r="C107" s="140"/>
      <c r="D107" s="156"/>
      <c r="E107" s="157"/>
    </row>
    <row r="108" spans="1:5" ht="18.75" thickBot="1" x14ac:dyDescent="0.3">
      <c r="A108" s="144" t="s">
        <v>2472</v>
      </c>
      <c r="B108" s="155">
        <f>COUNT(B92:B100)</f>
        <v>9</v>
      </c>
      <c r="C108" s="211"/>
      <c r="D108" s="141"/>
      <c r="E108" s="142"/>
    </row>
    <row r="109" spans="1:5" x14ac:dyDescent="0.25">
      <c r="A109" s="121"/>
      <c r="C109" s="121"/>
      <c r="D109" s="121"/>
      <c r="E109" s="121"/>
    </row>
    <row r="110" spans="1:5" x14ac:dyDescent="0.25">
      <c r="A110" s="121"/>
      <c r="C110" s="121"/>
      <c r="D110" s="121"/>
      <c r="E110" s="121"/>
    </row>
    <row r="111" spans="1:5" x14ac:dyDescent="0.25">
      <c r="A111" s="121"/>
      <c r="C111" s="121"/>
      <c r="D111" s="121"/>
      <c r="E111" s="121"/>
    </row>
    <row r="112" spans="1:5" x14ac:dyDescent="0.25">
      <c r="A112" s="121"/>
      <c r="C112" s="121"/>
      <c r="D112" s="121"/>
      <c r="E112" s="121"/>
    </row>
    <row r="113" spans="1:5" x14ac:dyDescent="0.25">
      <c r="A113" s="121"/>
      <c r="C113" s="121"/>
      <c r="D113" s="121"/>
      <c r="E113" s="121"/>
    </row>
    <row r="114" spans="1:5" x14ac:dyDescent="0.25">
      <c r="A114" s="121"/>
      <c r="C114" s="121"/>
      <c r="D114" s="121"/>
      <c r="E114" s="121"/>
    </row>
    <row r="115" spans="1:5" x14ac:dyDescent="0.25">
      <c r="A115" s="121"/>
      <c r="C115" s="121"/>
      <c r="D115" s="121"/>
      <c r="E115" s="121"/>
    </row>
    <row r="116" spans="1:5" x14ac:dyDescent="0.25">
      <c r="A116" s="121"/>
      <c r="C116" s="121"/>
      <c r="D116" s="121"/>
      <c r="E116" s="121"/>
    </row>
    <row r="117" spans="1:5" x14ac:dyDescent="0.25">
      <c r="A117" s="121"/>
      <c r="C117" s="121"/>
      <c r="D117" s="121"/>
      <c r="E117" s="121"/>
    </row>
    <row r="118" spans="1:5" x14ac:dyDescent="0.25">
      <c r="A118" s="121"/>
      <c r="C118" s="121"/>
      <c r="D118" s="121"/>
      <c r="E118" s="121"/>
    </row>
    <row r="119" spans="1:5" x14ac:dyDescent="0.25">
      <c r="A119" s="121"/>
      <c r="C119" s="121"/>
      <c r="D119" s="121"/>
      <c r="E119" s="121"/>
    </row>
    <row r="120" spans="1:5" x14ac:dyDescent="0.25">
      <c r="A120" s="121"/>
      <c r="C120" s="121"/>
      <c r="D120" s="121"/>
      <c r="E120" s="121"/>
    </row>
    <row r="121" spans="1:5" x14ac:dyDescent="0.25">
      <c r="A121" s="121"/>
      <c r="C121" s="121"/>
      <c r="D121" s="121"/>
      <c r="E121" s="121"/>
    </row>
    <row r="122" spans="1:5" x14ac:dyDescent="0.25">
      <c r="A122" s="121"/>
      <c r="C122" s="121"/>
      <c r="D122" s="121"/>
      <c r="E122" s="121"/>
    </row>
    <row r="123" spans="1:5" x14ac:dyDescent="0.25">
      <c r="A123" s="121"/>
      <c r="C123" s="121"/>
      <c r="D123" s="121"/>
      <c r="E123" s="121"/>
    </row>
    <row r="124" spans="1:5" x14ac:dyDescent="0.25">
      <c r="A124" s="121"/>
      <c r="C124" s="121"/>
      <c r="D124" s="121"/>
      <c r="E124" s="121"/>
    </row>
    <row r="125" spans="1:5" x14ac:dyDescent="0.25">
      <c r="A125" s="121"/>
      <c r="C125" s="121"/>
      <c r="D125" s="121"/>
      <c r="E125" s="121"/>
    </row>
    <row r="126" spans="1:5" x14ac:dyDescent="0.25">
      <c r="A126" s="121"/>
      <c r="C126" s="121"/>
      <c r="D126" s="121"/>
      <c r="E126" s="121"/>
    </row>
    <row r="127" spans="1:5" x14ac:dyDescent="0.25">
      <c r="A127" s="121"/>
      <c r="C127" s="121"/>
      <c r="D127" s="121"/>
      <c r="E127" s="121"/>
    </row>
    <row r="128" spans="1:5" x14ac:dyDescent="0.25">
      <c r="A128" s="121"/>
      <c r="C128" s="121"/>
      <c r="D128" s="121"/>
      <c r="E128" s="121"/>
    </row>
    <row r="129" spans="1:5" x14ac:dyDescent="0.25">
      <c r="A129" s="121"/>
      <c r="C129" s="121"/>
      <c r="D129" s="121"/>
      <c r="E129" s="121"/>
    </row>
    <row r="130" spans="1:5" x14ac:dyDescent="0.25">
      <c r="A130" s="121"/>
      <c r="C130" s="121"/>
      <c r="D130" s="121"/>
      <c r="E130" s="121"/>
    </row>
    <row r="131" spans="1:5" x14ac:dyDescent="0.25">
      <c r="A131" s="121"/>
      <c r="C131" s="121"/>
      <c r="D131" s="121"/>
      <c r="E131" s="121"/>
    </row>
    <row r="132" spans="1:5" x14ac:dyDescent="0.25">
      <c r="A132" s="121"/>
      <c r="C132" s="121"/>
      <c r="D132" s="121"/>
      <c r="E132" s="121"/>
    </row>
    <row r="133" spans="1:5" x14ac:dyDescent="0.25">
      <c r="A133" s="121"/>
      <c r="C133" s="121"/>
      <c r="D133" s="121"/>
      <c r="E133" s="121"/>
    </row>
    <row r="134" spans="1:5" x14ac:dyDescent="0.25">
      <c r="A134" s="121"/>
      <c r="C134" s="121"/>
      <c r="D134" s="121"/>
      <c r="E134" s="121"/>
    </row>
    <row r="135" spans="1:5" x14ac:dyDescent="0.25">
      <c r="A135" s="121"/>
      <c r="C135" s="121"/>
      <c r="D135" s="121"/>
      <c r="E135" s="121"/>
    </row>
    <row r="136" spans="1:5" x14ac:dyDescent="0.25">
      <c r="A136" s="121"/>
      <c r="C136" s="121"/>
      <c r="D136" s="121"/>
      <c r="E136" s="121"/>
    </row>
    <row r="137" spans="1:5" x14ac:dyDescent="0.25">
      <c r="A137" s="121"/>
      <c r="C137" s="121"/>
      <c r="D137" s="121"/>
      <c r="E137" s="121"/>
    </row>
    <row r="138" spans="1:5" x14ac:dyDescent="0.25">
      <c r="A138" s="121"/>
      <c r="C138" s="121"/>
      <c r="D138" s="121"/>
      <c r="E138" s="121"/>
    </row>
    <row r="139" spans="1:5" x14ac:dyDescent="0.25">
      <c r="A139" s="121"/>
      <c r="C139" s="121"/>
      <c r="D139" s="121"/>
      <c r="E139" s="121"/>
    </row>
    <row r="140" spans="1:5" x14ac:dyDescent="0.25">
      <c r="A140" s="121"/>
      <c r="C140" s="121"/>
      <c r="D140" s="121"/>
      <c r="E140" s="121"/>
    </row>
    <row r="141" spans="1:5" x14ac:dyDescent="0.25">
      <c r="A141" s="121"/>
      <c r="C141" s="121"/>
      <c r="D141" s="121"/>
      <c r="E141" s="121"/>
    </row>
    <row r="142" spans="1:5" x14ac:dyDescent="0.25">
      <c r="A142" s="121"/>
      <c r="C142" s="121"/>
      <c r="D142" s="121"/>
      <c r="E142" s="121"/>
    </row>
    <row r="143" spans="1:5" x14ac:dyDescent="0.25">
      <c r="A143" s="121"/>
      <c r="C143" s="121"/>
      <c r="D143" s="121"/>
      <c r="E143" s="121"/>
    </row>
    <row r="144" spans="1:5" x14ac:dyDescent="0.25">
      <c r="A144" s="121"/>
      <c r="C144" s="121"/>
      <c r="D144" s="121"/>
      <c r="E144" s="121"/>
    </row>
    <row r="145" spans="1:5" x14ac:dyDescent="0.25">
      <c r="A145" s="121"/>
      <c r="C145" s="121"/>
      <c r="D145" s="121"/>
      <c r="E145" s="121"/>
    </row>
    <row r="146" spans="1:5" x14ac:dyDescent="0.25">
      <c r="A146" s="121"/>
      <c r="C146" s="121"/>
      <c r="D146" s="121"/>
      <c r="E146" s="121"/>
    </row>
    <row r="147" spans="1:5" x14ac:dyDescent="0.25">
      <c r="A147" s="121"/>
      <c r="C147" s="121"/>
      <c r="D147" s="121"/>
      <c r="E147" s="121"/>
    </row>
    <row r="148" spans="1:5" x14ac:dyDescent="0.25">
      <c r="A148" s="121"/>
      <c r="C148" s="121"/>
      <c r="D148" s="121"/>
      <c r="E148" s="121"/>
    </row>
    <row r="149" spans="1:5" x14ac:dyDescent="0.25">
      <c r="A149" s="121"/>
      <c r="C149" s="121"/>
      <c r="D149" s="121"/>
      <c r="E149" s="121"/>
    </row>
    <row r="150" spans="1:5" x14ac:dyDescent="0.25">
      <c r="A150" s="121"/>
      <c r="C150" s="121"/>
      <c r="D150" s="121"/>
      <c r="E150" s="121"/>
    </row>
    <row r="151" spans="1:5" x14ac:dyDescent="0.25">
      <c r="A151" s="121"/>
      <c r="C151" s="121"/>
      <c r="D151" s="121"/>
      <c r="E151" s="121"/>
    </row>
    <row r="152" spans="1:5" x14ac:dyDescent="0.25">
      <c r="A152" s="121"/>
      <c r="C152" s="121"/>
      <c r="D152" s="121"/>
      <c r="E152" s="121"/>
    </row>
    <row r="153" spans="1:5" x14ac:dyDescent="0.25">
      <c r="A153" s="121"/>
      <c r="C153" s="121"/>
      <c r="D153" s="121"/>
      <c r="E153" s="121"/>
    </row>
    <row r="154" spans="1:5" x14ac:dyDescent="0.25">
      <c r="A154" s="121"/>
      <c r="C154" s="121"/>
      <c r="D154" s="121"/>
      <c r="E154" s="121"/>
    </row>
    <row r="155" spans="1:5" x14ac:dyDescent="0.25">
      <c r="A155" s="121"/>
      <c r="C155" s="121"/>
      <c r="D155" s="121"/>
      <c r="E155" s="121"/>
    </row>
    <row r="156" spans="1:5" x14ac:dyDescent="0.25">
      <c r="A156" s="121"/>
      <c r="C156" s="121"/>
      <c r="D156" s="121"/>
      <c r="E156" s="121"/>
    </row>
    <row r="157" spans="1:5" x14ac:dyDescent="0.25">
      <c r="A157" s="121"/>
      <c r="C157" s="121"/>
      <c r="D157" s="121"/>
      <c r="E157" s="121"/>
    </row>
    <row r="158" spans="1:5" x14ac:dyDescent="0.25">
      <c r="A158" s="121"/>
      <c r="C158" s="121"/>
      <c r="D158" s="121"/>
      <c r="E158" s="121"/>
    </row>
    <row r="159" spans="1:5" x14ac:dyDescent="0.25">
      <c r="A159" s="121"/>
      <c r="C159" s="121"/>
      <c r="D159" s="121"/>
      <c r="E159" s="121"/>
    </row>
    <row r="160" spans="1:5" x14ac:dyDescent="0.25">
      <c r="A160" s="121"/>
      <c r="C160" s="121"/>
      <c r="D160" s="121"/>
      <c r="E160" s="121"/>
    </row>
    <row r="161" spans="1:5" x14ac:dyDescent="0.25">
      <c r="A161" s="121"/>
      <c r="C161" s="121"/>
      <c r="D161" s="121"/>
      <c r="E161" s="121"/>
    </row>
    <row r="162" spans="1:5" x14ac:dyDescent="0.25">
      <c r="A162" s="121"/>
      <c r="C162" s="121"/>
      <c r="D162" s="121"/>
      <c r="E162" s="121"/>
    </row>
    <row r="163" spans="1:5" x14ac:dyDescent="0.25">
      <c r="A163" s="121"/>
      <c r="C163" s="121"/>
      <c r="D163" s="121"/>
      <c r="E163" s="121"/>
    </row>
    <row r="164" spans="1:5" x14ac:dyDescent="0.25">
      <c r="A164" s="121"/>
      <c r="C164" s="121"/>
      <c r="D164" s="121"/>
      <c r="E164" s="121"/>
    </row>
    <row r="165" spans="1:5" x14ac:dyDescent="0.25">
      <c r="A165" s="121"/>
      <c r="C165" s="121"/>
      <c r="D165" s="121"/>
      <c r="E165" s="121"/>
    </row>
    <row r="166" spans="1:5" x14ac:dyDescent="0.25">
      <c r="A166" s="121"/>
      <c r="C166" s="121"/>
      <c r="D166" s="121"/>
      <c r="E166" s="121"/>
    </row>
    <row r="167" spans="1:5" x14ac:dyDescent="0.25">
      <c r="A167" s="121"/>
      <c r="C167" s="121"/>
      <c r="D167" s="121"/>
      <c r="E167" s="121"/>
    </row>
    <row r="168" spans="1:5" x14ac:dyDescent="0.25">
      <c r="A168" s="121"/>
      <c r="C168" s="121"/>
      <c r="D168" s="121"/>
      <c r="E168" s="121"/>
    </row>
    <row r="169" spans="1:5" x14ac:dyDescent="0.25">
      <c r="A169" s="121"/>
      <c r="C169" s="121"/>
      <c r="D169" s="121"/>
      <c r="E169" s="121"/>
    </row>
    <row r="170" spans="1:5" x14ac:dyDescent="0.25">
      <c r="A170" s="121"/>
      <c r="C170" s="121"/>
      <c r="D170" s="121"/>
      <c r="E170" s="121"/>
    </row>
    <row r="171" spans="1:5" x14ac:dyDescent="0.25">
      <c r="A171" s="121"/>
      <c r="C171" s="121"/>
      <c r="D171" s="121"/>
      <c r="E171" s="121"/>
    </row>
    <row r="172" spans="1:5" x14ac:dyDescent="0.25">
      <c r="A172" s="121"/>
      <c r="C172" s="121"/>
      <c r="D172" s="121"/>
      <c r="E172" s="121"/>
    </row>
    <row r="173" spans="1:5" x14ac:dyDescent="0.25">
      <c r="A173" s="121"/>
      <c r="C173" s="121"/>
      <c r="D173" s="121"/>
      <c r="E173" s="121"/>
    </row>
    <row r="174" spans="1:5" x14ac:dyDescent="0.25">
      <c r="A174" s="121"/>
      <c r="C174" s="121"/>
      <c r="D174" s="121"/>
      <c r="E174" s="121"/>
    </row>
    <row r="175" spans="1:5" x14ac:dyDescent="0.25">
      <c r="A175" s="121"/>
      <c r="C175" s="121"/>
      <c r="D175" s="121"/>
      <c r="E175" s="121"/>
    </row>
    <row r="176" spans="1:5" x14ac:dyDescent="0.25">
      <c r="A176" s="121"/>
      <c r="C176" s="121"/>
      <c r="D176" s="121"/>
      <c r="E176" s="121"/>
    </row>
    <row r="177" spans="1:5" x14ac:dyDescent="0.25">
      <c r="A177" s="121"/>
      <c r="C177" s="121"/>
      <c r="D177" s="121"/>
      <c r="E177" s="121"/>
    </row>
    <row r="178" spans="1:5" x14ac:dyDescent="0.25">
      <c r="A178" s="121"/>
      <c r="C178" s="121"/>
      <c r="D178" s="121"/>
      <c r="E178" s="121"/>
    </row>
    <row r="179" spans="1:5" x14ac:dyDescent="0.25">
      <c r="A179" s="121"/>
      <c r="C179" s="121"/>
      <c r="D179" s="121"/>
      <c r="E179" s="121"/>
    </row>
    <row r="180" spans="1:5" x14ac:dyDescent="0.25">
      <c r="A180" s="121"/>
      <c r="C180" s="121"/>
      <c r="D180" s="121"/>
      <c r="E180" s="121"/>
    </row>
    <row r="181" spans="1:5" x14ac:dyDescent="0.25">
      <c r="A181" s="121"/>
      <c r="C181" s="121"/>
      <c r="D181" s="121"/>
      <c r="E181" s="121"/>
    </row>
    <row r="182" spans="1:5" x14ac:dyDescent="0.25">
      <c r="A182" s="121"/>
      <c r="C182" s="121"/>
      <c r="D182" s="121"/>
      <c r="E182" s="121"/>
    </row>
    <row r="183" spans="1:5" x14ac:dyDescent="0.25">
      <c r="A183" s="121"/>
      <c r="C183" s="121"/>
      <c r="D183" s="121"/>
      <c r="E183" s="121"/>
    </row>
    <row r="184" spans="1:5" x14ac:dyDescent="0.25">
      <c r="A184" s="121"/>
      <c r="C184" s="121"/>
      <c r="D184" s="121"/>
      <c r="E184" s="121"/>
    </row>
    <row r="185" spans="1:5" x14ac:dyDescent="0.25">
      <c r="A185" s="121"/>
      <c r="C185" s="121"/>
      <c r="D185" s="121"/>
      <c r="E185" s="121"/>
    </row>
    <row r="186" spans="1:5" x14ac:dyDescent="0.25">
      <c r="A186" s="121"/>
      <c r="C186" s="121"/>
      <c r="D186" s="121"/>
      <c r="E186" s="121"/>
    </row>
    <row r="187" spans="1:5" x14ac:dyDescent="0.25">
      <c r="A187" s="121"/>
      <c r="C187" s="121"/>
      <c r="D187" s="121"/>
      <c r="E187" s="121"/>
    </row>
    <row r="188" spans="1:5" x14ac:dyDescent="0.25">
      <c r="A188" s="121"/>
      <c r="C188" s="121"/>
      <c r="D188" s="121"/>
      <c r="E188" s="121"/>
    </row>
    <row r="189" spans="1:5" x14ac:dyDescent="0.25">
      <c r="A189" s="121"/>
      <c r="C189" s="121"/>
      <c r="D189" s="121"/>
      <c r="E189" s="121"/>
    </row>
    <row r="190" spans="1:5" x14ac:dyDescent="0.25">
      <c r="A190" s="121"/>
      <c r="C190" s="121"/>
      <c r="D190" s="121"/>
      <c r="E190" s="121"/>
    </row>
    <row r="191" spans="1:5" x14ac:dyDescent="0.25">
      <c r="A191" s="121"/>
      <c r="C191" s="121"/>
      <c r="D191" s="121"/>
      <c r="E191" s="121"/>
    </row>
    <row r="192" spans="1:5" x14ac:dyDescent="0.25">
      <c r="A192" s="121"/>
      <c r="C192" s="121"/>
      <c r="D192" s="121"/>
      <c r="E192" s="121"/>
    </row>
    <row r="193" spans="1:5" x14ac:dyDescent="0.25">
      <c r="A193" s="121"/>
      <c r="C193" s="121"/>
      <c r="D193" s="121"/>
      <c r="E193" s="121"/>
    </row>
    <row r="194" spans="1:5" x14ac:dyDescent="0.25">
      <c r="A194" s="121"/>
      <c r="C194" s="121"/>
      <c r="D194" s="121"/>
      <c r="E194" s="121"/>
    </row>
    <row r="195" spans="1:5" x14ac:dyDescent="0.25">
      <c r="A195" s="121"/>
      <c r="C195" s="121"/>
      <c r="D195" s="121"/>
      <c r="E195" s="121"/>
    </row>
    <row r="196" spans="1:5" x14ac:dyDescent="0.25">
      <c r="A196" s="121"/>
      <c r="C196" s="121"/>
      <c r="D196" s="121"/>
      <c r="E196" s="121"/>
    </row>
    <row r="197" spans="1:5" x14ac:dyDescent="0.25">
      <c r="A197" s="121"/>
      <c r="C197" s="121"/>
      <c r="D197" s="121"/>
      <c r="E197" s="121"/>
    </row>
    <row r="198" spans="1:5" x14ac:dyDescent="0.25">
      <c r="A198" s="121"/>
      <c r="C198" s="121"/>
      <c r="D198" s="121"/>
      <c r="E198" s="121"/>
    </row>
    <row r="199" spans="1:5" x14ac:dyDescent="0.25">
      <c r="A199" s="121"/>
      <c r="C199" s="121"/>
      <c r="D199" s="121"/>
      <c r="E199" s="121"/>
    </row>
    <row r="200" spans="1:5" x14ac:dyDescent="0.25">
      <c r="A200" s="121"/>
      <c r="C200" s="121"/>
      <c r="D200" s="121"/>
      <c r="E200" s="121"/>
    </row>
    <row r="201" spans="1:5" x14ac:dyDescent="0.25">
      <c r="A201" s="121"/>
      <c r="C201" s="121"/>
      <c r="D201" s="121"/>
      <c r="E201" s="121"/>
    </row>
    <row r="202" spans="1:5" x14ac:dyDescent="0.25">
      <c r="A202" s="121"/>
      <c r="C202" s="121"/>
      <c r="D202" s="121"/>
      <c r="E202" s="121"/>
    </row>
    <row r="203" spans="1:5" x14ac:dyDescent="0.25">
      <c r="A203" s="121"/>
      <c r="C203" s="121"/>
      <c r="D203" s="121"/>
      <c r="E203" s="121"/>
    </row>
    <row r="204" spans="1:5" x14ac:dyDescent="0.25">
      <c r="A204" s="121"/>
      <c r="C204" s="121"/>
      <c r="D204" s="121"/>
      <c r="E204" s="121"/>
    </row>
    <row r="205" spans="1:5" x14ac:dyDescent="0.25">
      <c r="A205" s="121"/>
      <c r="C205" s="121"/>
      <c r="D205" s="121"/>
      <c r="E205" s="121"/>
    </row>
    <row r="206" spans="1:5" x14ac:dyDescent="0.25">
      <c r="A206" s="121"/>
      <c r="C206" s="121"/>
      <c r="D206" s="121"/>
      <c r="E206" s="121"/>
    </row>
    <row r="207" spans="1:5" x14ac:dyDescent="0.25">
      <c r="A207" s="121"/>
      <c r="C207" s="121"/>
      <c r="D207" s="121"/>
      <c r="E207" s="121"/>
    </row>
    <row r="208" spans="1:5" x14ac:dyDescent="0.25">
      <c r="A208" s="121"/>
      <c r="C208" s="121"/>
      <c r="D208" s="121"/>
      <c r="E208" s="121"/>
    </row>
    <row r="209" spans="1:5" x14ac:dyDescent="0.25">
      <c r="A209" s="121"/>
      <c r="C209" s="121"/>
      <c r="D209" s="121"/>
      <c r="E209" s="121"/>
    </row>
    <row r="210" spans="1:5" x14ac:dyDescent="0.25">
      <c r="A210" s="121"/>
      <c r="C210" s="121"/>
      <c r="D210" s="121"/>
      <c r="E210" s="121"/>
    </row>
    <row r="211" spans="1:5" x14ac:dyDescent="0.25">
      <c r="A211" s="121"/>
      <c r="C211" s="121"/>
      <c r="D211" s="121"/>
      <c r="E211" s="121"/>
    </row>
    <row r="212" spans="1:5" x14ac:dyDescent="0.25">
      <c r="A212" s="121"/>
      <c r="C212" s="121"/>
      <c r="D212" s="121"/>
      <c r="E212" s="121"/>
    </row>
    <row r="213" spans="1:5" x14ac:dyDescent="0.25">
      <c r="A213" s="121"/>
      <c r="C213" s="121"/>
      <c r="D213" s="121"/>
      <c r="E213" s="121"/>
    </row>
    <row r="214" spans="1:5" x14ac:dyDescent="0.25">
      <c r="A214" s="121"/>
      <c r="C214" s="121"/>
      <c r="D214" s="121"/>
      <c r="E214" s="121"/>
    </row>
    <row r="215" spans="1:5" x14ac:dyDescent="0.25">
      <c r="A215" s="121"/>
      <c r="C215" s="121"/>
      <c r="D215" s="121"/>
      <c r="E215" s="121"/>
    </row>
    <row r="216" spans="1:5" x14ac:dyDescent="0.25">
      <c r="A216" s="121"/>
      <c r="C216" s="121"/>
      <c r="D216" s="121"/>
      <c r="E216" s="121"/>
    </row>
    <row r="217" spans="1:5" x14ac:dyDescent="0.25">
      <c r="A217" s="121"/>
      <c r="C217" s="121"/>
      <c r="D217" s="121"/>
      <c r="E217" s="121"/>
    </row>
    <row r="218" spans="1:5" x14ac:dyDescent="0.25">
      <c r="A218" s="121"/>
      <c r="C218" s="121"/>
      <c r="D218" s="121"/>
      <c r="E218" s="121"/>
    </row>
    <row r="219" spans="1:5" x14ac:dyDescent="0.25">
      <c r="A219" s="121"/>
      <c r="C219" s="121"/>
      <c r="D219" s="121"/>
      <c r="E219" s="121"/>
    </row>
    <row r="220" spans="1:5" x14ac:dyDescent="0.25">
      <c r="A220" s="121"/>
      <c r="C220" s="121"/>
      <c r="D220" s="121"/>
      <c r="E220" s="121"/>
    </row>
    <row r="221" spans="1:5" x14ac:dyDescent="0.25">
      <c r="A221" s="121"/>
      <c r="C221" s="121"/>
      <c r="D221" s="121"/>
      <c r="E221" s="121"/>
    </row>
    <row r="222" spans="1:5" x14ac:dyDescent="0.25">
      <c r="A222" s="121"/>
      <c r="C222" s="121"/>
      <c r="D222" s="121"/>
      <c r="E222" s="121"/>
    </row>
    <row r="223" spans="1:5" x14ac:dyDescent="0.25">
      <c r="A223" s="121"/>
      <c r="C223" s="121"/>
      <c r="D223" s="121"/>
      <c r="E223" s="121"/>
    </row>
    <row r="224" spans="1:5" x14ac:dyDescent="0.25">
      <c r="A224" s="121"/>
      <c r="C224" s="121"/>
      <c r="D224" s="121"/>
      <c r="E224" s="121"/>
    </row>
    <row r="225" spans="1:5" x14ac:dyDescent="0.25">
      <c r="A225" s="121"/>
      <c r="C225" s="121"/>
      <c r="D225" s="121"/>
      <c r="E225" s="121"/>
    </row>
    <row r="226" spans="1:5" x14ac:dyDescent="0.25">
      <c r="A226" s="121"/>
      <c r="C226" s="121"/>
      <c r="D226" s="121"/>
      <c r="E226" s="121"/>
    </row>
    <row r="227" spans="1:5" x14ac:dyDescent="0.25">
      <c r="A227" s="121"/>
      <c r="C227" s="121"/>
      <c r="D227" s="121"/>
      <c r="E227" s="121"/>
    </row>
    <row r="228" spans="1:5" x14ac:dyDescent="0.25">
      <c r="A228" s="121"/>
      <c r="C228" s="121"/>
      <c r="D228" s="121"/>
      <c r="E228" s="121"/>
    </row>
    <row r="229" spans="1:5" x14ac:dyDescent="0.25">
      <c r="A229" s="121"/>
      <c r="C229" s="121"/>
      <c r="D229" s="121"/>
      <c r="E229" s="121"/>
    </row>
    <row r="230" spans="1:5" x14ac:dyDescent="0.25">
      <c r="A230" s="121"/>
      <c r="C230" s="121"/>
      <c r="D230" s="121"/>
      <c r="E230" s="121"/>
    </row>
    <row r="231" spans="1:5" x14ac:dyDescent="0.25">
      <c r="A231" s="121"/>
      <c r="C231" s="121"/>
      <c r="D231" s="121"/>
      <c r="E231" s="121"/>
    </row>
    <row r="232" spans="1:5" x14ac:dyDescent="0.25">
      <c r="A232" s="121"/>
      <c r="C232" s="121"/>
      <c r="D232" s="121"/>
      <c r="E232" s="121"/>
    </row>
    <row r="233" spans="1:5" x14ac:dyDescent="0.25">
      <c r="A233" s="121"/>
      <c r="C233" s="121"/>
      <c r="D233" s="121"/>
      <c r="E233" s="121"/>
    </row>
    <row r="234" spans="1:5" x14ac:dyDescent="0.25">
      <c r="A234" s="121"/>
      <c r="C234" s="121"/>
      <c r="D234" s="121"/>
      <c r="E234" s="121"/>
    </row>
    <row r="235" spans="1:5" x14ac:dyDescent="0.25">
      <c r="A235" s="121"/>
      <c r="C235" s="121"/>
      <c r="D235" s="121"/>
      <c r="E235" s="121"/>
    </row>
    <row r="236" spans="1:5" x14ac:dyDescent="0.25">
      <c r="A236" s="121"/>
      <c r="C236" s="121"/>
      <c r="D236" s="121"/>
      <c r="E236" s="121"/>
    </row>
    <row r="237" spans="1:5" x14ac:dyDescent="0.25">
      <c r="A237" s="121"/>
      <c r="C237" s="121"/>
      <c r="D237" s="121"/>
      <c r="E237" s="121"/>
    </row>
    <row r="238" spans="1:5" x14ac:dyDescent="0.25">
      <c r="A238" s="121"/>
      <c r="C238" s="121"/>
      <c r="D238" s="121"/>
      <c r="E238" s="121"/>
    </row>
    <row r="239" spans="1:5" x14ac:dyDescent="0.25">
      <c r="A239" s="121"/>
      <c r="C239" s="121"/>
      <c r="D239" s="121"/>
      <c r="E239" s="121"/>
    </row>
    <row r="240" spans="1:5" x14ac:dyDescent="0.25">
      <c r="A240" s="121"/>
      <c r="C240" s="121"/>
      <c r="D240" s="121"/>
      <c r="E240" s="121"/>
    </row>
    <row r="241" spans="1:5" x14ac:dyDescent="0.25">
      <c r="A241" s="121"/>
      <c r="C241" s="121"/>
      <c r="D241" s="121"/>
      <c r="E241" s="121"/>
    </row>
    <row r="242" spans="1:5" x14ac:dyDescent="0.25">
      <c r="A242" s="121"/>
      <c r="C242" s="121"/>
      <c r="D242" s="121"/>
      <c r="E242" s="121"/>
    </row>
    <row r="243" spans="1:5" x14ac:dyDescent="0.25">
      <c r="A243" s="121"/>
      <c r="C243" s="121"/>
      <c r="D243" s="121"/>
      <c r="E243" s="121"/>
    </row>
    <row r="244" spans="1:5" x14ac:dyDescent="0.25">
      <c r="A244" s="121"/>
      <c r="C244" s="121"/>
      <c r="D244" s="121"/>
      <c r="E244" s="121"/>
    </row>
    <row r="245" spans="1:5" x14ac:dyDescent="0.25">
      <c r="A245" s="121"/>
      <c r="C245" s="121"/>
      <c r="D245" s="121"/>
      <c r="E245" s="121"/>
    </row>
    <row r="246" spans="1:5" x14ac:dyDescent="0.25">
      <c r="A246" s="121"/>
      <c r="C246" s="121"/>
      <c r="D246" s="121"/>
      <c r="E246" s="121"/>
    </row>
    <row r="247" spans="1:5" x14ac:dyDescent="0.25">
      <c r="A247" s="121"/>
      <c r="C247" s="121"/>
      <c r="D247" s="121"/>
      <c r="E247" s="121"/>
    </row>
    <row r="248" spans="1:5" x14ac:dyDescent="0.25">
      <c r="A248" s="121"/>
      <c r="C248" s="121"/>
      <c r="D248" s="121"/>
      <c r="E248" s="121"/>
    </row>
    <row r="249" spans="1:5" x14ac:dyDescent="0.25">
      <c r="A249" s="121"/>
      <c r="C249" s="121"/>
      <c r="D249" s="121"/>
      <c r="E249" s="121"/>
    </row>
    <row r="250" spans="1:5" x14ac:dyDescent="0.25">
      <c r="A250" s="121"/>
      <c r="C250" s="121"/>
      <c r="D250" s="121"/>
      <c r="E250" s="121"/>
    </row>
    <row r="251" spans="1:5" x14ac:dyDescent="0.25">
      <c r="A251" s="121"/>
      <c r="C251" s="121"/>
      <c r="D251" s="121"/>
      <c r="E251" s="121"/>
    </row>
    <row r="252" spans="1:5" x14ac:dyDescent="0.25">
      <c r="A252" s="121"/>
      <c r="C252" s="121"/>
      <c r="D252" s="121"/>
      <c r="E252" s="121"/>
    </row>
    <row r="253" spans="1:5" x14ac:dyDescent="0.25">
      <c r="A253" s="121"/>
      <c r="C253" s="121"/>
      <c r="D253" s="121"/>
      <c r="E253" s="121"/>
    </row>
    <row r="254" spans="1:5" x14ac:dyDescent="0.25">
      <c r="A254" s="121"/>
      <c r="C254" s="121"/>
      <c r="D254" s="121"/>
      <c r="E254" s="121"/>
    </row>
    <row r="255" spans="1:5" x14ac:dyDescent="0.25">
      <c r="A255" s="121"/>
      <c r="C255" s="121"/>
      <c r="D255" s="121"/>
      <c r="E255" s="121"/>
    </row>
    <row r="256" spans="1:5" x14ac:dyDescent="0.25">
      <c r="A256" s="121"/>
      <c r="C256" s="121"/>
      <c r="D256" s="121"/>
      <c r="E256" s="121"/>
    </row>
    <row r="257" spans="1:5" x14ac:dyDescent="0.25">
      <c r="A257" s="121"/>
      <c r="C257" s="121"/>
      <c r="D257" s="121"/>
      <c r="E257" s="121"/>
    </row>
    <row r="258" spans="1:5" x14ac:dyDescent="0.25">
      <c r="A258" s="121"/>
      <c r="C258" s="121"/>
      <c r="D258" s="121"/>
      <c r="E258" s="121"/>
    </row>
    <row r="259" spans="1:5" x14ac:dyDescent="0.25">
      <c r="A259" s="121"/>
      <c r="C259" s="121"/>
      <c r="D259" s="121"/>
      <c r="E259" s="121"/>
    </row>
    <row r="260" spans="1:5" x14ac:dyDescent="0.25">
      <c r="A260" s="121"/>
      <c r="C260" s="121"/>
      <c r="D260" s="121"/>
      <c r="E260" s="121"/>
    </row>
    <row r="261" spans="1:5" x14ac:dyDescent="0.25">
      <c r="A261" s="121"/>
      <c r="C261" s="121"/>
      <c r="D261" s="121"/>
      <c r="E261" s="121"/>
    </row>
    <row r="262" spans="1:5" x14ac:dyDescent="0.25">
      <c r="A262" s="121"/>
      <c r="C262" s="121"/>
      <c r="D262" s="121"/>
      <c r="E262" s="121"/>
    </row>
    <row r="263" spans="1:5" x14ac:dyDescent="0.25">
      <c r="A263" s="121"/>
      <c r="C263" s="121"/>
      <c r="D263" s="121"/>
      <c r="E263" s="121"/>
    </row>
    <row r="264" spans="1:5" x14ac:dyDescent="0.25">
      <c r="A264" s="121"/>
      <c r="C264" s="121"/>
      <c r="D264" s="121"/>
      <c r="E264" s="121"/>
    </row>
    <row r="265" spans="1:5" x14ac:dyDescent="0.25">
      <c r="A265" s="121"/>
      <c r="C265" s="121"/>
      <c r="D265" s="121"/>
      <c r="E265" s="121"/>
    </row>
    <row r="266" spans="1:5" x14ac:dyDescent="0.25">
      <c r="A266" s="121"/>
      <c r="C266" s="121"/>
      <c r="D266" s="121"/>
      <c r="E266" s="121"/>
    </row>
    <row r="267" spans="1:5" x14ac:dyDescent="0.25">
      <c r="A267" s="121"/>
      <c r="C267" s="121"/>
      <c r="D267" s="121"/>
      <c r="E267" s="121"/>
    </row>
    <row r="268" spans="1:5" x14ac:dyDescent="0.25">
      <c r="A268" s="121"/>
      <c r="C268" s="121"/>
      <c r="D268" s="121"/>
      <c r="E268" s="121"/>
    </row>
    <row r="269" spans="1:5" x14ac:dyDescent="0.25">
      <c r="A269" s="121"/>
      <c r="C269" s="121"/>
      <c r="D269" s="121"/>
      <c r="E269" s="121"/>
    </row>
    <row r="270" spans="1:5" x14ac:dyDescent="0.25">
      <c r="A270" s="121"/>
      <c r="C270" s="121"/>
      <c r="D270" s="121"/>
      <c r="E270" s="121"/>
    </row>
    <row r="271" spans="1:5" x14ac:dyDescent="0.25">
      <c r="A271" s="121"/>
      <c r="C271" s="121"/>
      <c r="D271" s="121"/>
      <c r="E271" s="121"/>
    </row>
    <row r="272" spans="1:5" x14ac:dyDescent="0.25">
      <c r="A272" s="121"/>
      <c r="C272" s="121"/>
      <c r="D272" s="121"/>
      <c r="E272" s="121"/>
    </row>
    <row r="273" spans="1:5" x14ac:dyDescent="0.25">
      <c r="A273" s="121"/>
      <c r="C273" s="121"/>
      <c r="D273" s="121"/>
      <c r="E273" s="121"/>
    </row>
    <row r="274" spans="1:5" x14ac:dyDescent="0.25">
      <c r="A274" s="121"/>
      <c r="C274" s="121"/>
      <c r="D274" s="121"/>
      <c r="E274" s="121"/>
    </row>
    <row r="275" spans="1:5" x14ac:dyDescent="0.25">
      <c r="A275" s="121"/>
      <c r="C275" s="121"/>
      <c r="D275" s="121"/>
      <c r="E275" s="121"/>
    </row>
    <row r="276" spans="1:5" x14ac:dyDescent="0.25">
      <c r="A276" s="121"/>
      <c r="C276" s="121"/>
      <c r="D276" s="121"/>
      <c r="E276" s="121"/>
    </row>
    <row r="277" spans="1:5" x14ac:dyDescent="0.25">
      <c r="A277" s="121"/>
      <c r="C277" s="121"/>
      <c r="D277" s="121"/>
      <c r="E277" s="121"/>
    </row>
    <row r="278" spans="1:5" x14ac:dyDescent="0.25">
      <c r="A278" s="121"/>
      <c r="C278" s="121"/>
      <c r="D278" s="121"/>
      <c r="E278" s="121"/>
    </row>
    <row r="279" spans="1:5" x14ac:dyDescent="0.25">
      <c r="A279" s="121"/>
      <c r="C279" s="121"/>
      <c r="D279" s="121"/>
      <c r="E279" s="121"/>
    </row>
    <row r="280" spans="1:5" x14ac:dyDescent="0.25">
      <c r="A280" s="121"/>
      <c r="C280" s="121"/>
      <c r="D280" s="121"/>
      <c r="E280" s="121"/>
    </row>
    <row r="281" spans="1:5" x14ac:dyDescent="0.25">
      <c r="A281" s="121"/>
      <c r="C281" s="121"/>
      <c r="D281" s="121"/>
      <c r="E281" s="121"/>
    </row>
    <row r="282" spans="1:5" x14ac:dyDescent="0.25">
      <c r="A282" s="121"/>
      <c r="C282" s="121"/>
      <c r="D282" s="121"/>
      <c r="E282" s="121"/>
    </row>
    <row r="283" spans="1:5" x14ac:dyDescent="0.25">
      <c r="A283" s="121"/>
      <c r="C283" s="121"/>
      <c r="D283" s="121"/>
      <c r="E283" s="121"/>
    </row>
    <row r="284" spans="1:5" x14ac:dyDescent="0.25">
      <c r="A284" s="121"/>
      <c r="C284" s="121"/>
      <c r="D284" s="121"/>
      <c r="E284" s="121"/>
    </row>
    <row r="285" spans="1:5" x14ac:dyDescent="0.25">
      <c r="A285" s="121"/>
      <c r="C285" s="121"/>
      <c r="D285" s="121"/>
      <c r="E285" s="121"/>
    </row>
    <row r="286" spans="1:5" x14ac:dyDescent="0.25">
      <c r="A286" s="121"/>
      <c r="C286" s="121"/>
      <c r="D286" s="121"/>
      <c r="E286" s="121"/>
    </row>
    <row r="287" spans="1:5" x14ac:dyDescent="0.25">
      <c r="A287" s="121"/>
      <c r="C287" s="121"/>
      <c r="D287" s="121"/>
      <c r="E287" s="121"/>
    </row>
    <row r="288" spans="1:5" x14ac:dyDescent="0.25">
      <c r="A288" s="121"/>
      <c r="C288" s="121"/>
      <c r="D288" s="121"/>
      <c r="E288" s="121"/>
    </row>
    <row r="289" spans="1:5" x14ac:dyDescent="0.25">
      <c r="A289" s="121"/>
      <c r="C289" s="121"/>
      <c r="D289" s="121"/>
      <c r="E289" s="121"/>
    </row>
    <row r="290" spans="1:5" x14ac:dyDescent="0.25">
      <c r="A290" s="121"/>
      <c r="C290" s="121"/>
      <c r="D290" s="121"/>
      <c r="E290" s="121"/>
    </row>
    <row r="291" spans="1:5" x14ac:dyDescent="0.25">
      <c r="A291" s="121"/>
      <c r="C291" s="121"/>
      <c r="D291" s="121"/>
      <c r="E291" s="121"/>
    </row>
    <row r="292" spans="1:5" x14ac:dyDescent="0.25">
      <c r="A292" s="121"/>
      <c r="C292" s="121"/>
      <c r="D292" s="121"/>
      <c r="E292" s="121"/>
    </row>
    <row r="293" spans="1:5" x14ac:dyDescent="0.25">
      <c r="A293" s="121"/>
      <c r="C293" s="121"/>
      <c r="D293" s="121"/>
      <c r="E293" s="121"/>
    </row>
    <row r="294" spans="1:5" x14ac:dyDescent="0.25">
      <c r="A294" s="121"/>
      <c r="C294" s="121"/>
      <c r="D294" s="121"/>
      <c r="E294" s="121"/>
    </row>
    <row r="295" spans="1:5" x14ac:dyDescent="0.25">
      <c r="A295" s="121"/>
      <c r="C295" s="121"/>
      <c r="D295" s="121"/>
      <c r="E295" s="121"/>
    </row>
    <row r="296" spans="1:5" x14ac:dyDescent="0.25">
      <c r="A296" s="121"/>
      <c r="C296" s="121"/>
      <c r="D296" s="121"/>
      <c r="E296" s="121"/>
    </row>
    <row r="297" spans="1:5" x14ac:dyDescent="0.25">
      <c r="A297" s="121"/>
      <c r="C297" s="121"/>
      <c r="D297" s="121"/>
      <c r="E297" s="121"/>
    </row>
    <row r="298" spans="1:5" x14ac:dyDescent="0.25">
      <c r="A298" s="121"/>
      <c r="C298" s="121"/>
      <c r="D298" s="121"/>
      <c r="E298" s="121"/>
    </row>
    <row r="299" spans="1:5" x14ac:dyDescent="0.25">
      <c r="A299" s="121"/>
      <c r="C299" s="121"/>
      <c r="D299" s="121"/>
      <c r="E299" s="121"/>
    </row>
    <row r="300" spans="1:5" x14ac:dyDescent="0.25">
      <c r="A300" s="121"/>
      <c r="C300" s="121"/>
      <c r="D300" s="121"/>
      <c r="E300" s="121"/>
    </row>
    <row r="301" spans="1:5" x14ac:dyDescent="0.25">
      <c r="A301" s="121"/>
      <c r="C301" s="121"/>
      <c r="D301" s="121"/>
      <c r="E301" s="121"/>
    </row>
    <row r="302" spans="1:5" x14ac:dyDescent="0.25">
      <c r="A302" s="121"/>
      <c r="C302" s="121"/>
      <c r="D302" s="121"/>
      <c r="E302" s="121"/>
    </row>
    <row r="303" spans="1:5" x14ac:dyDescent="0.25">
      <c r="A303" s="121"/>
      <c r="C303" s="121"/>
      <c r="D303" s="121"/>
      <c r="E303" s="121"/>
    </row>
    <row r="304" spans="1:5" x14ac:dyDescent="0.25">
      <c r="A304" s="121"/>
      <c r="C304" s="121"/>
      <c r="D304" s="121"/>
      <c r="E304" s="121"/>
    </row>
    <row r="305" spans="1:5" x14ac:dyDescent="0.25">
      <c r="A305" s="121"/>
      <c r="C305" s="121"/>
      <c r="D305" s="121"/>
      <c r="E305" s="121"/>
    </row>
    <row r="306" spans="1:5" x14ac:dyDescent="0.25">
      <c r="A306" s="121"/>
      <c r="C306" s="121"/>
      <c r="D306" s="121"/>
      <c r="E306" s="121"/>
    </row>
    <row r="307" spans="1:5" x14ac:dyDescent="0.25">
      <c r="A307" s="121"/>
      <c r="C307" s="121"/>
      <c r="D307" s="121"/>
      <c r="E307" s="121"/>
    </row>
    <row r="308" spans="1:5" x14ac:dyDescent="0.25">
      <c r="A308" s="121"/>
      <c r="C308" s="121"/>
      <c r="D308" s="121"/>
      <c r="E308" s="121"/>
    </row>
    <row r="309" spans="1:5" x14ac:dyDescent="0.25">
      <c r="A309" s="121"/>
      <c r="C309" s="121"/>
      <c r="D309" s="121"/>
      <c r="E309" s="121"/>
    </row>
    <row r="310" spans="1:5" x14ac:dyDescent="0.25">
      <c r="A310" s="121"/>
      <c r="C310" s="121"/>
      <c r="D310" s="121"/>
      <c r="E310" s="121"/>
    </row>
    <row r="311" spans="1:5" x14ac:dyDescent="0.25">
      <c r="A311" s="121"/>
      <c r="C311" s="121"/>
      <c r="D311" s="121"/>
      <c r="E311" s="121"/>
    </row>
    <row r="312" spans="1:5" x14ac:dyDescent="0.25">
      <c r="A312" s="121"/>
      <c r="C312" s="121"/>
      <c r="D312" s="121"/>
      <c r="E312" s="121"/>
    </row>
    <row r="313" spans="1:5" x14ac:dyDescent="0.25">
      <c r="A313" s="121"/>
      <c r="C313" s="121"/>
      <c r="D313" s="121"/>
      <c r="E313" s="121"/>
    </row>
    <row r="314" spans="1:5" x14ac:dyDescent="0.25">
      <c r="A314" s="121"/>
      <c r="C314" s="121"/>
      <c r="D314" s="121"/>
      <c r="E314" s="121"/>
    </row>
    <row r="315" spans="1:5" x14ac:dyDescent="0.25">
      <c r="A315" s="121"/>
      <c r="C315" s="121"/>
      <c r="D315" s="121"/>
      <c r="E315" s="121"/>
    </row>
    <row r="316" spans="1:5" x14ac:dyDescent="0.25">
      <c r="A316" s="121"/>
      <c r="C316" s="121"/>
      <c r="D316" s="121"/>
      <c r="E316" s="121"/>
    </row>
    <row r="317" spans="1:5" x14ac:dyDescent="0.25">
      <c r="A317" s="121"/>
      <c r="C317" s="121"/>
      <c r="D317" s="121"/>
      <c r="E317" s="121"/>
    </row>
    <row r="318" spans="1:5" x14ac:dyDescent="0.25">
      <c r="A318" s="121"/>
      <c r="C318" s="121"/>
      <c r="D318" s="121"/>
      <c r="E318" s="121"/>
    </row>
    <row r="319" spans="1:5" x14ac:dyDescent="0.25">
      <c r="A319" s="121"/>
      <c r="C319" s="121"/>
      <c r="D319" s="121"/>
      <c r="E319" s="121"/>
    </row>
    <row r="320" spans="1:5" x14ac:dyDescent="0.25">
      <c r="A320" s="121"/>
      <c r="C320" s="121"/>
      <c r="D320" s="121"/>
      <c r="E320" s="121"/>
    </row>
    <row r="321" spans="1:5" x14ac:dyDescent="0.25">
      <c r="A321" s="121"/>
      <c r="C321" s="121"/>
      <c r="D321" s="121"/>
      <c r="E321" s="121"/>
    </row>
    <row r="322" spans="1:5" x14ac:dyDescent="0.25">
      <c r="A322" s="121"/>
      <c r="C322" s="121"/>
      <c r="D322" s="121"/>
      <c r="E322" s="121"/>
    </row>
    <row r="323" spans="1:5" x14ac:dyDescent="0.25">
      <c r="A323" s="121"/>
      <c r="C323" s="121"/>
      <c r="D323" s="121"/>
      <c r="E323" s="121"/>
    </row>
    <row r="324" spans="1:5" x14ac:dyDescent="0.25">
      <c r="A324" s="121"/>
      <c r="C324" s="121"/>
      <c r="D324" s="121"/>
      <c r="E324" s="121"/>
    </row>
    <row r="325" spans="1:5" x14ac:dyDescent="0.25">
      <c r="A325" s="121"/>
      <c r="C325" s="121"/>
      <c r="D325" s="121"/>
      <c r="E325" s="121"/>
    </row>
    <row r="326" spans="1:5" x14ac:dyDescent="0.25">
      <c r="A326" s="121"/>
      <c r="C326" s="121"/>
      <c r="D326" s="121"/>
      <c r="E326" s="121"/>
    </row>
    <row r="327" spans="1:5" x14ac:dyDescent="0.25">
      <c r="A327" s="121"/>
      <c r="C327" s="121"/>
      <c r="D327" s="121"/>
      <c r="E327" s="121"/>
    </row>
    <row r="328" spans="1:5" x14ac:dyDescent="0.25">
      <c r="A328" s="121"/>
      <c r="C328" s="121"/>
      <c r="D328" s="121"/>
      <c r="E328" s="121"/>
    </row>
    <row r="329" spans="1:5" x14ac:dyDescent="0.25">
      <c r="A329" s="121"/>
      <c r="C329" s="121"/>
      <c r="D329" s="121"/>
      <c r="E329" s="121"/>
    </row>
    <row r="330" spans="1:5" x14ac:dyDescent="0.25">
      <c r="A330" s="121"/>
      <c r="C330" s="121"/>
      <c r="D330" s="121"/>
      <c r="E330" s="121"/>
    </row>
    <row r="331" spans="1:5" x14ac:dyDescent="0.25">
      <c r="A331" s="121"/>
      <c r="C331" s="121"/>
      <c r="D331" s="121"/>
      <c r="E331" s="121"/>
    </row>
    <row r="332" spans="1:5" x14ac:dyDescent="0.25">
      <c r="A332" s="121"/>
      <c r="C332" s="121"/>
      <c r="D332" s="121"/>
      <c r="E332" s="121"/>
    </row>
    <row r="333" spans="1:5" x14ac:dyDescent="0.25">
      <c r="A333" s="121"/>
      <c r="C333" s="121"/>
      <c r="D333" s="121"/>
      <c r="E333" s="121"/>
    </row>
    <row r="334" spans="1:5" x14ac:dyDescent="0.25">
      <c r="A334" s="121"/>
      <c r="C334" s="121"/>
      <c r="D334" s="121"/>
      <c r="E334" s="121"/>
    </row>
    <row r="335" spans="1:5" x14ac:dyDescent="0.25">
      <c r="A335" s="121"/>
      <c r="C335" s="121"/>
      <c r="D335" s="121"/>
      <c r="E335" s="121"/>
    </row>
    <row r="336" spans="1:5" x14ac:dyDescent="0.25">
      <c r="A336" s="121"/>
      <c r="C336" s="121"/>
      <c r="D336" s="121"/>
      <c r="E336" s="121"/>
    </row>
    <row r="337" spans="1:5" x14ac:dyDescent="0.25">
      <c r="A337" s="121"/>
      <c r="C337" s="121"/>
      <c r="D337" s="121"/>
      <c r="E337" s="121"/>
    </row>
    <row r="338" spans="1:5" x14ac:dyDescent="0.25">
      <c r="A338" s="121"/>
      <c r="C338" s="121"/>
      <c r="D338" s="121"/>
      <c r="E338" s="121"/>
    </row>
    <row r="339" spans="1:5" x14ac:dyDescent="0.25">
      <c r="A339" s="121"/>
      <c r="C339" s="121"/>
      <c r="D339" s="121"/>
      <c r="E339" s="121"/>
    </row>
    <row r="340" spans="1:5" x14ac:dyDescent="0.25">
      <c r="A340" s="121"/>
      <c r="C340" s="121"/>
      <c r="D340" s="121"/>
      <c r="E340" s="121"/>
    </row>
    <row r="341" spans="1:5" x14ac:dyDescent="0.25">
      <c r="A341" s="121"/>
      <c r="C341" s="121"/>
      <c r="D341" s="121"/>
      <c r="E341" s="121"/>
    </row>
    <row r="342" spans="1:5" x14ac:dyDescent="0.25">
      <c r="A342" s="121"/>
      <c r="C342" s="121"/>
      <c r="D342" s="121"/>
      <c r="E342" s="121"/>
    </row>
    <row r="343" spans="1:5" x14ac:dyDescent="0.25">
      <c r="A343" s="121"/>
      <c r="C343" s="121"/>
      <c r="D343" s="121"/>
      <c r="E343" s="121"/>
    </row>
    <row r="344" spans="1:5" x14ac:dyDescent="0.25">
      <c r="A344" s="121"/>
      <c r="C344" s="121"/>
      <c r="D344" s="121"/>
      <c r="E344" s="121"/>
    </row>
    <row r="345" spans="1:5" x14ac:dyDescent="0.25">
      <c r="A345" s="121"/>
      <c r="C345" s="121"/>
      <c r="D345" s="121"/>
      <c r="E345" s="121"/>
    </row>
    <row r="346" spans="1:5" x14ac:dyDescent="0.25">
      <c r="A346" s="121"/>
      <c r="C346" s="121"/>
      <c r="D346" s="121"/>
      <c r="E346" s="121"/>
    </row>
    <row r="347" spans="1:5" x14ac:dyDescent="0.25">
      <c r="A347" s="121"/>
      <c r="C347" s="121"/>
      <c r="D347" s="121"/>
      <c r="E347" s="121"/>
    </row>
    <row r="348" spans="1:5" x14ac:dyDescent="0.25">
      <c r="A348" s="121"/>
      <c r="C348" s="121"/>
      <c r="D348" s="121"/>
      <c r="E348" s="121"/>
    </row>
    <row r="349" spans="1:5" x14ac:dyDescent="0.25">
      <c r="A349" s="121"/>
      <c r="C349" s="121"/>
      <c r="D349" s="121"/>
      <c r="E349" s="121"/>
    </row>
    <row r="350" spans="1:5" x14ac:dyDescent="0.25">
      <c r="A350" s="121"/>
      <c r="C350" s="121"/>
      <c r="D350" s="121"/>
      <c r="E350" s="121"/>
    </row>
    <row r="351" spans="1:5" x14ac:dyDescent="0.25">
      <c r="A351" s="121"/>
      <c r="C351" s="121"/>
      <c r="D351" s="121"/>
      <c r="E351" s="121"/>
    </row>
    <row r="352" spans="1:5" x14ac:dyDescent="0.25">
      <c r="A352" s="121"/>
      <c r="C352" s="121"/>
      <c r="D352" s="121"/>
      <c r="E352" s="121"/>
    </row>
    <row r="353" spans="1:5" x14ac:dyDescent="0.25">
      <c r="A353" s="121"/>
      <c r="C353" s="121"/>
      <c r="D353" s="121"/>
      <c r="E353" s="121"/>
    </row>
    <row r="354" spans="1:5" x14ac:dyDescent="0.25">
      <c r="A354" s="121"/>
      <c r="C354" s="121"/>
      <c r="D354" s="121"/>
      <c r="E354" s="121"/>
    </row>
    <row r="355" spans="1:5" x14ac:dyDescent="0.25">
      <c r="A355" s="121"/>
      <c r="C355" s="121"/>
      <c r="D355" s="121"/>
      <c r="E355" s="121"/>
    </row>
    <row r="356" spans="1:5" x14ac:dyDescent="0.25">
      <c r="A356" s="121"/>
      <c r="C356" s="121"/>
      <c r="D356" s="121"/>
      <c r="E356" s="121"/>
    </row>
    <row r="357" spans="1:5" x14ac:dyDescent="0.25">
      <c r="A357" s="121"/>
      <c r="C357" s="121"/>
      <c r="D357" s="121"/>
      <c r="E357" s="121"/>
    </row>
    <row r="358" spans="1:5" x14ac:dyDescent="0.25">
      <c r="A358" s="121"/>
      <c r="C358" s="121"/>
      <c r="D358" s="121"/>
      <c r="E358" s="121"/>
    </row>
    <row r="359" spans="1:5" x14ac:dyDescent="0.25">
      <c r="A359" s="121"/>
      <c r="C359" s="121"/>
      <c r="D359" s="121"/>
      <c r="E359" s="121"/>
    </row>
    <row r="360" spans="1:5" x14ac:dyDescent="0.25">
      <c r="A360" s="121"/>
      <c r="C360" s="121"/>
      <c r="D360" s="121"/>
      <c r="E360" s="121"/>
    </row>
    <row r="361" spans="1:5" x14ac:dyDescent="0.25">
      <c r="A361" s="121"/>
      <c r="C361" s="121"/>
      <c r="D361" s="121"/>
      <c r="E361" s="121"/>
    </row>
    <row r="362" spans="1:5" x14ac:dyDescent="0.25">
      <c r="A362" s="121"/>
      <c r="C362" s="121"/>
      <c r="D362" s="121"/>
      <c r="E362" s="121"/>
    </row>
    <row r="363" spans="1:5" x14ac:dyDescent="0.25">
      <c r="A363" s="121"/>
      <c r="C363" s="121"/>
      <c r="D363" s="121"/>
      <c r="E363" s="121"/>
    </row>
    <row r="364" spans="1:5" x14ac:dyDescent="0.25">
      <c r="A364" s="121"/>
      <c r="C364" s="121"/>
      <c r="D364" s="121"/>
      <c r="E364" s="121"/>
    </row>
    <row r="365" spans="1:5" x14ac:dyDescent="0.25">
      <c r="A365" s="121"/>
      <c r="C365" s="121"/>
      <c r="D365" s="121"/>
      <c r="E365" s="121"/>
    </row>
    <row r="366" spans="1:5" x14ac:dyDescent="0.25">
      <c r="A366" s="121"/>
      <c r="C366" s="121"/>
      <c r="D366" s="121"/>
      <c r="E366" s="121"/>
    </row>
    <row r="367" spans="1:5" x14ac:dyDescent="0.25">
      <c r="A367" s="121"/>
      <c r="C367" s="121"/>
      <c r="D367" s="121"/>
      <c r="E367" s="121"/>
    </row>
    <row r="368" spans="1:5" x14ac:dyDescent="0.25">
      <c r="A368" s="121"/>
      <c r="C368" s="121"/>
      <c r="D368" s="121"/>
      <c r="E368" s="121"/>
    </row>
    <row r="369" spans="1:5" x14ac:dyDescent="0.25">
      <c r="A369" s="121"/>
      <c r="C369" s="121"/>
      <c r="D369" s="121"/>
      <c r="E369" s="121"/>
    </row>
    <row r="370" spans="1:5" x14ac:dyDescent="0.25">
      <c r="A370" s="121"/>
      <c r="C370" s="121"/>
      <c r="D370" s="121"/>
      <c r="E370" s="121"/>
    </row>
    <row r="371" spans="1:5" x14ac:dyDescent="0.25">
      <c r="A371" s="121"/>
      <c r="C371" s="121"/>
      <c r="D371" s="121"/>
      <c r="E371" s="121"/>
    </row>
    <row r="372" spans="1:5" x14ac:dyDescent="0.25">
      <c r="A372" s="121"/>
      <c r="C372" s="121"/>
      <c r="D372" s="121"/>
      <c r="E372" s="121"/>
    </row>
    <row r="373" spans="1:5" x14ac:dyDescent="0.25">
      <c r="A373" s="121"/>
      <c r="C373" s="121"/>
      <c r="D373" s="121"/>
      <c r="E373" s="121"/>
    </row>
    <row r="374" spans="1:5" x14ac:dyDescent="0.25">
      <c r="A374" s="121"/>
      <c r="C374" s="121"/>
      <c r="D374" s="121"/>
      <c r="E374" s="121"/>
    </row>
    <row r="375" spans="1:5" x14ac:dyDescent="0.25">
      <c r="A375" s="121"/>
      <c r="C375" s="121"/>
      <c r="D375" s="121"/>
      <c r="E375" s="121"/>
    </row>
    <row r="376" spans="1:5" x14ac:dyDescent="0.25">
      <c r="A376" s="121"/>
      <c r="C376" s="121"/>
      <c r="D376" s="121"/>
      <c r="E376" s="121"/>
    </row>
    <row r="377" spans="1:5" x14ac:dyDescent="0.25">
      <c r="A377" s="121"/>
      <c r="C377" s="121"/>
      <c r="D377" s="121"/>
      <c r="E377" s="121"/>
    </row>
    <row r="378" spans="1:5" x14ac:dyDescent="0.25">
      <c r="A378" s="121"/>
      <c r="C378" s="121"/>
      <c r="D378" s="121"/>
      <c r="E378" s="121"/>
    </row>
    <row r="379" spans="1:5" x14ac:dyDescent="0.25">
      <c r="A379" s="121"/>
      <c r="C379" s="121"/>
      <c r="D379" s="121"/>
      <c r="E379" s="121"/>
    </row>
    <row r="380" spans="1:5" x14ac:dyDescent="0.25">
      <c r="A380" s="121"/>
      <c r="C380" s="121"/>
      <c r="D380" s="121"/>
      <c r="E380" s="121"/>
    </row>
    <row r="381" spans="1:5" x14ac:dyDescent="0.25">
      <c r="A381" s="121"/>
      <c r="C381" s="121"/>
      <c r="D381" s="121"/>
      <c r="E381" s="121"/>
    </row>
    <row r="382" spans="1:5" x14ac:dyDescent="0.25">
      <c r="A382" s="121"/>
      <c r="C382" s="121"/>
      <c r="D382" s="121"/>
      <c r="E382" s="121"/>
    </row>
    <row r="383" spans="1:5" x14ac:dyDescent="0.25">
      <c r="A383" s="121"/>
      <c r="C383" s="121"/>
      <c r="D383" s="121"/>
      <c r="E383" s="121"/>
    </row>
    <row r="384" spans="1:5" x14ac:dyDescent="0.25">
      <c r="A384" s="121"/>
      <c r="C384" s="121"/>
      <c r="D384" s="121"/>
      <c r="E384" s="121"/>
    </row>
    <row r="385" spans="1:5" x14ac:dyDescent="0.25">
      <c r="A385" s="121"/>
      <c r="C385" s="121"/>
      <c r="D385" s="121"/>
      <c r="E385" s="121"/>
    </row>
    <row r="386" spans="1:5" x14ac:dyDescent="0.25">
      <c r="A386" s="121"/>
      <c r="C386" s="121"/>
      <c r="D386" s="121"/>
      <c r="E386" s="121"/>
    </row>
    <row r="387" spans="1:5" x14ac:dyDescent="0.25">
      <c r="A387" s="121"/>
      <c r="C387" s="121"/>
      <c r="D387" s="121"/>
      <c r="E387" s="121"/>
    </row>
    <row r="388" spans="1:5" x14ac:dyDescent="0.25">
      <c r="A388" s="121"/>
      <c r="C388" s="121"/>
      <c r="D388" s="121"/>
      <c r="E388" s="121"/>
    </row>
    <row r="389" spans="1:5" x14ac:dyDescent="0.25">
      <c r="A389" s="121"/>
      <c r="C389" s="121"/>
      <c r="D389" s="121"/>
      <c r="E389" s="121"/>
    </row>
    <row r="390" spans="1:5" x14ac:dyDescent="0.25">
      <c r="A390" s="121"/>
      <c r="C390" s="121"/>
      <c r="D390" s="121"/>
      <c r="E390" s="121"/>
    </row>
    <row r="391" spans="1:5" x14ac:dyDescent="0.25">
      <c r="A391" s="121"/>
      <c r="C391" s="121"/>
      <c r="D391" s="121"/>
      <c r="E391" s="121"/>
    </row>
    <row r="392" spans="1:5" x14ac:dyDescent="0.25">
      <c r="A392" s="121"/>
      <c r="C392" s="121"/>
      <c r="D392" s="121"/>
      <c r="E392" s="121"/>
    </row>
    <row r="393" spans="1:5" x14ac:dyDescent="0.25">
      <c r="A393" s="121"/>
      <c r="C393" s="121"/>
      <c r="D393" s="121"/>
      <c r="E393" s="121"/>
    </row>
    <row r="394" spans="1:5" x14ac:dyDescent="0.25">
      <c r="A394" s="121"/>
      <c r="C394" s="121"/>
      <c r="D394" s="121"/>
      <c r="E394" s="121"/>
    </row>
    <row r="395" spans="1:5" x14ac:dyDescent="0.25">
      <c r="A395" s="121"/>
      <c r="C395" s="121"/>
      <c r="D395" s="121"/>
      <c r="E395" s="121"/>
    </row>
    <row r="396" spans="1:5" x14ac:dyDescent="0.25">
      <c r="A396" s="121"/>
      <c r="C396" s="121"/>
      <c r="D396" s="121"/>
      <c r="E396" s="121"/>
    </row>
    <row r="397" spans="1:5" x14ac:dyDescent="0.25">
      <c r="A397" s="121"/>
      <c r="C397" s="121"/>
      <c r="D397" s="121"/>
      <c r="E397" s="121"/>
    </row>
    <row r="398" spans="1:5" x14ac:dyDescent="0.25">
      <c r="A398" s="121"/>
      <c r="C398" s="121"/>
      <c r="D398" s="121"/>
      <c r="E398" s="121"/>
    </row>
    <row r="399" spans="1:5" x14ac:dyDescent="0.25">
      <c r="A399" s="121"/>
      <c r="C399" s="121"/>
      <c r="D399" s="121"/>
      <c r="E399" s="121"/>
    </row>
    <row r="400" spans="1:5" x14ac:dyDescent="0.25">
      <c r="A400" s="121"/>
      <c r="C400" s="121"/>
      <c r="D400" s="121"/>
      <c r="E400" s="121"/>
    </row>
    <row r="401" spans="1:5" x14ac:dyDescent="0.25">
      <c r="A401" s="121"/>
      <c r="C401" s="121"/>
      <c r="D401" s="121"/>
      <c r="E401" s="121"/>
    </row>
    <row r="402" spans="1:5" x14ac:dyDescent="0.25">
      <c r="A402" s="121"/>
      <c r="C402" s="121"/>
      <c r="D402" s="121"/>
      <c r="E402" s="121"/>
    </row>
    <row r="403" spans="1:5" x14ac:dyDescent="0.25">
      <c r="A403" s="121"/>
      <c r="C403" s="121"/>
      <c r="D403" s="121"/>
      <c r="E403" s="121"/>
    </row>
    <row r="404" spans="1:5" x14ac:dyDescent="0.25">
      <c r="A404" s="121"/>
      <c r="C404" s="121"/>
      <c r="D404" s="121"/>
      <c r="E404" s="121"/>
    </row>
    <row r="405" spans="1:5" x14ac:dyDescent="0.25">
      <c r="A405" s="121"/>
      <c r="C405" s="121"/>
      <c r="D405" s="121"/>
      <c r="E405" s="121"/>
    </row>
    <row r="406" spans="1:5" x14ac:dyDescent="0.25">
      <c r="A406" s="121"/>
      <c r="C406" s="121"/>
      <c r="D406" s="121"/>
      <c r="E406" s="121"/>
    </row>
    <row r="407" spans="1:5" x14ac:dyDescent="0.25">
      <c r="A407" s="121"/>
      <c r="C407" s="121"/>
      <c r="D407" s="121"/>
      <c r="E407" s="121"/>
    </row>
    <row r="408" spans="1:5" x14ac:dyDescent="0.25">
      <c r="A408" s="121"/>
      <c r="C408" s="121"/>
      <c r="D408" s="121"/>
      <c r="E408" s="121"/>
    </row>
    <row r="409" spans="1:5" x14ac:dyDescent="0.25">
      <c r="A409" s="121"/>
      <c r="C409" s="121"/>
      <c r="D409" s="121"/>
      <c r="E409" s="121"/>
    </row>
    <row r="410" spans="1:5" x14ac:dyDescent="0.25">
      <c r="A410" s="121"/>
      <c r="C410" s="121"/>
      <c r="D410" s="121"/>
      <c r="E410" s="121"/>
    </row>
    <row r="411" spans="1:5" x14ac:dyDescent="0.25">
      <c r="A411" s="121"/>
      <c r="C411" s="121"/>
      <c r="D411" s="121"/>
      <c r="E411" s="121"/>
    </row>
    <row r="412" spans="1:5" x14ac:dyDescent="0.25">
      <c r="A412" s="121"/>
      <c r="C412" s="121"/>
      <c r="D412" s="121"/>
      <c r="E412" s="121"/>
    </row>
    <row r="413" spans="1:5" x14ac:dyDescent="0.25">
      <c r="A413" s="121"/>
      <c r="C413" s="121"/>
      <c r="D413" s="121"/>
      <c r="E413" s="121"/>
    </row>
    <row r="414" spans="1:5" x14ac:dyDescent="0.25">
      <c r="A414" s="121"/>
      <c r="C414" s="121"/>
      <c r="D414" s="121"/>
      <c r="E414" s="121"/>
    </row>
    <row r="415" spans="1:5" x14ac:dyDescent="0.25">
      <c r="A415" s="121"/>
      <c r="C415" s="121"/>
      <c r="D415" s="121"/>
      <c r="E415" s="121"/>
    </row>
    <row r="416" spans="1:5" x14ac:dyDescent="0.25">
      <c r="A416" s="121"/>
      <c r="C416" s="121"/>
      <c r="D416" s="121"/>
      <c r="E416" s="121"/>
    </row>
    <row r="417" spans="1:5" x14ac:dyDescent="0.25">
      <c r="A417" s="121"/>
      <c r="C417" s="121"/>
      <c r="D417" s="121"/>
      <c r="E417" s="121"/>
    </row>
    <row r="418" spans="1:5" x14ac:dyDescent="0.25">
      <c r="A418" s="121"/>
      <c r="C418" s="121"/>
      <c r="D418" s="121"/>
      <c r="E418" s="121"/>
    </row>
    <row r="419" spans="1:5" x14ac:dyDescent="0.25">
      <c r="A419" s="121"/>
      <c r="C419" s="121"/>
      <c r="D419" s="121"/>
      <c r="E419" s="121"/>
    </row>
    <row r="420" spans="1:5" x14ac:dyDescent="0.25">
      <c r="A420" s="121"/>
      <c r="C420" s="121"/>
      <c r="D420" s="121"/>
      <c r="E420" s="121"/>
    </row>
    <row r="421" spans="1:5" x14ac:dyDescent="0.25">
      <c r="A421" s="121"/>
      <c r="C421" s="121"/>
      <c r="D421" s="121"/>
      <c r="E421" s="121"/>
    </row>
    <row r="422" spans="1:5" x14ac:dyDescent="0.25">
      <c r="A422" s="121"/>
      <c r="C422" s="121"/>
      <c r="D422" s="121"/>
      <c r="E422" s="121"/>
    </row>
    <row r="423" spans="1:5" x14ac:dyDescent="0.25">
      <c r="A423" s="121"/>
      <c r="C423" s="121"/>
      <c r="D423" s="121"/>
      <c r="E423" s="121"/>
    </row>
    <row r="424" spans="1:5" x14ac:dyDescent="0.25">
      <c r="A424" s="121"/>
      <c r="C424" s="121"/>
      <c r="D424" s="121"/>
      <c r="E424" s="121"/>
    </row>
    <row r="425" spans="1:5" x14ac:dyDescent="0.25">
      <c r="A425" s="121"/>
      <c r="C425" s="121"/>
      <c r="D425" s="121"/>
      <c r="E425" s="121"/>
    </row>
    <row r="426" spans="1:5" x14ac:dyDescent="0.25">
      <c r="A426" s="121"/>
      <c r="C426" s="121"/>
      <c r="D426" s="121"/>
      <c r="E426" s="121"/>
    </row>
    <row r="427" spans="1:5" x14ac:dyDescent="0.25">
      <c r="A427" s="121"/>
      <c r="C427" s="121"/>
      <c r="D427" s="121"/>
      <c r="E427" s="121"/>
    </row>
    <row r="428" spans="1:5" x14ac:dyDescent="0.25">
      <c r="A428" s="121"/>
      <c r="C428" s="121"/>
      <c r="D428" s="121"/>
      <c r="E428" s="121"/>
    </row>
    <row r="429" spans="1:5" x14ac:dyDescent="0.25">
      <c r="A429" s="121"/>
      <c r="C429" s="121"/>
      <c r="D429" s="121"/>
      <c r="E429" s="121"/>
    </row>
    <row r="430" spans="1:5" x14ac:dyDescent="0.25">
      <c r="A430" s="121"/>
      <c r="C430" s="121"/>
      <c r="D430" s="121"/>
      <c r="E430" s="121"/>
    </row>
    <row r="431" spans="1:5" x14ac:dyDescent="0.25">
      <c r="A431" s="121"/>
      <c r="C431" s="121"/>
      <c r="D431" s="121"/>
      <c r="E431" s="121"/>
    </row>
    <row r="432" spans="1:5" x14ac:dyDescent="0.25">
      <c r="A432" s="121"/>
      <c r="C432" s="121"/>
      <c r="D432" s="121"/>
      <c r="E432" s="121"/>
    </row>
    <row r="433" spans="1:5" x14ac:dyDescent="0.25">
      <c r="A433" s="121"/>
      <c r="C433" s="121"/>
      <c r="D433" s="121"/>
      <c r="E433" s="121"/>
    </row>
    <row r="434" spans="1:5" x14ac:dyDescent="0.25">
      <c r="A434" s="121"/>
      <c r="C434" s="121"/>
      <c r="D434" s="121"/>
      <c r="E434" s="121"/>
    </row>
    <row r="435" spans="1:5" x14ac:dyDescent="0.25">
      <c r="A435" s="121"/>
      <c r="C435" s="121"/>
      <c r="D435" s="121"/>
      <c r="E435" s="121"/>
    </row>
    <row r="436" spans="1:5" x14ac:dyDescent="0.25">
      <c r="A436" s="121"/>
      <c r="C436" s="121"/>
      <c r="D436" s="121"/>
      <c r="E436" s="121"/>
    </row>
    <row r="437" spans="1:5" x14ac:dyDescent="0.25">
      <c r="A437" s="121"/>
      <c r="C437" s="121"/>
      <c r="D437" s="121"/>
      <c r="E437" s="121"/>
    </row>
    <row r="438" spans="1:5" x14ac:dyDescent="0.25">
      <c r="A438" s="121"/>
      <c r="C438" s="121"/>
      <c r="D438" s="121"/>
      <c r="E438" s="121"/>
    </row>
    <row r="439" spans="1:5" x14ac:dyDescent="0.25">
      <c r="A439" s="121"/>
      <c r="C439" s="121"/>
      <c r="D439" s="121"/>
      <c r="E439" s="121"/>
    </row>
    <row r="440" spans="1:5" x14ac:dyDescent="0.25">
      <c r="A440" s="121"/>
      <c r="C440" s="121"/>
      <c r="D440" s="121"/>
      <c r="E440" s="121"/>
    </row>
    <row r="441" spans="1:5" x14ac:dyDescent="0.25">
      <c r="A441" s="121"/>
      <c r="C441" s="121"/>
      <c r="D441" s="121"/>
      <c r="E441" s="121"/>
    </row>
    <row r="442" spans="1:5" x14ac:dyDescent="0.25">
      <c r="A442" s="121"/>
      <c r="C442" s="121"/>
      <c r="D442" s="121"/>
      <c r="E442" s="121"/>
    </row>
    <row r="443" spans="1:5" x14ac:dyDescent="0.25">
      <c r="A443" s="121"/>
      <c r="C443" s="121"/>
      <c r="D443" s="121"/>
      <c r="E443" s="121"/>
    </row>
    <row r="444" spans="1:5" x14ac:dyDescent="0.25">
      <c r="A444" s="121"/>
      <c r="C444" s="121"/>
      <c r="D444" s="121"/>
      <c r="E444" s="121"/>
    </row>
    <row r="445" spans="1:5" x14ac:dyDescent="0.25">
      <c r="A445" s="121"/>
      <c r="C445" s="121"/>
      <c r="D445" s="121"/>
      <c r="E445" s="121"/>
    </row>
    <row r="446" spans="1:5" x14ac:dyDescent="0.25">
      <c r="A446" s="121"/>
      <c r="C446" s="121"/>
      <c r="D446" s="121"/>
      <c r="E446" s="121"/>
    </row>
    <row r="447" spans="1:5" x14ac:dyDescent="0.25">
      <c r="A447" s="121"/>
      <c r="C447" s="121"/>
      <c r="D447" s="121"/>
      <c r="E447" s="121"/>
    </row>
    <row r="448" spans="1:5" x14ac:dyDescent="0.25">
      <c r="A448" s="121"/>
      <c r="C448" s="121"/>
      <c r="D448" s="121"/>
      <c r="E448" s="121"/>
    </row>
    <row r="449" spans="1:5" x14ac:dyDescent="0.25">
      <c r="A449" s="121"/>
      <c r="C449" s="121"/>
      <c r="D449" s="121"/>
      <c r="E449" s="121"/>
    </row>
    <row r="450" spans="1:5" x14ac:dyDescent="0.25">
      <c r="A450" s="121"/>
      <c r="C450" s="121"/>
      <c r="D450" s="121"/>
      <c r="E450" s="121"/>
    </row>
    <row r="451" spans="1:5" x14ac:dyDescent="0.25">
      <c r="A451" s="121"/>
      <c r="C451" s="121"/>
      <c r="D451" s="121"/>
      <c r="E451" s="121"/>
    </row>
    <row r="452" spans="1:5" x14ac:dyDescent="0.25">
      <c r="A452" s="121"/>
      <c r="C452" s="121"/>
      <c r="D452" s="121"/>
      <c r="E452" s="121"/>
    </row>
    <row r="453" spans="1:5" x14ac:dyDescent="0.25">
      <c r="A453" s="121"/>
      <c r="C453" s="121"/>
      <c r="D453" s="121"/>
      <c r="E453" s="121"/>
    </row>
    <row r="454" spans="1:5" x14ac:dyDescent="0.25">
      <c r="A454" s="121"/>
      <c r="C454" s="121"/>
      <c r="D454" s="121"/>
      <c r="E454" s="121"/>
    </row>
    <row r="455" spans="1:5" x14ac:dyDescent="0.25">
      <c r="A455" s="121"/>
      <c r="C455" s="121"/>
      <c r="D455" s="121"/>
      <c r="E455" s="121"/>
    </row>
    <row r="456" spans="1:5" x14ac:dyDescent="0.25">
      <c r="A456" s="121"/>
      <c r="C456" s="121"/>
      <c r="D456" s="121"/>
      <c r="E456" s="121"/>
    </row>
    <row r="457" spans="1:5" x14ac:dyDescent="0.25">
      <c r="A457" s="121"/>
      <c r="C457" s="121"/>
      <c r="D457" s="121"/>
      <c r="E457" s="121"/>
    </row>
    <row r="458" spans="1:5" x14ac:dyDescent="0.25">
      <c r="A458" s="121"/>
      <c r="C458" s="121"/>
      <c r="D458" s="121"/>
      <c r="E458" s="121"/>
    </row>
    <row r="459" spans="1:5" x14ac:dyDescent="0.25">
      <c r="A459" s="121"/>
      <c r="C459" s="121"/>
      <c r="D459" s="121"/>
      <c r="E459" s="121"/>
    </row>
    <row r="460" spans="1:5" x14ac:dyDescent="0.25">
      <c r="A460" s="121"/>
      <c r="C460" s="121"/>
      <c r="D460" s="121"/>
      <c r="E460" s="121"/>
    </row>
    <row r="461" spans="1:5" x14ac:dyDescent="0.25">
      <c r="A461" s="121"/>
      <c r="C461" s="121"/>
      <c r="D461" s="121"/>
      <c r="E461" s="121"/>
    </row>
    <row r="462" spans="1:5" x14ac:dyDescent="0.25">
      <c r="A462" s="121"/>
      <c r="C462" s="121"/>
      <c r="D462" s="121"/>
      <c r="E462" s="121"/>
    </row>
    <row r="463" spans="1:5" x14ac:dyDescent="0.25">
      <c r="A463" s="121"/>
      <c r="C463" s="121"/>
      <c r="D463" s="121"/>
      <c r="E463" s="121"/>
    </row>
    <row r="464" spans="1:5" x14ac:dyDescent="0.25">
      <c r="A464" s="121"/>
      <c r="C464" s="121"/>
      <c r="D464" s="121"/>
      <c r="E464" s="121"/>
    </row>
    <row r="465" spans="1:5" x14ac:dyDescent="0.25">
      <c r="A465" s="121"/>
      <c r="C465" s="121"/>
      <c r="D465" s="121"/>
      <c r="E465" s="121"/>
    </row>
    <row r="466" spans="1:5" x14ac:dyDescent="0.25">
      <c r="A466" s="121"/>
      <c r="C466" s="121"/>
      <c r="D466" s="121"/>
      <c r="E466" s="121"/>
    </row>
    <row r="467" spans="1:5" x14ac:dyDescent="0.25">
      <c r="A467" s="121"/>
      <c r="C467" s="121"/>
      <c r="D467" s="121"/>
      <c r="E467" s="121"/>
    </row>
    <row r="468" spans="1:5" x14ac:dyDescent="0.25">
      <c r="A468" s="121"/>
      <c r="C468" s="121"/>
      <c r="D468" s="121"/>
      <c r="E468" s="121"/>
    </row>
    <row r="469" spans="1:5" x14ac:dyDescent="0.25">
      <c r="A469" s="121"/>
      <c r="C469" s="121"/>
      <c r="D469" s="121"/>
      <c r="E469" s="121"/>
    </row>
    <row r="470" spans="1:5" x14ac:dyDescent="0.25">
      <c r="A470" s="121"/>
      <c r="C470" s="121"/>
      <c r="D470" s="121"/>
      <c r="E470" s="121"/>
    </row>
    <row r="471" spans="1:5" x14ac:dyDescent="0.25">
      <c r="A471" s="121"/>
      <c r="C471" s="121"/>
      <c r="D471" s="121"/>
      <c r="E471" s="121"/>
    </row>
    <row r="472" spans="1:5" x14ac:dyDescent="0.25">
      <c r="A472" s="121"/>
      <c r="C472" s="121"/>
      <c r="D472" s="121"/>
      <c r="E472" s="121"/>
    </row>
    <row r="473" spans="1:5" x14ac:dyDescent="0.25">
      <c r="A473" s="121"/>
      <c r="C473" s="121"/>
      <c r="D473" s="121"/>
      <c r="E473" s="121"/>
    </row>
    <row r="474" spans="1:5" x14ac:dyDescent="0.25">
      <c r="A474" s="121"/>
      <c r="C474" s="121"/>
      <c r="D474" s="121"/>
      <c r="E474" s="121"/>
    </row>
    <row r="475" spans="1:5" x14ac:dyDescent="0.25">
      <c r="A475" s="121"/>
      <c r="C475" s="121"/>
      <c r="D475" s="121"/>
      <c r="E475" s="121"/>
    </row>
    <row r="476" spans="1:5" x14ac:dyDescent="0.25">
      <c r="A476" s="121"/>
      <c r="C476" s="121"/>
      <c r="D476" s="121"/>
      <c r="E476" s="121"/>
    </row>
    <row r="477" spans="1:5" x14ac:dyDescent="0.25">
      <c r="A477" s="121"/>
      <c r="C477" s="121"/>
      <c r="D477" s="121"/>
      <c r="E477" s="121"/>
    </row>
    <row r="478" spans="1:5" x14ac:dyDescent="0.25">
      <c r="A478" s="121"/>
      <c r="C478" s="121"/>
      <c r="D478" s="121"/>
      <c r="E478" s="121"/>
    </row>
  </sheetData>
  <mergeCells count="22">
    <mergeCell ref="C27:E27"/>
    <mergeCell ref="A29:E29"/>
    <mergeCell ref="C47:E47"/>
    <mergeCell ref="A49:E49"/>
    <mergeCell ref="A64:E64"/>
    <mergeCell ref="A75:E75"/>
    <mergeCell ref="A87:B87"/>
    <mergeCell ref="A90:E90"/>
    <mergeCell ref="D99:E99"/>
    <mergeCell ref="D100:E100"/>
    <mergeCell ref="D94:E94"/>
    <mergeCell ref="D95:E95"/>
    <mergeCell ref="D96:E96"/>
    <mergeCell ref="D97:E97"/>
    <mergeCell ref="D98:E98"/>
    <mergeCell ref="D93:E93"/>
    <mergeCell ref="F1:G1"/>
    <mergeCell ref="A1:E1"/>
    <mergeCell ref="A2:E2"/>
    <mergeCell ref="A7:E7"/>
    <mergeCell ref="D91:E91"/>
    <mergeCell ref="D92:E92"/>
  </mergeCells>
  <phoneticPr fontId="46" type="noConversion"/>
  <conditionalFormatting sqref="B479:B1048576">
    <cfRule type="duplicateValues" dxfId="151" priority="219"/>
    <cfRule type="duplicateValues" dxfId="150" priority="221"/>
  </conditionalFormatting>
  <conditionalFormatting sqref="E479:E1048576">
    <cfRule type="duplicateValues" dxfId="149" priority="222"/>
  </conditionalFormatting>
  <conditionalFormatting sqref="B109:B478 B86:B90 B1:B7 B74:B75 B51:B61 B77:B78 B92:B100 B63:B64 B48:B49 B28:B29 B9:B26 B31:B46">
    <cfRule type="duplicateValues" dxfId="148" priority="38"/>
  </conditionalFormatting>
  <conditionalFormatting sqref="E21">
    <cfRule type="duplicateValues" dxfId="147" priority="37"/>
  </conditionalFormatting>
  <conditionalFormatting sqref="E38">
    <cfRule type="duplicateValues" dxfId="146" priority="36"/>
  </conditionalFormatting>
  <conditionalFormatting sqref="E39">
    <cfRule type="duplicateValues" dxfId="145" priority="35"/>
  </conditionalFormatting>
  <conditionalFormatting sqref="E40">
    <cfRule type="duplicateValues" dxfId="144" priority="34"/>
  </conditionalFormatting>
  <conditionalFormatting sqref="B109:B478 B1:B7 B86:B90 B74:B75 B51:B61 B77:B78 B92:B100 B63:B64 B48:B49 B28:B29 B9:B26 B31:B46">
    <cfRule type="duplicateValues" dxfId="143" priority="33"/>
  </conditionalFormatting>
  <conditionalFormatting sqref="E41">
    <cfRule type="duplicateValues" dxfId="142" priority="32"/>
  </conditionalFormatting>
  <conditionalFormatting sqref="B66:B72">
    <cfRule type="duplicateValues" dxfId="141" priority="31"/>
  </conditionalFormatting>
  <conditionalFormatting sqref="E66 E71:E72">
    <cfRule type="duplicateValues" dxfId="140" priority="30"/>
  </conditionalFormatting>
  <conditionalFormatting sqref="B66:B72">
    <cfRule type="duplicateValues" dxfId="139" priority="29"/>
  </conditionalFormatting>
  <conditionalFormatting sqref="B79">
    <cfRule type="duplicateValues" dxfId="138" priority="28"/>
  </conditionalFormatting>
  <conditionalFormatting sqref="E79">
    <cfRule type="duplicateValues" dxfId="137" priority="27"/>
  </conditionalFormatting>
  <conditionalFormatting sqref="B79">
    <cfRule type="duplicateValues" dxfId="136" priority="26"/>
  </conditionalFormatting>
  <conditionalFormatting sqref="B109:B478 B86:B90 B1:B7 B51:B61 B66:B72 B77:B79 B92:B107 B74:B75 B63:B64 B48:B49 B28:B29 B9:B26 B31:B46">
    <cfRule type="duplicateValues" dxfId="135" priority="25"/>
  </conditionalFormatting>
  <conditionalFormatting sqref="B109:B478 B92:B107 B66:B72 B1:B7 B51:B61 B77:B84 B86:B90 B74:B75 B63:B64 B48:B49 B28:B29 B9:B26 B31:B46">
    <cfRule type="duplicateValues" dxfId="134" priority="24"/>
  </conditionalFormatting>
  <conditionalFormatting sqref="E14">
    <cfRule type="duplicateValues" dxfId="133" priority="23"/>
  </conditionalFormatting>
  <conditionalFormatting sqref="B101:B107">
    <cfRule type="duplicateValues" dxfId="132" priority="39"/>
  </conditionalFormatting>
  <conditionalFormatting sqref="E101:E107">
    <cfRule type="duplicateValues" dxfId="131" priority="40"/>
  </conditionalFormatting>
  <conditionalFormatting sqref="E23">
    <cfRule type="duplicateValues" dxfId="130" priority="22"/>
  </conditionalFormatting>
  <conditionalFormatting sqref="E54:E55">
    <cfRule type="duplicateValues" dxfId="129" priority="21"/>
  </conditionalFormatting>
  <conditionalFormatting sqref="E53 E15">
    <cfRule type="duplicateValues" dxfId="128" priority="41"/>
  </conditionalFormatting>
  <conditionalFormatting sqref="B21">
    <cfRule type="duplicateValues" dxfId="127" priority="20"/>
  </conditionalFormatting>
  <conditionalFormatting sqref="E108:E478 E1:E7 E85:E100 E73:E75 E22 E51:E52 E9:E13 E16:E20 E77:E78 E31:E37 E60:E64 E24:E29 E43:E49">
    <cfRule type="duplicateValues" dxfId="126" priority="42"/>
  </conditionalFormatting>
  <conditionalFormatting sqref="B34">
    <cfRule type="duplicateValues" dxfId="125" priority="19"/>
  </conditionalFormatting>
  <conditionalFormatting sqref="B35">
    <cfRule type="duplicateValues" dxfId="124" priority="18"/>
  </conditionalFormatting>
  <conditionalFormatting sqref="B36">
    <cfRule type="duplicateValues" dxfId="123" priority="17"/>
  </conditionalFormatting>
  <conditionalFormatting sqref="B37">
    <cfRule type="duplicateValues" dxfId="122" priority="16"/>
  </conditionalFormatting>
  <conditionalFormatting sqref="B38">
    <cfRule type="duplicateValues" dxfId="121" priority="15"/>
  </conditionalFormatting>
  <conditionalFormatting sqref="B39">
    <cfRule type="duplicateValues" dxfId="120" priority="14"/>
  </conditionalFormatting>
  <conditionalFormatting sqref="B40">
    <cfRule type="duplicateValues" dxfId="119" priority="13"/>
  </conditionalFormatting>
  <conditionalFormatting sqref="B41">
    <cfRule type="duplicateValues" dxfId="118" priority="12"/>
  </conditionalFormatting>
  <conditionalFormatting sqref="B41">
    <cfRule type="duplicateValues" dxfId="117" priority="11"/>
  </conditionalFormatting>
  <conditionalFormatting sqref="E80:E84 E42">
    <cfRule type="duplicateValues" dxfId="116" priority="43"/>
  </conditionalFormatting>
  <conditionalFormatting sqref="B80:B84">
    <cfRule type="duplicateValues" dxfId="115" priority="44"/>
  </conditionalFormatting>
  <conditionalFormatting sqref="E67">
    <cfRule type="duplicateValues" dxfId="114" priority="10"/>
  </conditionalFormatting>
  <conditionalFormatting sqref="E56">
    <cfRule type="duplicateValues" dxfId="113" priority="9"/>
  </conditionalFormatting>
  <conditionalFormatting sqref="E68">
    <cfRule type="duplicateValues" dxfId="112" priority="8"/>
  </conditionalFormatting>
  <conditionalFormatting sqref="E69">
    <cfRule type="duplicateValues" dxfId="111" priority="7"/>
  </conditionalFormatting>
  <conditionalFormatting sqref="E70">
    <cfRule type="duplicateValues" dxfId="110" priority="6"/>
  </conditionalFormatting>
  <conditionalFormatting sqref="E57">
    <cfRule type="duplicateValues" dxfId="109" priority="5"/>
  </conditionalFormatting>
  <conditionalFormatting sqref="E1:E58 E60:E478">
    <cfRule type="duplicateValues" dxfId="108" priority="4"/>
  </conditionalFormatting>
  <conditionalFormatting sqref="E58">
    <cfRule type="duplicateValues" dxfId="107" priority="3"/>
  </conditionalFormatting>
  <conditionalFormatting sqref="E59">
    <cfRule type="duplicateValues" dxfId="106" priority="2"/>
  </conditionalFormatting>
  <conditionalFormatting sqref="E59">
    <cfRule type="duplicateValues" dxfId="10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2536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69" customFormat="1" x14ac:dyDescent="0.25">
      <c r="A256" s="76">
        <v>363</v>
      </c>
      <c r="B256" s="76" t="s">
        <v>2468</v>
      </c>
      <c r="C256" s="76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69" customFormat="1" x14ac:dyDescent="0.25">
      <c r="A258" s="76">
        <v>365</v>
      </c>
      <c r="B258" s="76" t="s">
        <v>2466</v>
      </c>
      <c r="C258" s="76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69" customFormat="1" x14ac:dyDescent="0.25">
      <c r="A260" s="89">
        <v>368</v>
      </c>
      <c r="B260" s="89" t="s">
        <v>2532</v>
      </c>
      <c r="C260" s="89" t="s">
        <v>1274</v>
      </c>
    </row>
    <row r="261" spans="1:3" s="69" customFormat="1" x14ac:dyDescent="0.25">
      <c r="A261" s="76">
        <v>369</v>
      </c>
      <c r="B261" s="76" t="s">
        <v>2467</v>
      </c>
      <c r="C261" s="76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69" customFormat="1" x14ac:dyDescent="0.25">
      <c r="A270" s="74">
        <v>384</v>
      </c>
      <c r="B270" s="74" t="s">
        <v>2460</v>
      </c>
      <c r="C270" s="74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59" customFormat="1" x14ac:dyDescent="0.25">
      <c r="A351" s="66">
        <v>491</v>
      </c>
      <c r="B351" s="66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2538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69" customFormat="1" x14ac:dyDescent="0.25">
      <c r="A432" s="71">
        <v>581</v>
      </c>
      <c r="B432" s="71" t="s">
        <v>1602</v>
      </c>
      <c r="C432" s="71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2537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69" customFormat="1" x14ac:dyDescent="0.25">
      <c r="A451" s="76">
        <v>600</v>
      </c>
      <c r="B451" s="76" t="s">
        <v>2461</v>
      </c>
      <c r="C451" s="76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69" customFormat="1" x14ac:dyDescent="0.25">
      <c r="A465" s="76">
        <v>614</v>
      </c>
      <c r="B465" s="76" t="s">
        <v>2464</v>
      </c>
      <c r="C465" s="76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69" customFormat="1" x14ac:dyDescent="0.25">
      <c r="A511" s="89">
        <v>663</v>
      </c>
      <c r="B511" s="89" t="s">
        <v>2539</v>
      </c>
      <c r="C511" s="8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69" customFormat="1" x14ac:dyDescent="0.25">
      <c r="A637" s="76">
        <v>797</v>
      </c>
      <c r="B637" s="76" t="s">
        <v>2462</v>
      </c>
      <c r="C637" s="76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59" customFormat="1" x14ac:dyDescent="0.25">
      <c r="A822" s="38">
        <v>991</v>
      </c>
      <c r="B822" s="38" t="s">
        <v>1878</v>
      </c>
      <c r="C822" s="38" t="s">
        <v>1276</v>
      </c>
    </row>
    <row r="823" spans="1:3" s="59" customFormat="1" x14ac:dyDescent="0.25">
      <c r="A823" s="38">
        <v>993</v>
      </c>
      <c r="B823" s="38" t="s">
        <v>1879</v>
      </c>
      <c r="C823" s="38" t="s">
        <v>1273</v>
      </c>
    </row>
    <row r="824" spans="1:3" s="59" customFormat="1" x14ac:dyDescent="0.25">
      <c r="A824" s="38">
        <v>994</v>
      </c>
      <c r="B824" s="38" t="s">
        <v>2252</v>
      </c>
      <c r="C824" s="38" t="s">
        <v>1273</v>
      </c>
    </row>
    <row r="825" spans="1:3" s="69" customFormat="1" x14ac:dyDescent="0.25">
      <c r="A825" s="38">
        <v>995</v>
      </c>
      <c r="B825" s="38" t="s">
        <v>1880</v>
      </c>
      <c r="C825" s="38" t="s">
        <v>1275</v>
      </c>
    </row>
    <row r="826" spans="1:3" s="69" customFormat="1" x14ac:dyDescent="0.25">
      <c r="A826" s="38">
        <v>996</v>
      </c>
      <c r="B826" s="38" t="s">
        <v>1881</v>
      </c>
      <c r="C826" s="38" t="s">
        <v>1273</v>
      </c>
    </row>
    <row r="827" spans="1:3" s="69" customFormat="1" x14ac:dyDescent="0.25">
      <c r="A827" s="38">
        <v>166</v>
      </c>
      <c r="B827" s="38" t="s">
        <v>2541</v>
      </c>
      <c r="C827" s="38" t="s">
        <v>1276</v>
      </c>
    </row>
    <row r="828" spans="1:3" s="69" customFormat="1" x14ac:dyDescent="0.25">
      <c r="A828" s="38">
        <v>361</v>
      </c>
      <c r="B828" s="38" t="s">
        <v>2553</v>
      </c>
      <c r="C828" s="38" t="s">
        <v>1276</v>
      </c>
    </row>
    <row r="829" spans="1:3" s="69" customFormat="1" x14ac:dyDescent="0.25">
      <c r="A829" s="38">
        <v>375</v>
      </c>
      <c r="B829" s="38" t="s">
        <v>2562</v>
      </c>
      <c r="C829" s="38" t="s">
        <v>1273</v>
      </c>
    </row>
    <row r="830" spans="1:3" x14ac:dyDescent="0.25">
      <c r="A830" s="38">
        <v>371</v>
      </c>
      <c r="B830" s="38" t="s">
        <v>2580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104" priority="5"/>
  </conditionalFormatting>
  <conditionalFormatting sqref="A827">
    <cfRule type="duplicateValues" dxfId="103" priority="4"/>
  </conditionalFormatting>
  <conditionalFormatting sqref="A828">
    <cfRule type="duplicateValues" dxfId="102" priority="3"/>
  </conditionalFormatting>
  <conditionalFormatting sqref="A829">
    <cfRule type="duplicateValues" dxfId="101" priority="2"/>
  </conditionalFormatting>
  <conditionalFormatting sqref="A830">
    <cfRule type="duplicateValues" dxfId="100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6" t="s">
        <v>2420</v>
      </c>
      <c r="B1" s="197"/>
      <c r="C1" s="197"/>
      <c r="D1" s="197"/>
    </row>
    <row r="2" spans="1:5" x14ac:dyDescent="0.25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75" x14ac:dyDescent="0.25">
      <c r="A3" s="48">
        <v>3335925664</v>
      </c>
      <c r="B3" s="48" t="s">
        <v>2573</v>
      </c>
      <c r="C3" s="48" t="s">
        <v>2564</v>
      </c>
      <c r="D3" s="60" t="s">
        <v>2548</v>
      </c>
      <c r="E3" s="62"/>
    </row>
    <row r="4" spans="1:5" ht="15.75" x14ac:dyDescent="0.25">
      <c r="A4" s="48">
        <v>3335925995</v>
      </c>
      <c r="B4" s="48" t="s">
        <v>2574</v>
      </c>
      <c r="C4" s="48" t="s">
        <v>2564</v>
      </c>
      <c r="D4" s="60" t="s">
        <v>2548</v>
      </c>
      <c r="E4" s="62"/>
    </row>
    <row r="5" spans="1:5" ht="15.75" x14ac:dyDescent="0.25">
      <c r="A5" s="48">
        <v>3335926016</v>
      </c>
      <c r="B5" s="48" t="s">
        <v>2575</v>
      </c>
      <c r="C5" s="48" t="s">
        <v>2564</v>
      </c>
      <c r="D5" s="60" t="s">
        <v>2545</v>
      </c>
    </row>
    <row r="6" spans="1:5" ht="15.75" x14ac:dyDescent="0.25">
      <c r="A6" s="48">
        <v>3335926017</v>
      </c>
      <c r="B6" s="48" t="s">
        <v>2576</v>
      </c>
      <c r="C6" s="48" t="s">
        <v>2564</v>
      </c>
      <c r="D6" s="60" t="s">
        <v>2545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2424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2425</v>
      </c>
      <c r="D13" s="48">
        <f>COUNTIFS($D$3:$D$12,"Disponible")</f>
        <v>0</v>
      </c>
    </row>
    <row r="14" spans="1:5" ht="16.5" thickBot="1" x14ac:dyDescent="0.3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2427</v>
      </c>
      <c r="D15" s="52">
        <f>D13/D12</f>
        <v>0</v>
      </c>
    </row>
    <row r="16" spans="1:5" ht="15.75" thickBot="1" x14ac:dyDescent="0.3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6" t="s">
        <v>2429</v>
      </c>
      <c r="B18" s="197"/>
      <c r="C18" s="197"/>
      <c r="D18" s="197"/>
    </row>
    <row r="19" spans="1:4" x14ac:dyDescent="0.25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75" x14ac:dyDescent="0.25">
      <c r="A20" s="48">
        <v>3335925984</v>
      </c>
      <c r="B20" s="48" t="s">
        <v>2566</v>
      </c>
      <c r="C20" s="48" t="s">
        <v>2548</v>
      </c>
      <c r="D20" s="60" t="s">
        <v>2545</v>
      </c>
    </row>
    <row r="21" spans="1:4" ht="15.75" x14ac:dyDescent="0.25">
      <c r="A21" s="48">
        <v>3335925986</v>
      </c>
      <c r="B21" s="48" t="s">
        <v>2565</v>
      </c>
      <c r="C21" s="48" t="s">
        <v>2548</v>
      </c>
      <c r="D21" s="60" t="s">
        <v>2545</v>
      </c>
    </row>
    <row r="22" spans="1:4" ht="15.75" x14ac:dyDescent="0.25">
      <c r="A22" s="48">
        <v>3335925987</v>
      </c>
      <c r="B22" s="48" t="s">
        <v>2568</v>
      </c>
      <c r="C22" s="48" t="s">
        <v>2548</v>
      </c>
      <c r="D22" s="60" t="s">
        <v>2545</v>
      </c>
    </row>
    <row r="23" spans="1:4" ht="15.75" x14ac:dyDescent="0.25">
      <c r="A23" s="48">
        <v>3335925988</v>
      </c>
      <c r="B23" s="48" t="s">
        <v>2569</v>
      </c>
      <c r="C23" s="48" t="s">
        <v>2548</v>
      </c>
      <c r="D23" s="60" t="s">
        <v>2545</v>
      </c>
    </row>
    <row r="24" spans="1:4" s="78" customFormat="1" ht="15.75" x14ac:dyDescent="0.25">
      <c r="A24" s="48">
        <v>3335925991</v>
      </c>
      <c r="B24" s="48" t="s">
        <v>2570</v>
      </c>
      <c r="C24" s="48" t="s">
        <v>2548</v>
      </c>
      <c r="D24" s="60" t="s">
        <v>2545</v>
      </c>
    </row>
    <row r="25" spans="1:4" s="78" customFormat="1" ht="15.75" x14ac:dyDescent="0.25">
      <c r="A25" s="48">
        <v>3335925992</v>
      </c>
      <c r="B25" s="48" t="s">
        <v>2571</v>
      </c>
      <c r="C25" s="48" t="s">
        <v>2548</v>
      </c>
      <c r="D25" s="60" t="s">
        <v>2545</v>
      </c>
    </row>
    <row r="26" spans="1:4" s="78" customFormat="1" ht="15.75" x14ac:dyDescent="0.25">
      <c r="A26" s="48">
        <v>3335925993</v>
      </c>
      <c r="B26" s="48" t="s">
        <v>2572</v>
      </c>
      <c r="C26" s="48" t="s">
        <v>2548</v>
      </c>
      <c r="D26" s="60" t="s">
        <v>2545</v>
      </c>
    </row>
    <row r="27" spans="1:4" s="78" customFormat="1" ht="15.75" x14ac:dyDescent="0.25">
      <c r="A27" s="48">
        <v>3335925994</v>
      </c>
      <c r="B27" s="48" t="s">
        <v>2567</v>
      </c>
      <c r="C27" s="48" t="s">
        <v>2548</v>
      </c>
      <c r="D27" s="60" t="s">
        <v>2545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2432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2433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2426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2434</v>
      </c>
      <c r="D37" s="52">
        <f>D35/D34</f>
        <v>0</v>
      </c>
    </row>
    <row r="38" spans="1:4" ht="15.75" thickBot="1" x14ac:dyDescent="0.3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99" priority="18"/>
  </conditionalFormatting>
  <conditionalFormatting sqref="B7:B8">
    <cfRule type="duplicateValues" dxfId="98" priority="17"/>
  </conditionalFormatting>
  <conditionalFormatting sqref="A7:A8">
    <cfRule type="duplicateValues" dxfId="97" priority="15"/>
    <cfRule type="duplicateValues" dxfId="96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2021-07-15T19:58:05Z</dcterms:modified>
</cp:coreProperties>
</file>