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6\"/>
    </mc:Choice>
  </mc:AlternateContent>
  <bookViews>
    <workbookView xWindow="0" yWindow="0" windowWidth="18555" windowHeight="721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Efectivo'!$A$68:$E$76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6" i="1" l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 l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A185" i="1"/>
  <c r="A184" i="1"/>
  <c r="A183" i="1"/>
  <c r="A182" i="1"/>
  <c r="A181" i="1"/>
  <c r="A180" i="1"/>
  <c r="B56" i="16"/>
  <c r="B135" i="16"/>
  <c r="B99" i="16"/>
  <c r="B87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1" i="16"/>
  <c r="A110" i="16"/>
  <c r="A109" i="16"/>
  <c r="A108" i="16"/>
  <c r="C107" i="16"/>
  <c r="A107" i="16"/>
  <c r="C106" i="16"/>
  <c r="A106" i="16"/>
  <c r="C105" i="16"/>
  <c r="A105" i="16"/>
  <c r="C104" i="16"/>
  <c r="A104" i="16"/>
  <c r="C103" i="16"/>
  <c r="A103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A114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3" i="16"/>
  <c r="A63" i="16"/>
  <c r="C62" i="16"/>
  <c r="A62" i="16"/>
  <c r="C61" i="16"/>
  <c r="A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79" i="1" l="1"/>
  <c r="G179" i="1"/>
  <c r="H179" i="1"/>
  <c r="I179" i="1"/>
  <c r="J179" i="1"/>
  <c r="K179" i="1"/>
  <c r="F174" i="1"/>
  <c r="G174" i="1"/>
  <c r="H174" i="1"/>
  <c r="I174" i="1"/>
  <c r="J174" i="1"/>
  <c r="K174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57" i="1"/>
  <c r="G157" i="1"/>
  <c r="H157" i="1"/>
  <c r="I157" i="1"/>
  <c r="J157" i="1"/>
  <c r="K157" i="1"/>
  <c r="F155" i="1"/>
  <c r="G155" i="1"/>
  <c r="H155" i="1"/>
  <c r="I155" i="1"/>
  <c r="J155" i="1"/>
  <c r="K155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4" i="1"/>
  <c r="G144" i="1"/>
  <c r="H144" i="1"/>
  <c r="I144" i="1"/>
  <c r="J144" i="1"/>
  <c r="K144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38" i="1"/>
  <c r="G138" i="1"/>
  <c r="H138" i="1"/>
  <c r="I138" i="1"/>
  <c r="J138" i="1"/>
  <c r="K138" i="1"/>
  <c r="F136" i="1"/>
  <c r="G136" i="1"/>
  <c r="H136" i="1"/>
  <c r="I136" i="1"/>
  <c r="J136" i="1"/>
  <c r="K136" i="1"/>
  <c r="F134" i="1"/>
  <c r="G134" i="1"/>
  <c r="H134" i="1"/>
  <c r="I134" i="1"/>
  <c r="J134" i="1"/>
  <c r="K134" i="1"/>
  <c r="F130" i="1"/>
  <c r="G130" i="1"/>
  <c r="H130" i="1"/>
  <c r="I130" i="1"/>
  <c r="J130" i="1"/>
  <c r="K130" i="1"/>
  <c r="F128" i="1"/>
  <c r="G128" i="1"/>
  <c r="H128" i="1"/>
  <c r="I128" i="1"/>
  <c r="J128" i="1"/>
  <c r="K128" i="1"/>
  <c r="A179" i="1"/>
  <c r="A174" i="1"/>
  <c r="A170" i="1"/>
  <c r="A169" i="1"/>
  <c r="A168" i="1"/>
  <c r="A167" i="1"/>
  <c r="A166" i="1"/>
  <c r="A157" i="1"/>
  <c r="A155" i="1"/>
  <c r="A152" i="1"/>
  <c r="A151" i="1"/>
  <c r="A150" i="1"/>
  <c r="A149" i="1"/>
  <c r="A148" i="1"/>
  <c r="A147" i="1"/>
  <c r="A146" i="1"/>
  <c r="A144" i="1"/>
  <c r="A142" i="1"/>
  <c r="A141" i="1"/>
  <c r="A138" i="1"/>
  <c r="A136" i="1"/>
  <c r="A134" i="1"/>
  <c r="A130" i="1"/>
  <c r="A128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6" i="1"/>
  <c r="G156" i="1"/>
  <c r="H156" i="1"/>
  <c r="I156" i="1"/>
  <c r="J156" i="1"/>
  <c r="K156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45" i="1"/>
  <c r="G145" i="1"/>
  <c r="H145" i="1"/>
  <c r="I145" i="1"/>
  <c r="J145" i="1"/>
  <c r="K145" i="1"/>
  <c r="F143" i="1"/>
  <c r="G143" i="1"/>
  <c r="H143" i="1"/>
  <c r="I143" i="1"/>
  <c r="J143" i="1"/>
  <c r="K143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7" i="1"/>
  <c r="G137" i="1"/>
  <c r="H137" i="1"/>
  <c r="I137" i="1"/>
  <c r="J137" i="1"/>
  <c r="K137" i="1"/>
  <c r="F135" i="1"/>
  <c r="G135" i="1"/>
  <c r="H135" i="1"/>
  <c r="I135" i="1"/>
  <c r="J135" i="1"/>
  <c r="K135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29" i="1"/>
  <c r="G129" i="1"/>
  <c r="H129" i="1"/>
  <c r="I129" i="1"/>
  <c r="J129" i="1"/>
  <c r="K129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A178" i="1"/>
  <c r="A177" i="1"/>
  <c r="A176" i="1"/>
  <c r="A175" i="1"/>
  <c r="A173" i="1"/>
  <c r="A172" i="1"/>
  <c r="A171" i="1"/>
  <c r="A165" i="1"/>
  <c r="A164" i="1"/>
  <c r="A163" i="1"/>
  <c r="A162" i="1"/>
  <c r="A161" i="1"/>
  <c r="A160" i="1"/>
  <c r="A159" i="1"/>
  <c r="A158" i="1"/>
  <c r="A156" i="1"/>
  <c r="A154" i="1"/>
  <c r="A153" i="1"/>
  <c r="A145" i="1"/>
  <c r="A143" i="1"/>
  <c r="A140" i="1"/>
  <c r="A139" i="1"/>
  <c r="A137" i="1"/>
  <c r="A135" i="1"/>
  <c r="A133" i="1"/>
  <c r="A132" i="1"/>
  <c r="A131" i="1"/>
  <c r="A129" i="1"/>
  <c r="A127" i="1"/>
  <c r="A126" i="1"/>
  <c r="A125" i="1"/>
  <c r="A124" i="1"/>
  <c r="F117" i="1" l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F106" i="1"/>
  <c r="G106" i="1"/>
  <c r="H106" i="1"/>
  <c r="I106" i="1"/>
  <c r="J106" i="1"/>
  <c r="K106" i="1"/>
  <c r="F104" i="1"/>
  <c r="G104" i="1"/>
  <c r="H104" i="1"/>
  <c r="I104" i="1"/>
  <c r="J104" i="1"/>
  <c r="K104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6" i="1"/>
  <c r="G96" i="1"/>
  <c r="H96" i="1"/>
  <c r="I96" i="1"/>
  <c r="J96" i="1"/>
  <c r="K96" i="1"/>
  <c r="A117" i="1"/>
  <c r="A116" i="1"/>
  <c r="A115" i="1"/>
  <c r="A114" i="1"/>
  <c r="A112" i="1"/>
  <c r="A106" i="1"/>
  <c r="A104" i="1"/>
  <c r="A100" i="1"/>
  <c r="A99" i="1"/>
  <c r="A98" i="1"/>
  <c r="A96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5" i="1"/>
  <c r="G105" i="1"/>
  <c r="H105" i="1"/>
  <c r="I105" i="1"/>
  <c r="J105" i="1"/>
  <c r="K105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97" i="1"/>
  <c r="G97" i="1"/>
  <c r="H97" i="1"/>
  <c r="I97" i="1"/>
  <c r="J97" i="1"/>
  <c r="K97" i="1"/>
  <c r="F95" i="1"/>
  <c r="G95" i="1"/>
  <c r="H95" i="1"/>
  <c r="I95" i="1"/>
  <c r="J95" i="1"/>
  <c r="K95" i="1"/>
  <c r="A123" i="1"/>
  <c r="A122" i="1"/>
  <c r="A121" i="1"/>
  <c r="A120" i="1"/>
  <c r="A119" i="1"/>
  <c r="A118" i="1"/>
  <c r="A113" i="1"/>
  <c r="A111" i="1"/>
  <c r="A110" i="1"/>
  <c r="A109" i="1"/>
  <c r="A108" i="1"/>
  <c r="A107" i="1"/>
  <c r="A105" i="1"/>
  <c r="A103" i="1"/>
  <c r="A102" i="1"/>
  <c r="A101" i="1"/>
  <c r="A97" i="1"/>
  <c r="A95" i="1"/>
  <c r="F94" i="1" l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A94" i="1"/>
  <c r="A93" i="1"/>
  <c r="A92" i="1"/>
  <c r="A91" i="1"/>
  <c r="F90" i="1" l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90" i="1"/>
  <c r="A89" i="1"/>
  <c r="A88" i="1"/>
  <c r="A87" i="1"/>
  <c r="A86" i="1" l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54" i="1"/>
  <c r="A53" i="1"/>
  <c r="A52" i="1"/>
  <c r="A51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F29" i="1"/>
  <c r="G29" i="1"/>
  <c r="H29" i="1"/>
  <c r="I29" i="1"/>
  <c r="J29" i="1"/>
  <c r="K29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8" i="1"/>
  <c r="A27" i="1"/>
  <c r="A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F12" i="1" l="1"/>
  <c r="G12" i="1"/>
  <c r="H12" i="1"/>
  <c r="I12" i="1"/>
  <c r="J12" i="1"/>
  <c r="K12" i="1"/>
  <c r="A12" i="1"/>
  <c r="A11" i="1" l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6" i="1" l="1"/>
  <c r="F6" i="1"/>
  <c r="G6" i="1"/>
  <c r="H6" i="1"/>
  <c r="I6" i="1"/>
  <c r="J6" i="1"/>
  <c r="K6" i="1"/>
  <c r="A7" i="1"/>
  <c r="F7" i="1"/>
  <c r="G7" i="1"/>
  <c r="H7" i="1"/>
  <c r="I7" i="1"/>
  <c r="J7" i="1"/>
  <c r="K7" i="1"/>
  <c r="K8" i="1"/>
  <c r="J8" i="1"/>
  <c r="I8" i="1"/>
  <c r="H8" i="1"/>
  <c r="G8" i="1"/>
  <c r="F8" i="1"/>
  <c r="A8" i="1"/>
  <c r="F5" i="1" l="1"/>
  <c r="G5" i="1"/>
  <c r="H5" i="1"/>
  <c r="I5" i="1"/>
  <c r="J5" i="1"/>
  <c r="K5" i="1"/>
  <c r="A5" i="1"/>
  <c r="G7" i="16" l="1"/>
  <c r="K2" i="16"/>
  <c r="H1" i="16" l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<sst xmlns="http://schemas.openxmlformats.org/spreadsheetml/2006/main" count="14208" uniqueCount="2612">
  <si>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</si>
  <si>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</si>
  <si>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</si>
  <si>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</si>
  <si>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</si>
  <si>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</si>
  <si>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</si>
  <si>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</si>
  <si>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</si>
  <si>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</si>
  <si>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</si>
  <si>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</si>
  <si>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</si>
  <si>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</si>
  <si>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</si>
  <si>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</si>
  <si>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</si>
  <si>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</si>
  <si>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</si>
  <si>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</si>
  <si>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</si>
  <si>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</si>
  <si>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</si>
  <si>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</si>
  <si>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</si>
  <si>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</si>
  <si>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</si>
  <si>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</si>
  <si>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</si>
  <si>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</si>
  <si>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</si>
  <si>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</si>
  <si>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</si>
  <si>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</si>
  <si>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</si>
  <si>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</si>
  <si>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</si>
  <si>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</si>
  <si>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</si>
  <si>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</si>
  <si>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</si>
  <si>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</si>
  <si>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</si>
  <si>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</si>
  <si>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</si>
  <si>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</si>
  <si>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</si>
  <si>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</si>
  <si>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</si>
  <si>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</si>
  <si>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</si>
  <si>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</si>
  <si>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</si>
  <si>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</si>
  <si>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</si>
  <si>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</si>
  <si>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</si>
  <si>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</si>
  <si>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</si>
  <si>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</si>
  <si>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</si>
  <si>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</si>
  <si>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</si>
  <si>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</si>
  <si>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</si>
  <si>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</si>
  <si>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</si>
  <si>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</si>
  <si>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</si>
  <si>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</si>
  <si>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</si>
  <si>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</si>
  <si>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</si>
  <si>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</si>
  <si>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</si>
  <si>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</si>
  <si>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</si>
  <si>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</si>
  <si>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</si>
  <si>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</si>
  <si>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</si>
  <si>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</si>
  <si>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</si>
  <si>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</si>
  <si>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</si>
  <si>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</si>
  <si>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</si>
  <si>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</si>
  <si>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</si>
  <si>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</si>
  <si>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</si>
  <si>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</si>
  <si>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</si>
  <si>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</si>
  <si>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</si>
  <si>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</si>
  <si>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</si>
  <si>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</si>
  <si>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</si>
  <si>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</si>
  <si>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</si>
  <si>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</si>
  <si>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</si>
  <si>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</si>
  <si>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</si>
  <si>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</si>
  <si>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</si>
  <si>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</si>
  <si>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</si>
  <si>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</si>
  <si>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</si>
  <si>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</si>
  <si>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</si>
  <si>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</si>
  <si>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</si>
  <si>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</si>
  <si>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</si>
  <si>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</si>
  <si>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</si>
  <si>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</si>
  <si>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</si>
  <si>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</si>
  <si>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</si>
  <si>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</si>
  <si>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</si>
  <si>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</si>
  <si>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</si>
  <si>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</si>
  <si>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</si>
  <si>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</si>
  <si>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</si>
  <si>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</si>
  <si>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</si>
  <si>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</si>
  <si>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</si>
  <si>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</si>
  <si>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</si>
  <si>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</si>
  <si>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</si>
  <si>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</si>
  <si>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</si>
  <si>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</si>
  <si>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</si>
  <si>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</si>
  <si>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</si>
  <si>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</si>
  <si>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</si>
  <si>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</si>
  <si>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</si>
  <si>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</si>
  <si>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</si>
  <si>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</si>
  <si>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</si>
  <si>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</si>
  <si>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</si>
  <si>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</si>
  <si>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</si>
  <si>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</si>
  <si>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</si>
  <si>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</si>
  <si>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</si>
  <si>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</si>
  <si>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</si>
  <si>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</si>
  <si>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</si>
  <si>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</si>
  <si>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</si>
  <si>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</si>
  <si>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</si>
  <si>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</si>
  <si>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</si>
  <si>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</si>
  <si>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</si>
  <si>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</si>
  <si>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</si>
  <si>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</si>
  <si>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</si>
  <si>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</si>
  <si>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</si>
  <si>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</si>
  <si>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</si>
  <si>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</si>
  <si>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</si>
  <si>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</si>
  <si>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</si>
  <si>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</si>
  <si>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</si>
  <si>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</si>
  <si>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</si>
  <si>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</si>
  <si>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</si>
  <si>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</si>
  <si>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</si>
  <si>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</si>
  <si>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</si>
  <si>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</si>
  <si>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</si>
  <si>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</si>
  <si>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</si>
  <si>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</si>
  <si>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</si>
  <si>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</si>
  <si>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</si>
  <si>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</si>
  <si>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</si>
  <si>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</si>
  <si>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</si>
  <si>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</si>
  <si>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</si>
  <si>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</si>
  <si>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</si>
  <si>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</si>
  <si>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</si>
  <si>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</si>
  <si>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</si>
  <si>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</si>
  <si>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</si>
  <si>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</si>
  <si>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</si>
  <si>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</si>
  <si>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</si>
  <si>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</si>
  <si>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</si>
  <si>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</si>
  <si>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</si>
  <si>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</si>
  <si>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</si>
  <si>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</si>
  <si>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</si>
  <si>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</si>
  <si>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</si>
  <si>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</si>
  <si>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</si>
  <si>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</si>
  <si>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</si>
  <si>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</si>
  <si>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</si>
  <si>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</si>
  <si>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</si>
  <si>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</si>
  <si>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</si>
  <si>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</si>
  <si>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</si>
  <si>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</si>
  <si>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</si>
  <si>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</si>
  <si>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</si>
  <si>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</si>
  <si>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</si>
  <si>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</si>
  <si>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</si>
  <si>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</si>
  <si>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</si>
  <si>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</si>
  <si>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</si>
  <si>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</si>
  <si>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</si>
  <si>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</si>
  <si>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</si>
  <si>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</si>
  <si>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</si>
  <si>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</si>
  <si>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</si>
  <si>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</si>
  <si>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</si>
  <si>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</si>
  <si>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</si>
  <si>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</si>
  <si>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</si>
  <si>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</si>
  <si>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</si>
  <si>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</si>
  <si>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</si>
  <si>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</si>
  <si>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</si>
  <si>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</si>
  <si>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</si>
  <si>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</si>
  <si>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</si>
  <si>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</si>
  <si>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</si>
  <si>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</si>
  <si>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</si>
  <si>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</si>
  <si>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</si>
  <si>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</si>
  <si>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</si>
  <si>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</si>
  <si>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</si>
  <si>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</si>
  <si>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</si>
  <si>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</si>
  <si>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</si>
  <si>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</si>
  <si>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</si>
  <si>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</si>
  <si>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</si>
  <si>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</si>
  <si>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</si>
  <si>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</si>
  <si>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</si>
  <si>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</si>
  <si>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</si>
  <si>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</si>
  <si>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</si>
  <si>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</si>
  <si>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</si>
  <si>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</si>
  <si>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</si>
  <si>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</si>
  <si>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</si>
  <si>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</si>
  <si>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</si>
  <si>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</si>
  <si>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</si>
  <si>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</si>
  <si>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</si>
  <si>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</si>
  <si>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</si>
  <si>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</si>
  <si>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</si>
  <si>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</si>
  <si>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</si>
  <si>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</si>
  <si>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</si>
  <si>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</si>
  <si>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</si>
  <si>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</si>
  <si>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</si>
  <si>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</si>
  <si>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</si>
  <si>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</si>
  <si>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</si>
  <si>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</si>
  <si>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</si>
  <si>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</si>
  <si>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</si>
  <si>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</si>
  <si>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</si>
  <si>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</si>
  <si>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</si>
  <si>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</si>
  <si>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</si>
  <si>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</si>
  <si>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</si>
  <si>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</si>
  <si>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</si>
  <si>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</si>
  <si>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</si>
  <si>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</si>
  <si>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</si>
  <si>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</si>
  <si>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</si>
  <si>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</si>
  <si>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</si>
  <si>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</si>
  <si>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</si>
  <si>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</si>
  <si>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</si>
  <si>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</si>
  <si>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</si>
  <si>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</si>
  <si>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</si>
  <si>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</si>
  <si>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</si>
  <si>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</si>
  <si>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</si>
  <si>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</si>
  <si>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</si>
  <si>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</si>
  <si>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</si>
  <si>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</si>
  <si>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</si>
  <si>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</si>
  <si>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</si>
  <si>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</si>
  <si>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</si>
  <si>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</si>
  <si>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</si>
  <si>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</si>
  <si>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</si>
  <si>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</si>
  <si>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</si>
  <si>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</si>
  <si>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</si>
  <si>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</si>
  <si>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</si>
  <si>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</si>
  <si>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</si>
  <si>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</si>
  <si>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</si>
  <si>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</si>
  <si>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</si>
  <si>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</si>
  <si>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</si>
  <si>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</si>
  <si>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</si>
  <si>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</si>
  <si>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</si>
  <si>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</si>
  <si>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</si>
  <si>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</si>
  <si>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</si>
  <si>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</si>
  <si>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</si>
  <si>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</si>
  <si>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</si>
  <si>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</si>
  <si>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</si>
  <si>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</si>
  <si>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</si>
  <si>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</si>
  <si>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</si>
  <si>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</si>
  <si>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</si>
  <si>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</si>
  <si>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</si>
  <si>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</si>
  <si>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</si>
  <si>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</si>
  <si>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</si>
  <si>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</si>
  <si>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</si>
  <si>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</si>
  <si>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</si>
  <si>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</si>
  <si>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</si>
  <si>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</si>
  <si>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</si>
  <si>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</si>
  <si>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</si>
  <si>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</si>
  <si>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</si>
  <si>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</si>
  <si>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</si>
  <si>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</si>
  <si>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</si>
  <si>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</si>
  <si>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</si>
  <si>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</si>
  <si>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</si>
  <si>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</si>
  <si>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</si>
  <si>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</si>
  <si>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</si>
  <si>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</si>
  <si>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</si>
  <si>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</si>
  <si>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</si>
  <si>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</si>
  <si>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</si>
  <si>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</si>
  <si>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</si>
  <si>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</si>
  <si>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</si>
  <si>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</si>
  <si>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</si>
  <si>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</si>
  <si>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</si>
  <si>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</si>
  <si>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</si>
  <si>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</si>
  <si>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</si>
  <si>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</si>
  <si>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</si>
  <si>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</si>
  <si>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</si>
  <si>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</si>
  <si>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</si>
  <si>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</si>
  <si>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</si>
  <si>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</si>
  <si>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</si>
  <si>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</si>
  <si>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</si>
  <si>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</si>
  <si>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</si>
  <si>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</si>
  <si>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</si>
  <si>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</si>
  <si>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</si>
  <si>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</si>
  <si>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</si>
  <si>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</si>
  <si>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</si>
  <si>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</si>
  <si>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</si>
  <si>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</si>
  <si>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</si>
  <si>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</si>
  <si>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</si>
  <si>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</si>
  <si>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</si>
  <si>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</si>
  <si>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</si>
  <si>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</si>
  <si>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</si>
  <si>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</si>
  <si>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</si>
  <si>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</si>
  <si>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</si>
  <si>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</si>
  <si>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</si>
  <si>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</si>
  <si>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</si>
  <si>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</si>
  <si>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</si>
  <si>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</si>
  <si>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</si>
  <si>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</si>
  <si>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</si>
  <si>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</si>
  <si>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</si>
  <si>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</si>
  <si>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</si>
  <si>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</si>
  <si>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</si>
  <si>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</si>
  <si>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</si>
  <si>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</si>
  <si>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</si>
  <si>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</si>
  <si>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</si>
  <si>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</si>
  <si>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</si>
  <si>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</si>
  <si>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</si>
  <si>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</si>
  <si>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</si>
  <si>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</si>
  <si>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</si>
  <si>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</si>
  <si>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</si>
  <si>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</si>
  <si>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</si>
  <si>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</si>
  <si>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</si>
  <si>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</si>
  <si>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</si>
  <si>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</si>
  <si>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</si>
  <si>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</si>
  <si>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</si>
  <si>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</si>
  <si>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</si>
  <si>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</si>
  <si>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</si>
  <si>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</si>
  <si>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</si>
  <si>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</si>
  <si>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</si>
  <si>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</si>
  <si>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</si>
  <si>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</si>
  <si>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</si>
  <si>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</si>
  <si>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</si>
  <si>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</si>
  <si>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</si>
  <si>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</si>
  <si>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</si>
  <si>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</si>
  <si>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</si>
  <si>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</si>
  <si>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</si>
  <si>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</si>
  <si>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</si>
  <si>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</si>
  <si>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</si>
  <si>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</si>
  <si>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</si>
  <si>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</si>
  <si>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</si>
  <si>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</si>
  <si>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</si>
  <si>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</si>
  <si>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</si>
  <si>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</si>
  <si>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</si>
  <si>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</si>
  <si>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</si>
  <si>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</si>
  <si>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</si>
  <si>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</si>
  <si>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</si>
  <si>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</si>
  <si>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</si>
  <si>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</si>
  <si>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</si>
  <si>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</si>
  <si>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</si>
  <si>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</si>
  <si>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</si>
  <si>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</si>
  <si>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</si>
  <si>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</si>
  <si>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</si>
  <si>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</si>
  <si>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</si>
  <si>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</si>
  <si>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</si>
  <si>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</si>
  <si>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</si>
  <si>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</si>
  <si>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</si>
  <si>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</si>
  <si>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</si>
  <si>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</si>
  <si>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</si>
  <si>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</si>
  <si>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</si>
  <si>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</si>
  <si>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</si>
  <si>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</si>
  <si>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</si>
  <si>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</si>
  <si>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</si>
  <si>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</si>
  <si>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</si>
  <si>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</si>
  <si>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</si>
  <si>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</si>
  <si>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</si>
  <si>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</si>
  <si>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</si>
  <si>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</si>
  <si>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</si>
  <si>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</si>
  <si>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</si>
  <si>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</si>
  <si>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</si>
  <si>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</si>
  <si>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</si>
  <si>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</si>
  <si>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</si>
  <si>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</si>
  <si>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</si>
  <si>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</si>
  <si>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</si>
  <si>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</si>
  <si>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</si>
  <si>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</si>
  <si>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</si>
  <si>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</si>
  <si>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</si>
  <si>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</si>
  <si>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</si>
  <si>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</si>
  <si>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</si>
  <si>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</si>
  <si>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</si>
  <si>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</si>
  <si>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</si>
  <si>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</si>
  <si>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</si>
  <si>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</si>
  <si>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</si>
  <si>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</si>
  <si>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</si>
  <si>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</si>
  <si>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</si>
  <si>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</si>
  <si>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</si>
  <si>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</si>
  <si>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</si>
  <si>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</si>
  <si>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</si>
  <si>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</si>
  <si>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</si>
  <si>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</si>
  <si>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</si>
  <si>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</si>
  <si>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</si>
  <si>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</si>
  <si>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</si>
  <si>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</si>
  <si>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</si>
  <si>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</si>
  <si>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</si>
  <si>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</si>
  <si>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</si>
  <si>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</si>
  <si>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</si>
  <si>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</si>
  <si>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</si>
  <si>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</si>
  <si>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</si>
  <si>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</si>
  <si>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</si>
  <si>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</si>
  <si>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</si>
  <si>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</si>
  <si>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</si>
  <si>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</si>
  <si>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</si>
  <si>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</si>
  <si>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</si>
  <si>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</si>
  <si>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</si>
  <si>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</si>
  <si>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</si>
  <si>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</si>
  <si>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</si>
  <si>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</si>
  <si>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</si>
  <si>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</si>
  <si>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</si>
  <si>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</si>
  <si>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</si>
  <si>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</si>
  <si>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</si>
  <si>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</si>
  <si>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</si>
  <si>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</si>
  <si>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</si>
  <si>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</si>
  <si>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</si>
  <si>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</si>
  <si>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</si>
  <si>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</si>
  <si>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</si>
  <si>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</si>
  <si>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</si>
  <si>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</si>
  <si>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</si>
  <si>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</si>
  <si>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</si>
  <si>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</si>
  <si>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</si>
  <si>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</si>
  <si>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</si>
  <si>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</si>
  <si>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</si>
  <si>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</si>
  <si>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</si>
  <si>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</si>
  <si>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</si>
  <si>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</si>
  <si>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</si>
  <si>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</si>
  <si>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</si>
  <si>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</si>
  <si>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</si>
  <si>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</si>
  <si>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</si>
  <si>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</si>
  <si>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</si>
  <si>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</si>
  <si>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</si>
  <si>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</si>
  <si>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</si>
  <si>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</si>
  <si>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</si>
  <si>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</si>
  <si>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</si>
  <si>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</si>
  <si>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</si>
  <si>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</si>
  <si>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</si>
  <si>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</si>
  <si>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</si>
  <si>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</si>
  <si>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</si>
  <si>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</si>
  <si>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</si>
  <si>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</si>
  <si>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</si>
  <si>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</si>
  <si>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</si>
  <si>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</si>
  <si>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</si>
  <si>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</si>
  <si>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</si>
  <si>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</si>
  <si>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</si>
  <si>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</si>
  <si>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</si>
  <si>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</si>
  <si>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</si>
  <si>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</si>
  <si>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</si>
  <si>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</si>
  <si>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</si>
  <si>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</si>
  <si>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</si>
  <si>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</si>
  <si>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</si>
  <si>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</si>
  <si>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</si>
  <si>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</si>
  <si>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</si>
  <si>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</si>
  <si>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</si>
  <si>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</si>
  <si>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</si>
  <si>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</si>
  <si>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</si>
  <si>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</si>
  <si>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</si>
  <si>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</si>
  <si>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</si>
  <si>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</si>
  <si>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</si>
  <si>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</si>
  <si>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</si>
  <si>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</si>
  <si>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</si>
  <si>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</si>
  <si>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</si>
  <si>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</si>
  <si>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</si>
  <si>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</si>
  <si>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</si>
  <si>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</si>
  <si>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</si>
  <si>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</si>
  <si>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</si>
  <si>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</si>
  <si>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</si>
  <si>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</si>
  <si>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</si>
  <si>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</si>
  <si>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</si>
  <si>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</si>
  <si>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</si>
  <si>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</si>
  <si>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</si>
  <si>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</si>
  <si>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</si>
  <si>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</si>
  <si>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</si>
  <si>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</si>
  <si>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</si>
  <si>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</si>
  <si>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</si>
  <si>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</si>
  <si>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</si>
  <si>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</si>
  <si>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</si>
  <si>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</si>
  <si>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</si>
  <si>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</si>
  <si>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</si>
  <si>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</si>
  <si>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</si>
  <si>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</si>
  <si>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</si>
  <si>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</si>
  <si>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</si>
  <si>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</si>
  <si>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</si>
  <si>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</si>
  <si>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</si>
  <si>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</si>
  <si>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</si>
  <si>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</si>
  <si>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</si>
  <si>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</si>
  <si>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</si>
  <si>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</si>
  <si>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</si>
  <si>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</si>
  <si>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</si>
  <si>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</si>
  <si>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</si>
  <si>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</si>
  <si>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</si>
  <si>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</si>
  <si>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</si>
  <si>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</si>
  <si>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</si>
  <si>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</si>
  <si>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</si>
  <si>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</si>
  <si>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</si>
  <si>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</si>
  <si>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</si>
  <si>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</si>
  <si>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</si>
  <si>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</si>
  <si>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</si>
  <si>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</si>
  <si>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</si>
  <si>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</si>
  <si>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</si>
  <si>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</si>
  <si>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</si>
  <si>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</si>
  <si>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</si>
  <si>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</si>
  <si>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</si>
  <si>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</si>
  <si>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</si>
  <si>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</si>
  <si>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</si>
  <si>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</si>
  <si>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</si>
  <si>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</si>
  <si>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</si>
  <si>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</si>
  <si>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</si>
  <si>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</si>
  <si>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</si>
  <si>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</si>
  <si>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</si>
  <si>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</si>
  <si>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</si>
  <si>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</si>
  <si>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</si>
  <si>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</si>
  <si>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</si>
  <si>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</si>
  <si>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</si>
  <si>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</si>
  <si>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</si>
  <si>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</si>
  <si>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</si>
  <si>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</si>
  <si>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</si>
  <si>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</si>
  <si>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</si>
  <si>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</si>
  <si>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</si>
  <si>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</si>
  <si>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</si>
  <si>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</si>
  <si>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</si>
  <si>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</si>
  <si>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</si>
  <si>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</si>
  <si>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</si>
  <si>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</si>
  <si>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</si>
  <si>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</si>
  <si>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</si>
  <si>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</si>
  <si>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</si>
  <si>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</si>
  <si>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</si>
  <si>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</si>
  <si>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</si>
  <si>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</si>
  <si>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</si>
  <si>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</si>
  <si>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</si>
  <si>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</si>
  <si>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</si>
  <si>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</si>
  <si>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</si>
  <si>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</si>
  <si>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</si>
  <si>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</si>
  <si>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</si>
  <si>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</si>
  <si>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</si>
  <si>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</si>
  <si>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</si>
  <si>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</si>
  <si>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</si>
  <si>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</si>
  <si>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</si>
  <si>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</si>
  <si>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</si>
  <si>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</si>
  <si>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</si>
  <si>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</si>
  <si>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</si>
  <si>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</si>
  <si>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</si>
  <si>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</si>
  <si>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</si>
  <si>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</si>
  <si>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</si>
  <si>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</si>
  <si>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</si>
  <si>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</si>
  <si>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</si>
  <si>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</si>
  <si>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</si>
  <si>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</si>
  <si>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</si>
  <si>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</si>
  <si>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</si>
  <si>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</si>
  <si>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</si>
  <si>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</si>
  <si>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</si>
  <si>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</si>
  <si>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</si>
  <si>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</si>
  <si>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</si>
  <si>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</si>
  <si>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</si>
  <si>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</si>
  <si>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</si>
  <si>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</si>
  <si>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</si>
  <si>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</si>
  <si>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</si>
  <si>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</si>
  <si>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</si>
  <si>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</si>
  <si>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</si>
  <si>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</si>
  <si>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</si>
  <si>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</si>
  <si>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</si>
  <si>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</si>
  <si>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</si>
  <si>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</si>
  <si>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</si>
  <si>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</si>
  <si>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</si>
  <si>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</si>
  <si>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</si>
  <si>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</si>
  <si>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</si>
  <si>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</si>
  <si>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</si>
  <si>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</si>
  <si>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</si>
  <si>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</si>
  <si>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</si>
  <si>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</si>
  <si>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</si>
  <si>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</si>
  <si>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</si>
  <si>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</si>
  <si>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</si>
  <si>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</si>
  <si>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</si>
  <si>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</si>
  <si>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</si>
  <si>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</si>
  <si>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</si>
  <si>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</si>
  <si>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</si>
  <si>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</si>
  <si>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</si>
  <si>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</si>
  <si>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</si>
  <si>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</si>
  <si>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</si>
  <si>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</si>
  <si>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</si>
  <si>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</si>
  <si>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</si>
  <si>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</si>
  <si>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</si>
  <si>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</si>
  <si>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</si>
  <si>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</si>
  <si>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</si>
  <si>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</si>
  <si>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</si>
  <si>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</si>
  <si>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</si>
  <si>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</si>
  <si>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</si>
  <si>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</si>
  <si>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</si>
  <si>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</si>
  <si>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</si>
  <si>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</si>
  <si>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</si>
  <si>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</si>
  <si>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</si>
  <si>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</si>
  <si>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</si>
  <si>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</si>
  <si>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</si>
  <si>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</si>
  <si>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</si>
  <si>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</si>
  <si>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</si>
  <si>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</si>
  <si>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</si>
  <si>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</si>
  <si>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</si>
  <si>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</si>
  <si>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</si>
  <si>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</si>
  <si>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</si>
  <si>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</si>
  <si>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</si>
  <si>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</si>
  <si>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</si>
  <si>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</si>
  <si>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</si>
  <si>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</si>
  <si>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</si>
  <si>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</si>
  <si>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</si>
  <si>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</si>
  <si>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</si>
  <si>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</si>
  <si>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</si>
  <si>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</si>
  <si>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</si>
  <si>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</si>
  <si>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</si>
  <si>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</si>
  <si>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</si>
  <si>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</si>
  <si>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</si>
  <si>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</si>
  <si>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</si>
  <si>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</si>
  <si>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</si>
  <si>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</si>
  <si>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</si>
  <si>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</si>
  <si>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</si>
  <si>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</si>
  <si>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</si>
  <si>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</si>
  <si>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</si>
  <si>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</si>
  <si>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</si>
  <si>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</si>
  <si>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</si>
  <si>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</si>
  <si>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</si>
  <si>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</si>
  <si>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</si>
  <si>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</si>
  <si>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</si>
  <si>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</si>
  <si>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</si>
  <si>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</si>
  <si>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</si>
  <si>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</si>
  <si>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</si>
  <si>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</si>
  <si>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</si>
  <si>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</si>
  <si>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</si>
  <si>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</si>
  <si>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</si>
  <si>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</si>
  <si>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</si>
  <si>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</si>
  <si>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</si>
  <si>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</si>
  <si>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</si>
  <si>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</si>
  <si>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</si>
  <si>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</si>
  <si>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</si>
  <si>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</si>
  <si>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</si>
  <si>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</si>
  <si>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</si>
  <si>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</si>
  <si>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</si>
  <si>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</si>
  <si>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</si>
  <si>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</si>
  <si>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</si>
  <si>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</si>
  <si>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</si>
  <si>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</si>
  <si>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</si>
  <si>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</si>
  <si>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</si>
  <si>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</si>
  <si>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</si>
  <si>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</si>
  <si>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</si>
  <si>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</si>
  <si>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</si>
  <si>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</si>
  <si>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</si>
  <si>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</si>
  <si>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</si>
  <si>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</si>
  <si>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</si>
  <si>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</si>
  <si>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</si>
  <si>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</si>
  <si>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</si>
  <si>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</si>
  <si>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</si>
  <si>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</si>
  <si>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</si>
  <si>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</si>
  <si>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</si>
  <si>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</si>
  <si>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</si>
  <si>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</si>
  <si>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</si>
  <si>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</si>
  <si>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</si>
  <si>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</si>
  <si>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</si>
  <si>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</si>
  <si>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</si>
  <si>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</si>
  <si>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</si>
  <si>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</si>
  <si>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</si>
  <si>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</si>
  <si>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</si>
  <si>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</si>
  <si>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</si>
  <si>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</si>
  <si>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</si>
  <si>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</si>
  <si>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</si>
  <si>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</si>
  <si>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</si>
  <si>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</si>
  <si>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</si>
  <si>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</si>
  <si>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</si>
  <si>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</si>
  <si>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</si>
  <si>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</si>
  <si>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</si>
  <si>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</si>
  <si>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</si>
  <si>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</si>
  <si>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</si>
  <si>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</si>
  <si>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</si>
  <si>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</si>
  <si>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</si>
  <si>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</si>
  <si>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</si>
  <si>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</si>
  <si>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</si>
  <si>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</si>
  <si>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</si>
  <si>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</si>
  <si>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</si>
  <si>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</si>
  <si>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</si>
  <si>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</si>
  <si>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</si>
  <si>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</si>
  <si>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</si>
  <si>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</si>
  <si>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</si>
  <si>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</si>
  <si>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</si>
  <si>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</si>
  <si>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</si>
  <si>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</si>
  <si>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</si>
  <si>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</si>
  <si>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</si>
  <si>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</si>
  <si>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</si>
  <si>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</si>
  <si>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</si>
  <si>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</si>
  <si>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</si>
  <si>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</si>
  <si>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</si>
  <si>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</si>
  <si>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</si>
  <si>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</si>
  <si>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</si>
  <si>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</si>
  <si>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</si>
  <si>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</si>
  <si>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</si>
  <si>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</si>
  <si>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</si>
  <si>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</si>
  <si>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</si>
  <si>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</si>
  <si>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</si>
  <si>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</si>
  <si>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</si>
  <si>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</si>
  <si>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</si>
  <si>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</si>
  <si>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</si>
  <si>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</si>
  <si>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</si>
  <si>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</si>
  <si>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</si>
  <si>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</si>
  <si>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</si>
  <si>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</si>
  <si>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</si>
  <si>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</si>
  <si>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</si>
  <si>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</si>
  <si>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</si>
  <si>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</si>
  <si>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</si>
  <si>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</si>
  <si>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</si>
  <si>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</si>
  <si>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</si>
  <si>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</si>
  <si>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</si>
  <si>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</si>
  <si>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</si>
  <si>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</si>
  <si>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</si>
  <si>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</si>
  <si>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</si>
  <si>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</si>
  <si>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</si>
  <si>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</si>
  <si>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</si>
  <si>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</si>
  <si>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</si>
  <si>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</si>
  <si>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</si>
  <si>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</si>
  <si>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</si>
  <si>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</si>
  <si>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</si>
  <si>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</si>
  <si>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</si>
  <si>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</si>
  <si>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</si>
  <si>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</si>
  <si>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</si>
  <si>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</si>
  <si>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</si>
  <si>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</si>
  <si>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</si>
  <si>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</si>
  <si>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</si>
  <si>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</si>
  <si>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</si>
  <si>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</si>
  <si>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</si>
  <si>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</si>
  <si>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</si>
  <si>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</si>
  <si>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</si>
  <si>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</si>
  <si>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</si>
  <si>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</si>
  <si>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</si>
  <si>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</si>
  <si>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</si>
  <si>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</si>
  <si>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</si>
  <si>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</si>
  <si>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</si>
  <si>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</si>
  <si>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</si>
  <si>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</si>
  <si>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</si>
  <si>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</si>
  <si>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</si>
  <si>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</si>
  <si>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</si>
  <si>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</si>
  <si>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</si>
  <si>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</si>
  <si>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</si>
  <si>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</si>
  <si>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</si>
  <si>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</si>
  <si>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</si>
  <si>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</si>
  <si>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</si>
  <si>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</si>
  <si>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</si>
  <si>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</si>
  <si>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</si>
  <si>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</si>
  <si>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</si>
  <si>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</si>
  <si>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</si>
  <si>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</si>
  <si>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</si>
  <si>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</si>
  <si>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</si>
  <si>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</si>
  <si>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</si>
  <si>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</si>
  <si>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</si>
  <si>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</si>
  <si>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</si>
  <si>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</si>
  <si>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</si>
  <si>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</si>
  <si>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</si>
  <si>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</si>
  <si>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</si>
  <si>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</si>
  <si>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</si>
  <si>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</si>
  <si>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</si>
  <si>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</si>
  <si>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</si>
  <si>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</si>
  <si>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</si>
  <si>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</si>
  <si>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</si>
  <si>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</si>
  <si>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</si>
  <si>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</si>
  <si>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</si>
  <si>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</si>
  <si>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</si>
  <si>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</si>
  <si>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</si>
  <si>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</si>
  <si>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</si>
  <si>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</si>
  <si>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</si>
  <si>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</si>
  <si>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</si>
  <si>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</si>
  <si>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</si>
  <si>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</si>
  <si>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</si>
  <si>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</si>
  <si>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</si>
  <si>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</si>
  <si>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</si>
  <si>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</si>
  <si>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</si>
  <si>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</si>
  <si>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</si>
  <si>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</si>
  <si>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</si>
  <si>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</si>
  <si>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</si>
  <si>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</si>
  <si>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</si>
  <si>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</si>
  <si>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</si>
  <si>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</si>
  <si>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</si>
  <si>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</si>
  <si>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</si>
  <si>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</si>
  <si>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</si>
  <si>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</si>
  <si>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</si>
  <si>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</si>
  <si>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</si>
  <si>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</si>
  <si>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</si>
  <si>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</si>
  <si>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</si>
  <si>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</si>
  <si>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</si>
  <si>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</si>
  <si>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</si>
  <si>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</si>
  <si>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</si>
  <si>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</si>
  <si>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</si>
  <si>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</si>
  <si>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</si>
  <si>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</si>
  <si>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</si>
  <si>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</si>
  <si>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</si>
  <si>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</si>
  <si>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</si>
  <si>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</si>
  <si>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</si>
  <si>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</si>
  <si>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</si>
  <si>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</si>
  <si>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</si>
  <si>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</si>
  <si>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</si>
  <si>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</si>
  <si>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</si>
  <si>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</si>
  <si>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</si>
  <si>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</si>
  <si>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</si>
  <si>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</si>
  <si>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</si>
  <si>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</si>
  <si>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</si>
  <si>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</si>
  <si>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</si>
  <si>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</si>
  <si>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</si>
  <si>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</si>
  <si>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</si>
  <si>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</si>
  <si>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</si>
  <si>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</si>
  <si>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</si>
  <si>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</si>
  <si>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</si>
  <si>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</si>
  <si>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</si>
  <si>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</si>
  <si>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</si>
  <si>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</si>
  <si>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</si>
  <si>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</si>
  <si>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</si>
  <si>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</si>
  <si>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</si>
  <si>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</si>
  <si>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</si>
  <si>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</si>
  <si>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</si>
  <si>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</si>
  <si>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</si>
  <si>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</si>
  <si>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</si>
  <si>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</si>
  <si>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</si>
  <si>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</si>
  <si>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</si>
  <si>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</si>
  <si>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</si>
  <si>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</si>
  <si>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</si>
  <si>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</si>
  <si>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</si>
  <si>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</si>
  <si>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</si>
  <si>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</si>
  <si>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</si>
  <si>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</si>
  <si>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</si>
  <si>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</si>
  <si>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</si>
  <si>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</si>
  <si>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</si>
  <si>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</si>
  <si>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</si>
  <si>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</si>
  <si>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</si>
  <si>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</si>
  <si>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</si>
  <si>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</si>
  <si>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</si>
  <si>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</si>
  <si>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</si>
  <si>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</si>
  <si>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</si>
  <si>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</si>
  <si>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</si>
  <si>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</si>
  <si>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</si>
  <si>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</si>
  <si>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</si>
  <si>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</si>
  <si>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</si>
  <si>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</si>
  <si>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</si>
  <si>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</si>
  <si>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</si>
  <si>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</si>
  <si>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</si>
  <si>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</si>
  <si>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</si>
  <si>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</si>
  <si>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</si>
  <si>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</si>
  <si>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</si>
  <si>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</si>
  <si>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</si>
  <si>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</si>
  <si>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</si>
  <si>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</si>
  <si>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</si>
  <si>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</si>
  <si>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</si>
  <si>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</si>
  <si>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</si>
  <si>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</si>
  <si>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</si>
  <si>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</si>
  <si>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</si>
  <si>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</si>
  <si>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</si>
  <si>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</si>
  <si>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</si>
  <si>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</si>
  <si>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</si>
  <si>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</si>
  <si>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</si>
  <si>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</si>
  <si>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</si>
  <si>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</si>
  <si>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</si>
  <si>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</si>
  <si>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</si>
  <si>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</si>
  <si>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</si>
  <si>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</si>
  <si>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</si>
  <si>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</si>
  <si>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</si>
  <si>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</si>
  <si>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</si>
  <si>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</si>
  <si>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</si>
  <si>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</si>
  <si>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</si>
  <si>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</si>
  <si>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</si>
  <si>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</si>
  <si>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</si>
  <si>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</si>
  <si>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</si>
  <si>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</si>
  <si>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</si>
  <si>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</si>
  <si>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</si>
  <si>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</si>
  <si>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</si>
  <si>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</si>
  <si>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</si>
  <si>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</si>
  <si>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</si>
  <si>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</si>
  <si>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</si>
  <si>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</si>
  <si>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</si>
  <si>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</si>
  <si>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</si>
  <si>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</si>
  <si>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</si>
  <si>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</si>
  <si>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</si>
  <si>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</si>
  <si>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</si>
  <si>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</si>
  <si>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</si>
  <si>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</si>
  <si>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</si>
  <si>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</si>
  <si>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</si>
  <si>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</si>
  <si>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</si>
  <si>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</si>
  <si>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</si>
  <si>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</si>
  <si>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</si>
  <si>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</si>
  <si>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</si>
  <si>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</si>
  <si>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</si>
  <si>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</si>
  <si>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</si>
  <si>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</si>
  <si>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</si>
  <si>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</si>
  <si>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</si>
  <si>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</si>
  <si>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</si>
  <si>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</si>
  <si>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</si>
  <si>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</si>
  <si>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</si>
  <si>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</si>
  <si>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</si>
  <si>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</si>
  <si>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</si>
  <si>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</si>
  <si>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</si>
  <si>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</si>
  <si>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</si>
  <si>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</si>
  <si>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</si>
  <si>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</si>
  <si>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</si>
  <si>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</si>
  <si>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</si>
  <si>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</si>
  <si>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</si>
  <si>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</si>
  <si>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</si>
  <si>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</si>
  <si>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</si>
  <si>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</si>
  <si>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</si>
  <si>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</si>
  <si>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</si>
  <si>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</si>
  <si>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</si>
  <si>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</si>
  <si>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</si>
  <si>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</si>
  <si>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</si>
  <si>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</si>
  <si>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</si>
  <si>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</si>
  <si>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</si>
  <si>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</si>
  <si>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</si>
  <si>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</si>
  <si>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</si>
  <si>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</si>
  <si>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</si>
  <si>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</si>
  <si>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</si>
  <si>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</si>
  <si>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</si>
  <si>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</si>
  <si>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</si>
  <si>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</si>
  <si>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</si>
  <si>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</si>
  <si>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</si>
  <si>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</si>
  <si>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</si>
  <si>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</si>
  <si>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</si>
  <si>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</si>
  <si>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</si>
  <si>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</si>
  <si>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</si>
  <si>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</si>
  <si>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</si>
  <si>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</si>
  <si>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</si>
  <si>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</si>
  <si>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</si>
  <si>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</si>
  <si>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</si>
  <si>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</si>
  <si>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</si>
  <si>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</si>
  <si>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</si>
  <si>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</si>
  <si>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</si>
  <si>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</si>
  <si>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</si>
  <si>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</si>
  <si>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</si>
  <si>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</si>
  <si>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</si>
  <si>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</si>
  <si>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</si>
  <si>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</si>
  <si>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</si>
  <si>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</si>
  <si>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</si>
  <si>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</si>
  <si>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</si>
  <si>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</si>
  <si>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</si>
  <si>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</si>
  <si>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</si>
  <si>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</si>
  <si>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</si>
  <si>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</si>
  <si>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</si>
  <si>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</si>
  <si>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</si>
  <si>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</si>
  <si>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</si>
  <si>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</si>
  <si>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</si>
  <si>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</si>
  <si>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</si>
  <si>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</si>
  <si>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</si>
  <si>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</si>
  <si>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</si>
  <si>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</si>
  <si>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</si>
  <si>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</si>
  <si>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</si>
  <si>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</si>
  <si>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</si>
  <si>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</si>
  <si>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</si>
  <si>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</si>
  <si>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</si>
  <si>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</si>
  <si>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</si>
  <si>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</si>
  <si>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</si>
  <si>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</si>
  <si>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</si>
  <si>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</si>
  <si>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</si>
  <si>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</si>
  <si>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</si>
  <si>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</si>
  <si>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</si>
  <si>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</si>
  <si>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</si>
  <si>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</si>
  <si>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</si>
  <si>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</si>
  <si>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</si>
  <si>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</si>
  <si>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</si>
  <si>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</si>
  <si>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</si>
  <si>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</si>
  <si>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</si>
  <si>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</si>
  <si>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</si>
  <si>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</si>
  <si>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</si>
  <si>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</si>
  <si>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</si>
  <si>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</si>
  <si>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</si>
  <si>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</si>
  <si>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</si>
  <si>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</si>
  <si>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</si>
  <si>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</si>
  <si>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</si>
  <si>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</si>
  <si>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</si>
  <si>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</si>
  <si>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</si>
  <si>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</si>
  <si>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</si>
  <si>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</si>
  <si>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</si>
  <si>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</si>
  <si>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</si>
  <si>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</si>
  <si>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</si>
  <si>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</si>
  <si>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</si>
  <si>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</si>
  <si>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</si>
  <si>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</si>
  <si>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</si>
  <si>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</si>
  <si>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</si>
  <si>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</si>
  <si>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</si>
  <si>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</si>
  <si>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</si>
  <si>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</si>
  <si>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</si>
  <si>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</si>
  <si>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</si>
  <si>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</si>
  <si>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</si>
  <si>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</si>
  <si>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</si>
  <si>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</si>
  <si>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</si>
  <si>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</si>
  <si>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</si>
  <si>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</si>
  <si>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</si>
  <si>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</si>
  <si>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</si>
  <si>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</si>
  <si>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</si>
  <si>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</si>
  <si>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</si>
  <si>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</si>
  <si>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</si>
  <si>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</si>
  <si>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</si>
  <si>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</si>
  <si>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</si>
  <si>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</si>
  <si>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</si>
  <si>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</si>
  <si>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</si>
  <si>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</si>
  <si>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</si>
  <si>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</si>
  <si>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</si>
  <si>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</si>
  <si>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</si>
  <si>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</si>
  <si>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</si>
  <si>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</si>
  <si>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</si>
  <si>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</si>
  <si>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</si>
  <si>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</si>
  <si>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</si>
  <si>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</si>
  <si>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</si>
  <si>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</si>
  <si>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</si>
  <si>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</si>
  <si>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</si>
  <si>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</si>
  <si>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</si>
  <si>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</si>
  <si>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</si>
  <si>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</si>
  <si>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</si>
  <si>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</si>
  <si>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</si>
  <si>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</si>
  <si>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</si>
  <si>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</si>
  <si>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</si>
  <si>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</si>
  <si>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</si>
  <si>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</si>
  <si>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</si>
  <si>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</si>
  <si>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</si>
  <si>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</si>
  <si>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</si>
  <si>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</si>
  <si>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</si>
  <si>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</si>
  <si>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</si>
  <si>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</si>
  <si>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</si>
  <si>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</si>
  <si>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</si>
  <si>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</si>
  <si>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</si>
  <si>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</si>
  <si>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</si>
  <si>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</si>
  <si>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</si>
  <si>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</si>
  <si>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</si>
  <si>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</si>
  <si>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</si>
  <si>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</si>
  <si>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</si>
  <si>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</si>
  <si>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</si>
  <si>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</si>
  <si>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</si>
  <si>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</si>
  <si>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</si>
  <si>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</si>
  <si>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</si>
  <si>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</si>
  <si>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</si>
  <si>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</si>
  <si>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</si>
  <si>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</si>
  <si>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</si>
  <si>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</si>
  <si>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</si>
  <si>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</si>
  <si>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</si>
  <si>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</si>
  <si>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</si>
  <si>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</si>
  <si>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</si>
  <si>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</si>
  <si>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</si>
  <si>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</si>
  <si>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</si>
  <si>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</si>
  <si>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</si>
  <si>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</si>
  <si>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</si>
  <si>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</si>
  <si>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</si>
  <si>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</si>
  <si>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</si>
  <si>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</si>
  <si>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</si>
  <si>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</si>
  <si>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</si>
  <si>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</si>
  <si>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</si>
  <si>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</si>
  <si>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</si>
  <si>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</si>
  <si>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</si>
  <si>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</si>
  <si>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</si>
  <si>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</si>
  <si>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</si>
  <si>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</si>
  <si>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</si>
  <si>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</si>
  <si>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</si>
  <si>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</si>
  <si>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</si>
  <si>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</si>
  <si>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</si>
  <si>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</si>
  <si>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</si>
  <si>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</si>
  <si>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</si>
  <si>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</si>
  <si>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</si>
  <si>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</si>
  <si>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</si>
  <si>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</si>
  <si>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</si>
  <si>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</si>
  <si>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</si>
  <si>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</si>
  <si>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</si>
  <si>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</si>
  <si>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</si>
  <si>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</si>
  <si>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</si>
  <si>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</si>
  <si>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</si>
  <si>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</si>
  <si>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</si>
  <si>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</si>
  <si>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</si>
  <si>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</si>
  <si>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</si>
  <si>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</si>
  <si>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</si>
  <si>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</si>
  <si>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</si>
  <si>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</si>
  <si>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</si>
  <si>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</si>
  <si>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</si>
  <si>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</si>
  <si>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</si>
  <si>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</si>
  <si>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</si>
  <si>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</si>
  <si>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</si>
  <si>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</si>
  <si>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</si>
  <si>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</si>
  <si>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</si>
  <si>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</si>
  <si>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</si>
  <si>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</si>
  <si>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</si>
  <si>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</si>
  <si>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</si>
  <si>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</si>
  <si>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</si>
  <si>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</si>
  <si>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</si>
  <si>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</si>
  <si>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</si>
  <si>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</si>
  <si>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</si>
  <si>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</si>
  <si>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</si>
  <si>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</si>
  <si>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</si>
  <si>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</si>
  <si>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</si>
  <si>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</si>
  <si>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</si>
  <si>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</si>
  <si>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</si>
  <si>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</si>
  <si>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</si>
  <si>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</si>
  <si>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</si>
  <si>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</si>
  <si>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</si>
  <si>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</si>
  <si>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</si>
  <si>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</si>
  <si>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</si>
  <si>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</si>
  <si>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</si>
  <si>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</si>
  <si>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</si>
  <si>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</si>
  <si>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</si>
  <si>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</si>
  <si>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</si>
  <si>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</si>
  <si>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</si>
  <si>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</si>
  <si>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</si>
  <si>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</si>
  <si>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</si>
  <si>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</si>
  <si>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</si>
  <si>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</si>
  <si>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</si>
  <si>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</si>
  <si>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</si>
  <si>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</si>
  <si>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</si>
  <si>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</si>
  <si>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</si>
  <si>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</si>
  <si>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</si>
  <si>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</si>
  <si>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</si>
  <si>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</si>
  <si>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</si>
  <si>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</si>
  <si>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</si>
  <si>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</si>
  <si>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</si>
  <si>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</si>
  <si>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</si>
  <si>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</si>
  <si>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</si>
  <si>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</si>
  <si>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</si>
  <si>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</si>
  <si>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</si>
  <si>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</si>
  <si>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</si>
  <si>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</si>
  <si>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</si>
  <si>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</si>
  <si>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</si>
  <si>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</si>
  <si>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</si>
  <si>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</si>
  <si>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</si>
  <si>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</si>
  <si>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</si>
  <si>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</si>
  <si>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</si>
  <si>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</si>
  <si>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</si>
  <si>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</si>
  <si>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</si>
  <si>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</si>
  <si>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</si>
  <si>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</si>
  <si>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</si>
  <si>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</si>
  <si>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</si>
  <si>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</si>
  <si>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</si>
  <si>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</si>
  <si>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</si>
  <si>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</si>
  <si>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</si>
  <si>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</si>
  <si>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</si>
  <si>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</si>
  <si>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</si>
  <si>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</si>
  <si>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</si>
  <si>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</si>
  <si>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</si>
  <si>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</si>
  <si>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</si>
  <si>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</si>
  <si>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</si>
  <si>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</si>
  <si>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</si>
  <si>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</si>
  <si>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</si>
  <si>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</si>
  <si>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</si>
  <si>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</si>
  <si>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</si>
  <si>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</si>
  <si>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</si>
  <si>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</si>
  <si>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</si>
  <si>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</si>
  <si>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</si>
  <si>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</si>
  <si>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</si>
  <si>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</si>
  <si>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</si>
  <si>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</si>
  <si>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</si>
  <si>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</si>
  <si>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</si>
  <si>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</si>
  <si>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</si>
  <si>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</si>
  <si>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</si>
  <si>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</si>
  <si>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</si>
  <si>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</si>
  <si>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</si>
  <si>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</si>
  <si>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</si>
  <si>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</si>
  <si>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</si>
  <si>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</si>
  <si>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</si>
  <si>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</si>
  <si>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</si>
  <si>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</si>
  <si>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</si>
  <si>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</si>
  <si>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</si>
  <si>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</si>
  <si>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</si>
  <si>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</si>
  <si>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</si>
  <si>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</si>
  <si>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</si>
  <si>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</si>
  <si>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</si>
  <si>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</si>
  <si>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</si>
  <si>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</si>
  <si>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</si>
  <si>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</si>
  <si>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</si>
  <si>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</si>
  <si>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</si>
  <si>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</si>
  <si>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</si>
  <si>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</si>
  <si>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</si>
  <si>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</si>
  <si>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</si>
  <si>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</si>
  <si>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</si>
  <si>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</si>
  <si>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</si>
  <si>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</si>
  <si>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</si>
  <si>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</si>
  <si>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</si>
  <si>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</si>
  <si>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</si>
  <si>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</si>
  <si>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</si>
  <si>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</si>
  <si>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</si>
  <si>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</si>
  <si>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</si>
  <si>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</si>
  <si>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</si>
  <si>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</si>
  <si>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</si>
  <si>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</si>
  <si>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</si>
  <si>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</si>
  <si>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</si>
  <si>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</si>
  <si>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</si>
  <si>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</si>
  <si>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</si>
  <si>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</si>
  <si>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</si>
  <si>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</si>
  <si>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</si>
  <si>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</si>
  <si>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</si>
  <si>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</si>
  <si>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</si>
  <si>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</si>
  <si>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</si>
  <si>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</si>
  <si>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</si>
  <si>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</si>
  <si>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</si>
  <si>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</si>
  <si>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</si>
  <si>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</si>
  <si>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</si>
  <si>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</si>
  <si>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</si>
  <si>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</si>
  <si>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</si>
  <si>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</si>
  <si>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</si>
  <si>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</si>
  <si>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</si>
  <si>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</si>
  <si>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</si>
  <si>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</si>
  <si>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</si>
  <si>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</si>
  <si>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</si>
  <si>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</si>
  <si>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</si>
  <si>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</si>
  <si>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</si>
  <si>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</si>
  <si>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</si>
  <si>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</si>
  <si>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</si>
  <si>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</si>
  <si>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</si>
  <si>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</si>
  <si>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</si>
  <si>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</si>
  <si>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</si>
  <si>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</si>
  <si>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</si>
  <si>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</si>
  <si>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</si>
  <si>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</si>
  <si>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</si>
  <si>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</si>
  <si>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</si>
  <si>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</si>
  <si>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</si>
  <si>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</si>
  <si>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</si>
  <si>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</si>
  <si>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</si>
  <si>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</si>
  <si>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</si>
  <si>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</si>
  <si>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</si>
  <si>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</si>
  <si>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</si>
  <si>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</si>
  <si>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</si>
  <si>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</si>
  <si>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</si>
  <si>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</si>
  <si>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</si>
  <si>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</si>
  <si>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</si>
  <si>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</si>
  <si>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</si>
  <si>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</si>
  <si>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</si>
  <si>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</si>
  <si>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</si>
  <si>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</si>
  <si>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</si>
  <si>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</si>
  <si>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</si>
  <si>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</si>
  <si>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</si>
  <si>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</si>
  <si>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</si>
  <si>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</si>
  <si>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</si>
  <si>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</si>
  <si>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</si>
  <si>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</si>
  <si>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</si>
  <si>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</si>
  <si>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</si>
  <si>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</si>
  <si>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</si>
  <si>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</si>
  <si>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</si>
  <si>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</si>
  <si>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</si>
  <si>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</si>
  <si>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</si>
  <si>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</si>
  <si>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</si>
  <si>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</si>
  <si>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</si>
  <si>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</si>
  <si>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</si>
  <si>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</si>
  <si>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</si>
  <si>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</si>
  <si>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</si>
  <si>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</si>
  <si>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</si>
  <si>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</si>
  <si>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</si>
  <si>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</si>
  <si>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</si>
  <si>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</si>
  <si>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</si>
  <si>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</si>
  <si>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</si>
  <si>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</si>
  <si>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</si>
  <si>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</si>
  <si>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</si>
  <si>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</si>
  <si>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</si>
  <si>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</si>
  <si>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</si>
  <si>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</si>
  <si>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</si>
  <si>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</si>
  <si>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</si>
  <si>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</si>
  <si>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</si>
  <si>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</si>
  <si>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</si>
  <si>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</si>
  <si>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</si>
  <si>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</si>
  <si>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</si>
  <si>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</si>
  <si>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</si>
  <si>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</si>
  <si>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</si>
  <si>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</si>
  <si>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</si>
  <si>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</si>
  <si>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</si>
  <si>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</si>
  <si>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</si>
  <si>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</si>
  <si>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</si>
  <si>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</si>
  <si>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</si>
  <si>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</si>
  <si>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</si>
  <si>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</si>
  <si>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</si>
  <si>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</si>
  <si>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</si>
  <si>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</si>
  <si>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</si>
  <si>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</si>
  <si>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</si>
  <si>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</si>
  <si>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</si>
  <si>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</si>
  <si>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</si>
  <si>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</si>
  <si>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</si>
  <si>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</si>
  <si>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</si>
  <si>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</si>
  <si>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</si>
  <si>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</si>
  <si>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</si>
  <si>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</si>
  <si>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</si>
  <si>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</si>
  <si>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</si>
  <si>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</si>
  <si>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</si>
  <si>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</si>
  <si>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</si>
  <si>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</si>
  <si>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</si>
  <si>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</si>
  <si>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</si>
  <si>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</si>
  <si>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</si>
  <si>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</si>
  <si>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</si>
  <si>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</si>
  <si>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</si>
  <si>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</si>
  <si>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</si>
  <si>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</si>
  <si>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</si>
  <si>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</si>
  <si>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</si>
  <si>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</si>
  <si>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</si>
  <si>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</si>
  <si>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</si>
  <si>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</si>
  <si>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</si>
  <si>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</si>
  <si>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</si>
  <si>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</si>
  <si>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</si>
  <si>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</si>
  <si>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</si>
  <si>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</si>
  <si>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</si>
  <si>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</si>
  <si>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</si>
  <si>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</si>
  <si>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</si>
  <si>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</si>
  <si>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</si>
  <si>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</si>
  <si>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</si>
  <si>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</si>
  <si>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</si>
  <si>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</si>
  <si>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</si>
  <si>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</si>
  <si>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</si>
  <si>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</si>
  <si>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</si>
  <si>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</si>
  <si>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</si>
  <si>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</si>
  <si>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</si>
  <si>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</si>
  <si>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</si>
  <si>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</si>
  <si>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</si>
  <si>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</si>
  <si>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</si>
  <si>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</si>
  <si>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</si>
  <si>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</si>
  <si>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</si>
  <si>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</si>
  <si>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</si>
  <si>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</si>
  <si>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</si>
  <si>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</si>
  <si>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</si>
  <si>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</si>
  <si>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</si>
  <si>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</si>
  <si>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</si>
  <si>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</si>
  <si>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</si>
  <si>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</si>
  <si>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</si>
  <si>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</si>
  <si>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</si>
  <si>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</si>
  <si>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</si>
  <si>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</si>
  <si>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</si>
  <si>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</si>
  <si>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</si>
  <si>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</si>
  <si>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</si>
  <si>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</si>
  <si>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</si>
  <si>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</si>
  <si>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</si>
  <si>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</si>
  <si>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</si>
  <si>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</si>
  <si>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</si>
  <si>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</si>
  <si>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</si>
  <si>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</si>
  <si>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</si>
  <si>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</si>
  <si>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</si>
  <si>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</si>
  <si>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</si>
  <si>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</si>
  <si>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</si>
  <si>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</si>
  <si>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</si>
  <si>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</si>
  <si>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</si>
  <si>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</si>
  <si>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</si>
  <si>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</si>
  <si>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</si>
  <si>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</si>
  <si>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</si>
  <si>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</si>
  <si>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</si>
  <si>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</si>
  <si>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</si>
  <si>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</si>
  <si>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</si>
  <si>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</si>
  <si>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</si>
  <si>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</si>
  <si>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</si>
  <si>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</si>
  <si>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</si>
  <si>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</si>
  <si>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</si>
  <si>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</si>
  <si>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</si>
  <si>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</si>
  <si>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</si>
  <si>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</si>
  <si>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</si>
  <si>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</si>
  <si>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</si>
  <si>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</si>
  <si>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</si>
  <si>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</si>
  <si>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</si>
  <si>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</si>
  <si>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</si>
  <si>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</si>
  <si>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</si>
  <si>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</si>
  <si>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</si>
  <si>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</si>
  <si>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</si>
  <si>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</si>
  <si>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</si>
  <si>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</si>
  <si>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</si>
  <si>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</si>
  <si>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</si>
  <si>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</si>
  <si>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</si>
  <si>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</si>
  <si>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</si>
  <si>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</si>
  <si>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</si>
  <si>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</si>
  <si>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</si>
  <si>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</si>
  <si>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</si>
  <si>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</si>
  <si>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</si>
  <si>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</si>
  <si>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Hold</t>
  </si>
  <si>
    <t>INHIBIDO</t>
  </si>
  <si>
    <t>ERROR DE PRINTER</t>
  </si>
  <si>
    <t xml:space="preserve">Gonzalez Ceballos, Dionisio </t>
  </si>
  <si>
    <t>Closed</t>
  </si>
  <si>
    <t>Aybar Villa, Guillermo Emigdio</t>
  </si>
  <si>
    <t>Fondeur Fermin, Luis Rafael</t>
  </si>
  <si>
    <t>16 Julio de 2021</t>
  </si>
  <si>
    <t>Maria Pichardo, Glaufo Rafael</t>
  </si>
  <si>
    <t>3335956197 </t>
  </si>
  <si>
    <t>Alonzo Estrella, Placido de Jesus</t>
  </si>
  <si>
    <t>LECTOR - REINICIO</t>
  </si>
  <si>
    <t>Doñe Ramirez, Luis Manuel</t>
  </si>
  <si>
    <t>ENVIO DE CARGA</t>
  </si>
  <si>
    <t>Peguero Solano, Victor Manuel</t>
  </si>
  <si>
    <t>Moreta, Christian Aury</t>
  </si>
  <si>
    <t>Fermin , Elvin Francisco</t>
  </si>
  <si>
    <t>REINICIO EXITOSO</t>
  </si>
  <si>
    <t>CARGA EXITOSO</t>
  </si>
  <si>
    <t>Reyes Martinez, Samuel Elymax</t>
  </si>
  <si>
    <t>REINICIO FALLIDO</t>
  </si>
  <si>
    <t>CARGA FALLIDA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</si>
</sst>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" borderId="36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6"/>
      <tableStyleElement type="headerRow" dxfId="165"/>
      <tableStyleElement type="totalRow" dxfId="164"/>
      <tableStyleElement type="firstColumn" dxfId="163"/>
      <tableStyleElement type="lastColumn" dxfId="162"/>
      <tableStyleElement type="firstRowStripe" dxfId="161"/>
      <tableStyleElement type="firstColumnStripe" dxfId="1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67.8324421296275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41.3409722222204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30.4985879629603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20.4985879629603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20.5651273148178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19.6175231481466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16.6447916666657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14.6312615740753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14.5685532407442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10.6895833333328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0" priority="99335"/>
  </conditionalFormatting>
  <conditionalFormatting sqref="E3">
    <cfRule type="duplicateValues" dxfId="69" priority="121698"/>
  </conditionalFormatting>
  <conditionalFormatting sqref="E3">
    <cfRule type="duplicateValues" dxfId="68" priority="121699"/>
    <cfRule type="duplicateValues" dxfId="67" priority="121700"/>
  </conditionalFormatting>
  <conditionalFormatting sqref="E3">
    <cfRule type="duplicateValues" dxfId="66" priority="121701"/>
    <cfRule type="duplicateValues" dxfId="65" priority="121702"/>
    <cfRule type="duplicateValues" dxfId="64" priority="121703"/>
    <cfRule type="duplicateValues" dxfId="63" priority="121704"/>
  </conditionalFormatting>
  <conditionalFormatting sqref="B3">
    <cfRule type="duplicateValues" dxfId="62" priority="121705"/>
  </conditionalFormatting>
  <conditionalFormatting sqref="E4">
    <cfRule type="duplicateValues" dxfId="61" priority="60"/>
  </conditionalFormatting>
  <conditionalFormatting sqref="E4">
    <cfRule type="duplicateValues" dxfId="60" priority="57"/>
    <cfRule type="duplicateValues" dxfId="59" priority="58"/>
    <cfRule type="duplicateValues" dxfId="58" priority="59"/>
  </conditionalFormatting>
  <conditionalFormatting sqref="E4">
    <cfRule type="duplicateValues" dxfId="57" priority="56"/>
  </conditionalFormatting>
  <conditionalFormatting sqref="E4">
    <cfRule type="duplicateValues" dxfId="56" priority="53"/>
    <cfRule type="duplicateValues" dxfId="55" priority="54"/>
    <cfRule type="duplicateValues" dxfId="54" priority="55"/>
  </conditionalFormatting>
  <conditionalFormatting sqref="B4">
    <cfRule type="duplicateValues" dxfId="53" priority="52"/>
  </conditionalFormatting>
  <conditionalFormatting sqref="E4">
    <cfRule type="duplicateValues" dxfId="52" priority="51"/>
  </conditionalFormatting>
  <conditionalFormatting sqref="E5">
    <cfRule type="duplicateValues" dxfId="51" priority="50"/>
  </conditionalFormatting>
  <conditionalFormatting sqref="E5">
    <cfRule type="duplicateValues" dxfId="50" priority="47"/>
    <cfRule type="duplicateValues" dxfId="49" priority="48"/>
    <cfRule type="duplicateValues" dxfId="48" priority="49"/>
  </conditionalFormatting>
  <conditionalFormatting sqref="E5">
    <cfRule type="duplicateValues" dxfId="47" priority="46"/>
  </conditionalFormatting>
  <conditionalFormatting sqref="E5">
    <cfRule type="duplicateValues" dxfId="46" priority="43"/>
    <cfRule type="duplicateValues" dxfId="45" priority="44"/>
    <cfRule type="duplicateValues" dxfId="44" priority="45"/>
  </conditionalFormatting>
  <conditionalFormatting sqref="B5">
    <cfRule type="duplicateValues" dxfId="43" priority="42"/>
  </conditionalFormatting>
  <conditionalFormatting sqref="E5">
    <cfRule type="duplicateValues" dxfId="42" priority="41"/>
  </conditionalFormatting>
  <conditionalFormatting sqref="E7:E11">
    <cfRule type="duplicateValues" dxfId="41" priority="40"/>
  </conditionalFormatting>
  <conditionalFormatting sqref="B7:B11">
    <cfRule type="duplicateValues" dxfId="40" priority="39"/>
  </conditionalFormatting>
  <conditionalFormatting sqref="B7:B11">
    <cfRule type="duplicateValues" dxfId="39" priority="36"/>
    <cfRule type="duplicateValues" dxfId="38" priority="37"/>
    <cfRule type="duplicateValues" dxfId="37" priority="38"/>
  </conditionalFormatting>
  <conditionalFormatting sqref="E7:E11">
    <cfRule type="duplicateValues" dxfId="36" priority="35"/>
  </conditionalFormatting>
  <conditionalFormatting sqref="E7:E11">
    <cfRule type="duplicateValues" dxfId="35" priority="33"/>
    <cfRule type="duplicateValues" dxfId="34" priority="34"/>
  </conditionalFormatting>
  <conditionalFormatting sqref="E7:E11">
    <cfRule type="duplicateValues" dxfId="33" priority="30"/>
    <cfRule type="duplicateValues" dxfId="32" priority="31"/>
    <cfRule type="duplicateValues" dxfId="31" priority="32"/>
  </conditionalFormatting>
  <conditionalFormatting sqref="E7:E11">
    <cfRule type="duplicateValues" dxfId="30" priority="26"/>
    <cfRule type="duplicateValues" dxfId="29" priority="27"/>
    <cfRule type="duplicateValues" dxfId="28" priority="28"/>
    <cfRule type="duplicateValues" dxfId="27" priority="29"/>
  </conditionalFormatting>
  <conditionalFormatting sqref="B6">
    <cfRule type="duplicateValues" dxfId="26" priority="25"/>
  </conditionalFormatting>
  <conditionalFormatting sqref="E6">
    <cfRule type="duplicateValues" dxfId="25" priority="24"/>
  </conditionalFormatting>
  <conditionalFormatting sqref="E6">
    <cfRule type="duplicateValues" dxfId="24" priority="21"/>
    <cfRule type="duplicateValues" dxfId="23" priority="22"/>
    <cfRule type="duplicateValues" dxfId="22" priority="23"/>
  </conditionalFormatting>
  <conditionalFormatting sqref="E6">
    <cfRule type="duplicateValues" dxfId="21" priority="20"/>
  </conditionalFormatting>
  <conditionalFormatting sqref="E6">
    <cfRule type="duplicateValues" dxfId="20" priority="17"/>
    <cfRule type="duplicateValues" dxfId="19" priority="18"/>
    <cfRule type="duplicateValues" dxfId="18" priority="19"/>
  </conditionalFormatting>
  <conditionalFormatting sqref="E6">
    <cfRule type="duplicateValues" dxfId="17" priority="16"/>
  </conditionalFormatting>
  <conditionalFormatting sqref="E12">
    <cfRule type="duplicateValues" dxfId="16" priority="15"/>
  </conditionalFormatting>
  <conditionalFormatting sqref="B12">
    <cfRule type="duplicateValues" dxfId="15" priority="14"/>
  </conditionalFormatting>
  <conditionalFormatting sqref="B12">
    <cfRule type="duplicateValues" dxfId="14" priority="11"/>
    <cfRule type="duplicateValues" dxfId="13" priority="12"/>
    <cfRule type="duplicateValues" dxfId="12" priority="13"/>
  </conditionalFormatting>
  <conditionalFormatting sqref="E12">
    <cfRule type="duplicateValues" dxfId="11" priority="10"/>
  </conditionalFormatting>
  <conditionalFormatting sqref="E12">
    <cfRule type="duplicateValues" dxfId="10" priority="8"/>
    <cfRule type="duplicateValues" dxfId="9" priority="9"/>
  </conditionalFormatting>
  <conditionalFormatting sqref="E12">
    <cfRule type="duplicateValues" dxfId="8" priority="5"/>
    <cfRule type="duplicateValues" dxfId="7" priority="6"/>
    <cfRule type="duplicateValues" dxfId="6" priority="7"/>
  </conditionalFormatting>
  <conditionalFormatting sqref="E12">
    <cfRule type="duplicateValues" dxfId="5" priority="1"/>
    <cfRule type="duplicateValues" dxfId="4" priority="2"/>
    <cfRule type="duplicateValues" dxfId="3" priority="3"/>
    <cfRule type="duplicateValues" dxfId="2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5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06"/>
  <sheetViews>
    <sheetView tabSelected="1" zoomScaleNormal="100" workbookViewId="0">
      <pane ySplit="4" topLeftCell="A5" activePane="bottomLeft" state="frozen"/>
      <selection pane="bottomLeft" activeCell="L189" sqref="L189"/>
    </sheetView>
  </sheetViews>
  <sheetFormatPr baseColWidth="10" defaultColWidth="25.5703125" defaultRowHeight="15" x14ac:dyDescent="0.25"/>
  <cols>
    <col min="1" max="1" width="24.5703125" style="106" bestFit="1" customWidth="1"/>
    <col min="2" max="2" width="19" style="84" bestFit="1" customWidth="1"/>
    <col min="3" max="3" width="16.28515625" style="43" bestFit="1" customWidth="1"/>
    <col min="4" max="4" width="26.140625" style="106" bestFit="1" customWidth="1"/>
    <col min="5" max="5" width="10.5703125" style="75" bestFit="1" customWidth="1"/>
    <col min="6" max="6" width="11.140625" style="44" hidden="1" customWidth="1"/>
    <col min="7" max="7" width="52.42578125" style="44" hidden="1" customWidth="1"/>
    <col min="8" max="11" width="5.140625" style="44" hidden="1" customWidth="1"/>
    <col min="12" max="12" width="47.28515625" style="44" bestFit="1" customWidth="1"/>
    <col min="13" max="13" width="18.140625" style="106" bestFit="1" customWidth="1"/>
    <col min="14" max="14" width="16.42578125" style="106" bestFit="1" customWidth="1"/>
    <col min="15" max="15" width="38.7109375" style="106" bestFit="1" customWidth="1"/>
    <col min="16" max="16" width="22.140625" style="79" bestFit="1" customWidth="1"/>
    <col min="17" max="17" width="47.28515625" style="69" bestFit="1" customWidth="1"/>
    <col min="18" max="16384" width="25.5703125" style="42"/>
  </cols>
  <sheetData>
    <row r="1" spans="1:17" ht="18" x14ac:dyDescent="0.25">
      <c r="A1" s="166" t="s">
        <v>2153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2150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2597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7" customFormat="1" ht="18" x14ac:dyDescent="0.25">
      <c r="A5" s="143" t="str">
        <f>VLOOKUP(E5,'LISTADO ATM'!$A$2:$C$898,3,0)</f>
        <v>DISTRITO NACIONAL</v>
      </c>
      <c r="B5" s="140">
        <v>3335953623</v>
      </c>
      <c r="C5" s="100">
        <v>44390.806469907409</v>
      </c>
      <c r="D5" s="100" t="s">
        <v>2180</v>
      </c>
      <c r="E5" s="135">
        <v>453</v>
      </c>
      <c r="F5" s="143" t="str">
        <f>VLOOKUP(E5,VIP!$A$2:$O14298,2,0)</f>
        <v>DRBR453</v>
      </c>
      <c r="G5" s="143" t="str">
        <f>VLOOKUP(E5,'LISTADO ATM'!$A$2:$B$897,2,0)</f>
        <v xml:space="preserve">ATM Autobanco Sarasota II </v>
      </c>
      <c r="H5" s="143" t="str">
        <f>VLOOKUP(E5,VIP!$A$2:$O19259,7,FALSE)</f>
        <v>Si</v>
      </c>
      <c r="I5" s="143" t="str">
        <f>VLOOKUP(E5,VIP!$A$2:$O11224,8,FALSE)</f>
        <v>Si</v>
      </c>
      <c r="J5" s="143" t="str">
        <f>VLOOKUP(E5,VIP!$A$2:$O11174,8,FALSE)</f>
        <v>Si</v>
      </c>
      <c r="K5" s="143" t="str">
        <f>VLOOKUP(E5,VIP!$A$2:$O14748,6,0)</f>
        <v>SI</v>
      </c>
      <c r="L5" s="144" t="s">
        <v>2245</v>
      </c>
      <c r="M5" s="162" t="s">
        <v>2545</v>
      </c>
      <c r="N5" s="162" t="s">
        <v>2594</v>
      </c>
      <c r="O5" s="143" t="s">
        <v>2454</v>
      </c>
      <c r="P5" s="143"/>
      <c r="Q5" s="161">
        <v>44393.614317129628</v>
      </c>
    </row>
    <row r="6" spans="1:17" s="117" customFormat="1" ht="18" x14ac:dyDescent="0.25">
      <c r="A6" s="143" t="str">
        <f>VLOOKUP(E6,'LISTADO ATM'!$A$2:$C$898,3,0)</f>
        <v>SUR</v>
      </c>
      <c r="B6" s="140">
        <v>3335953769</v>
      </c>
      <c r="C6" s="100">
        <v>44391.354490740741</v>
      </c>
      <c r="D6" s="100" t="s">
        <v>2180</v>
      </c>
      <c r="E6" s="135">
        <v>829</v>
      </c>
      <c r="F6" s="143" t="str">
        <f>VLOOKUP(E6,VIP!$A$2:$O14308,2,0)</f>
        <v>DRBR829</v>
      </c>
      <c r="G6" s="143" t="str">
        <f>VLOOKUP(E6,'LISTADO ATM'!$A$2:$B$897,2,0)</f>
        <v xml:space="preserve">ATM UNP Multicentro Sirena Baní </v>
      </c>
      <c r="H6" s="143" t="str">
        <f>VLOOKUP(E6,VIP!$A$2:$O19269,7,FALSE)</f>
        <v>Si</v>
      </c>
      <c r="I6" s="143" t="str">
        <f>VLOOKUP(E6,VIP!$A$2:$O11234,8,FALSE)</f>
        <v>Si</v>
      </c>
      <c r="J6" s="143" t="str">
        <f>VLOOKUP(E6,VIP!$A$2:$O11184,8,FALSE)</f>
        <v>Si</v>
      </c>
      <c r="K6" s="143" t="str">
        <f>VLOOKUP(E6,VIP!$A$2:$O14758,6,0)</f>
        <v>NO</v>
      </c>
      <c r="L6" s="144" t="s">
        <v>2219</v>
      </c>
      <c r="M6" s="162" t="s">
        <v>2545</v>
      </c>
      <c r="N6" s="162" t="s">
        <v>2594</v>
      </c>
      <c r="O6" s="143" t="s">
        <v>2454</v>
      </c>
      <c r="P6" s="143"/>
      <c r="Q6" s="161">
        <v>44393.446180555555</v>
      </c>
    </row>
    <row r="7" spans="1:17" s="117" customFormat="1" ht="18" x14ac:dyDescent="0.25">
      <c r="A7" s="143" t="str">
        <f>VLOOKUP(E7,'LISTADO ATM'!$A$2:$C$898,3,0)</f>
        <v>DISTRITO NACIONAL</v>
      </c>
      <c r="B7" s="140">
        <v>3335954670</v>
      </c>
      <c r="C7" s="100">
        <v>44391.607291666667</v>
      </c>
      <c r="D7" s="100" t="s">
        <v>2180</v>
      </c>
      <c r="E7" s="135">
        <v>409</v>
      </c>
      <c r="F7" s="143" t="str">
        <f>VLOOKUP(E7,VIP!$A$2:$O14317,2,0)</f>
        <v>DRBR409</v>
      </c>
      <c r="G7" s="143" t="str">
        <f>VLOOKUP(E7,'LISTADO ATM'!$A$2:$B$897,2,0)</f>
        <v xml:space="preserve">ATM Oficina Las Palmas de Herrera I </v>
      </c>
      <c r="H7" s="143" t="str">
        <f>VLOOKUP(E7,VIP!$A$2:$O19278,7,FALSE)</f>
        <v>Si</v>
      </c>
      <c r="I7" s="143" t="str">
        <f>VLOOKUP(E7,VIP!$A$2:$O11243,8,FALSE)</f>
        <v>Si</v>
      </c>
      <c r="J7" s="143" t="str">
        <f>VLOOKUP(E7,VIP!$A$2:$O11193,8,FALSE)</f>
        <v>Si</v>
      </c>
      <c r="K7" s="143" t="str">
        <f>VLOOKUP(E7,VIP!$A$2:$O14767,6,0)</f>
        <v>NO</v>
      </c>
      <c r="L7" s="144" t="s">
        <v>2591</v>
      </c>
      <c r="M7" s="162" t="s">
        <v>2545</v>
      </c>
      <c r="N7" s="162" t="s">
        <v>2594</v>
      </c>
      <c r="O7" s="143" t="s">
        <v>2454</v>
      </c>
      <c r="P7" s="143"/>
      <c r="Q7" s="161">
        <v>44393.446180555555</v>
      </c>
    </row>
    <row r="8" spans="1:17" s="117" customFormat="1" ht="18" x14ac:dyDescent="0.25">
      <c r="A8" s="143" t="str">
        <f>VLOOKUP(E8,'LISTADO ATM'!$A$2:$C$898,3,0)</f>
        <v>DISTRITO NACIONAL</v>
      </c>
      <c r="B8" s="140">
        <v>3335954694</v>
      </c>
      <c r="C8" s="100">
        <v>44391.616886574076</v>
      </c>
      <c r="D8" s="100" t="s">
        <v>2448</v>
      </c>
      <c r="E8" s="135">
        <v>793</v>
      </c>
      <c r="F8" s="143" t="str">
        <f>VLOOKUP(E8,VIP!$A$2:$O14294,2,0)</f>
        <v>DRBR793</v>
      </c>
      <c r="G8" s="143" t="str">
        <f>VLOOKUP(E8,'LISTADO ATM'!$A$2:$B$897,2,0)</f>
        <v xml:space="preserve">ATM Centro de Caja Agora Mall </v>
      </c>
      <c r="H8" s="143" t="str">
        <f>VLOOKUP(E8,VIP!$A$2:$O19255,7,FALSE)</f>
        <v>Si</v>
      </c>
      <c r="I8" s="143" t="str">
        <f>VLOOKUP(E8,VIP!$A$2:$O11220,8,FALSE)</f>
        <v>Si</v>
      </c>
      <c r="J8" s="143" t="str">
        <f>VLOOKUP(E8,VIP!$A$2:$O11170,8,FALSE)</f>
        <v>Si</v>
      </c>
      <c r="K8" s="143" t="str">
        <f>VLOOKUP(E8,VIP!$A$2:$O14744,6,0)</f>
        <v>NO</v>
      </c>
      <c r="L8" s="144" t="s">
        <v>2561</v>
      </c>
      <c r="M8" s="99" t="s">
        <v>2445</v>
      </c>
      <c r="N8" s="99" t="s">
        <v>2452</v>
      </c>
      <c r="O8" s="143" t="s">
        <v>2453</v>
      </c>
      <c r="P8" s="143"/>
      <c r="Q8" s="99" t="s">
        <v>2561</v>
      </c>
    </row>
    <row r="9" spans="1:17" s="117" customFormat="1" ht="18" x14ac:dyDescent="0.25">
      <c r="A9" s="143" t="str">
        <f>VLOOKUP(E9,'LISTADO ATM'!$A$2:$C$898,3,0)</f>
        <v>SUR</v>
      </c>
      <c r="B9" s="140">
        <v>3335954885</v>
      </c>
      <c r="C9" s="100">
        <v>44391.696620370371</v>
      </c>
      <c r="D9" s="100" t="s">
        <v>2469</v>
      </c>
      <c r="E9" s="135">
        <v>6</v>
      </c>
      <c r="F9" s="143" t="str">
        <f>VLOOKUP(E9,VIP!$A$2:$O14300,2,0)</f>
        <v>DRBR006</v>
      </c>
      <c r="G9" s="143" t="str">
        <f>VLOOKUP(E9,'LISTADO ATM'!$A$2:$B$897,2,0)</f>
        <v xml:space="preserve">ATM Plaza WAO San Juan </v>
      </c>
      <c r="H9" s="143" t="str">
        <f>VLOOKUP(E9,VIP!$A$2:$O19261,7,FALSE)</f>
        <v>N/A</v>
      </c>
      <c r="I9" s="143" t="str">
        <f>VLOOKUP(E9,VIP!$A$2:$O11226,8,FALSE)</f>
        <v>N/A</v>
      </c>
      <c r="J9" s="143" t="str">
        <f>VLOOKUP(E9,VIP!$A$2:$O11176,8,FALSE)</f>
        <v>N/A</v>
      </c>
      <c r="K9" s="143" t="str">
        <f>VLOOKUP(E9,VIP!$A$2:$O14750,6,0)</f>
        <v/>
      </c>
      <c r="L9" s="144" t="s">
        <v>2417</v>
      </c>
      <c r="M9" s="162" t="s">
        <v>2545</v>
      </c>
      <c r="N9" s="208" t="s">
        <v>2594</v>
      </c>
      <c r="O9" s="143" t="s">
        <v>2470</v>
      </c>
      <c r="P9" s="143"/>
      <c r="Q9" s="161">
        <v>44393.614317129628</v>
      </c>
    </row>
    <row r="10" spans="1:17" s="117" customFormat="1" ht="18" x14ac:dyDescent="0.25">
      <c r="A10" s="143" t="str">
        <f>VLOOKUP(E10,'LISTADO ATM'!$A$2:$C$898,3,0)</f>
        <v>SUR</v>
      </c>
      <c r="B10" s="140">
        <v>3335955021</v>
      </c>
      <c r="C10" s="100">
        <v>44392.186192129629</v>
      </c>
      <c r="D10" s="100" t="s">
        <v>2180</v>
      </c>
      <c r="E10" s="135">
        <v>360</v>
      </c>
      <c r="F10" s="143" t="str">
        <f>VLOOKUP(E10,VIP!$A$2:$O14301,2,0)</f>
        <v>DRBR360</v>
      </c>
      <c r="G10" s="143" t="str">
        <f>VLOOKUP(E10,'LISTADO ATM'!$A$2:$B$897,2,0)</f>
        <v>ATM Ayuntamiento Guayabal</v>
      </c>
      <c r="H10" s="143" t="str">
        <f>VLOOKUP(E10,VIP!$A$2:$O19262,7,FALSE)</f>
        <v>si</v>
      </c>
      <c r="I10" s="143" t="str">
        <f>VLOOKUP(E10,VIP!$A$2:$O11227,8,FALSE)</f>
        <v>si</v>
      </c>
      <c r="J10" s="143" t="str">
        <f>VLOOKUP(E10,VIP!$A$2:$O11177,8,FALSE)</f>
        <v>si</v>
      </c>
      <c r="K10" s="143" t="str">
        <f>VLOOKUP(E10,VIP!$A$2:$O14751,6,0)</f>
        <v>NO</v>
      </c>
      <c r="L10" s="144" t="s">
        <v>2245</v>
      </c>
      <c r="M10" s="99" t="s">
        <v>2445</v>
      </c>
      <c r="N10" s="99" t="s">
        <v>2452</v>
      </c>
      <c r="O10" s="143" t="s">
        <v>2454</v>
      </c>
      <c r="P10" s="143"/>
      <c r="Q10" s="99" t="s">
        <v>2245</v>
      </c>
    </row>
    <row r="11" spans="1:17" s="117" customFormat="1" ht="18" x14ac:dyDescent="0.25">
      <c r="A11" s="143" t="str">
        <f>VLOOKUP(E11,'LISTADO ATM'!$A$2:$C$898,3,0)</f>
        <v>DISTRITO NACIONAL</v>
      </c>
      <c r="B11" s="140">
        <v>3335955051</v>
      </c>
      <c r="C11" s="100">
        <v>44392.333553240744</v>
      </c>
      <c r="D11" s="100" t="s">
        <v>2180</v>
      </c>
      <c r="E11" s="135">
        <v>835</v>
      </c>
      <c r="F11" s="143" t="str">
        <f>VLOOKUP(E11,VIP!$A$2:$O14307,2,0)</f>
        <v>DRBR835</v>
      </c>
      <c r="G11" s="143" t="str">
        <f>VLOOKUP(E11,'LISTADO ATM'!$A$2:$B$897,2,0)</f>
        <v xml:space="preserve">ATM UNP Megacentro </v>
      </c>
      <c r="H11" s="143" t="str">
        <f>VLOOKUP(E11,VIP!$A$2:$O19268,7,FALSE)</f>
        <v>Si</v>
      </c>
      <c r="I11" s="143" t="str">
        <f>VLOOKUP(E11,VIP!$A$2:$O11233,8,FALSE)</f>
        <v>Si</v>
      </c>
      <c r="J11" s="143" t="str">
        <f>VLOOKUP(E11,VIP!$A$2:$O11183,8,FALSE)</f>
        <v>Si</v>
      </c>
      <c r="K11" s="143" t="str">
        <f>VLOOKUP(E11,VIP!$A$2:$O14757,6,0)</f>
        <v>SI</v>
      </c>
      <c r="L11" s="144" t="s">
        <v>2592</v>
      </c>
      <c r="M11" s="162" t="s">
        <v>2545</v>
      </c>
      <c r="N11" s="162" t="s">
        <v>2594</v>
      </c>
      <c r="O11" s="143" t="s">
        <v>2454</v>
      </c>
      <c r="P11" s="143"/>
      <c r="Q11" s="161">
        <v>44393.614317129628</v>
      </c>
    </row>
    <row r="12" spans="1:17" s="117" customFormat="1" ht="18" x14ac:dyDescent="0.25">
      <c r="A12" s="143" t="str">
        <f>VLOOKUP(E12,'LISTADO ATM'!$A$2:$C$898,3,0)</f>
        <v>DISTRITO NACIONAL</v>
      </c>
      <c r="B12" s="140">
        <v>3335955475</v>
      </c>
      <c r="C12" s="100">
        <v>44392.433333333334</v>
      </c>
      <c r="D12" s="100" t="s">
        <v>2180</v>
      </c>
      <c r="E12" s="135">
        <v>225</v>
      </c>
      <c r="F12" s="143" t="str">
        <f>VLOOKUP(E12,VIP!$A$2:$O14316,2,0)</f>
        <v>DRBR225</v>
      </c>
      <c r="G12" s="143" t="str">
        <f>VLOOKUP(E12,'LISTADO ATM'!$A$2:$B$897,2,0)</f>
        <v xml:space="preserve">ATM S/M Nacional Arroyo Hondo </v>
      </c>
      <c r="H12" s="143" t="str">
        <f>VLOOKUP(E12,VIP!$A$2:$O19277,7,FALSE)</f>
        <v>Si</v>
      </c>
      <c r="I12" s="143" t="str">
        <f>VLOOKUP(E12,VIP!$A$2:$O11242,8,FALSE)</f>
        <v>Si</v>
      </c>
      <c r="J12" s="143" t="str">
        <f>VLOOKUP(E12,VIP!$A$2:$O11192,8,FALSE)</f>
        <v>Si</v>
      </c>
      <c r="K12" s="143" t="str">
        <f>VLOOKUP(E12,VIP!$A$2:$O14766,6,0)</f>
        <v>NO</v>
      </c>
      <c r="L12" s="144" t="s">
        <v>2219</v>
      </c>
      <c r="M12" s="162" t="s">
        <v>2545</v>
      </c>
      <c r="N12" s="208" t="s">
        <v>2594</v>
      </c>
      <c r="O12" s="143" t="s">
        <v>2454</v>
      </c>
      <c r="P12" s="143"/>
      <c r="Q12" s="161">
        <v>44393.614317129628</v>
      </c>
    </row>
    <row r="13" spans="1:17" s="117" customFormat="1" ht="18" x14ac:dyDescent="0.25">
      <c r="A13" s="143" t="str">
        <f>VLOOKUP(E13,'LISTADO ATM'!$A$2:$C$898,3,0)</f>
        <v>ESTE</v>
      </c>
      <c r="B13" s="140">
        <v>3335955656</v>
      </c>
      <c r="C13" s="100">
        <v>44392.486678240741</v>
      </c>
      <c r="D13" s="100" t="s">
        <v>2180</v>
      </c>
      <c r="E13" s="135">
        <v>294</v>
      </c>
      <c r="F13" s="143" t="str">
        <f>VLOOKUP(E13,VIP!$A$2:$O14328,2,0)</f>
        <v>DRBR294</v>
      </c>
      <c r="G13" s="143" t="str">
        <f>VLOOKUP(E13,'LISTADO ATM'!$A$2:$B$897,2,0)</f>
        <v xml:space="preserve">ATM Plaza Zaglul San Pedro II </v>
      </c>
      <c r="H13" s="143" t="str">
        <f>VLOOKUP(E13,VIP!$A$2:$O19289,7,FALSE)</f>
        <v>Si</v>
      </c>
      <c r="I13" s="143" t="str">
        <f>VLOOKUP(E13,VIP!$A$2:$O11254,8,FALSE)</f>
        <v>Si</v>
      </c>
      <c r="J13" s="143" t="str">
        <f>VLOOKUP(E13,VIP!$A$2:$O11204,8,FALSE)</f>
        <v>Si</v>
      </c>
      <c r="K13" s="143" t="str">
        <f>VLOOKUP(E13,VIP!$A$2:$O14778,6,0)</f>
        <v>NO</v>
      </c>
      <c r="L13" s="144" t="s">
        <v>2245</v>
      </c>
      <c r="M13" s="162" t="s">
        <v>2545</v>
      </c>
      <c r="N13" s="162" t="s">
        <v>2594</v>
      </c>
      <c r="O13" s="143" t="s">
        <v>2454</v>
      </c>
      <c r="P13" s="143"/>
      <c r="Q13" s="161">
        <v>44393.446180555555</v>
      </c>
    </row>
    <row r="14" spans="1:17" s="117" customFormat="1" ht="18" x14ac:dyDescent="0.25">
      <c r="A14" s="143" t="str">
        <f>VLOOKUP(E14,'LISTADO ATM'!$A$2:$C$898,3,0)</f>
        <v>DISTRITO NACIONAL</v>
      </c>
      <c r="B14" s="140">
        <v>3335955659</v>
      </c>
      <c r="C14" s="100">
        <v>44392.487754629627</v>
      </c>
      <c r="D14" s="100" t="s">
        <v>2180</v>
      </c>
      <c r="E14" s="135">
        <v>237</v>
      </c>
      <c r="F14" s="143" t="str">
        <f>VLOOKUP(E14,VIP!$A$2:$O14327,2,0)</f>
        <v>DRBR237</v>
      </c>
      <c r="G14" s="143" t="str">
        <f>VLOOKUP(E14,'LISTADO ATM'!$A$2:$B$897,2,0)</f>
        <v xml:space="preserve">ATM UNP Plaza Vásquez </v>
      </c>
      <c r="H14" s="143" t="str">
        <f>VLOOKUP(E14,VIP!$A$2:$O19288,7,FALSE)</f>
        <v>Si</v>
      </c>
      <c r="I14" s="143" t="str">
        <f>VLOOKUP(E14,VIP!$A$2:$O11253,8,FALSE)</f>
        <v>Si</v>
      </c>
      <c r="J14" s="143" t="str">
        <f>VLOOKUP(E14,VIP!$A$2:$O11203,8,FALSE)</f>
        <v>Si</v>
      </c>
      <c r="K14" s="143" t="str">
        <f>VLOOKUP(E14,VIP!$A$2:$O14777,6,0)</f>
        <v>SI</v>
      </c>
      <c r="L14" s="144" t="s">
        <v>2245</v>
      </c>
      <c r="M14" s="99" t="s">
        <v>2445</v>
      </c>
      <c r="N14" s="99" t="s">
        <v>2590</v>
      </c>
      <c r="O14" s="143" t="s">
        <v>2454</v>
      </c>
      <c r="P14" s="143"/>
      <c r="Q14" s="99" t="s">
        <v>2245</v>
      </c>
    </row>
    <row r="15" spans="1:17" s="117" customFormat="1" ht="18" x14ac:dyDescent="0.25">
      <c r="A15" s="143" t="str">
        <f>VLOOKUP(E15,'LISTADO ATM'!$A$2:$C$898,3,0)</f>
        <v>SUR</v>
      </c>
      <c r="B15" s="140">
        <v>3335955743</v>
      </c>
      <c r="C15" s="100">
        <v>44392.515902777777</v>
      </c>
      <c r="D15" s="100" t="s">
        <v>2469</v>
      </c>
      <c r="E15" s="135">
        <v>825</v>
      </c>
      <c r="F15" s="143" t="str">
        <f>VLOOKUP(E15,VIP!$A$2:$O14325,2,0)</f>
        <v>DRBR825</v>
      </c>
      <c r="G15" s="143" t="str">
        <f>VLOOKUP(E15,'LISTADO ATM'!$A$2:$B$897,2,0)</f>
        <v xml:space="preserve">ATM Estacion Eco Cibeles (Las Matas de Farfán) </v>
      </c>
      <c r="H15" s="143" t="str">
        <f>VLOOKUP(E15,VIP!$A$2:$O19286,7,FALSE)</f>
        <v>Si</v>
      </c>
      <c r="I15" s="143" t="str">
        <f>VLOOKUP(E15,VIP!$A$2:$O11251,8,FALSE)</f>
        <v>Si</v>
      </c>
      <c r="J15" s="143" t="str">
        <f>VLOOKUP(E15,VIP!$A$2:$O11201,8,FALSE)</f>
        <v>Si</v>
      </c>
      <c r="K15" s="143" t="str">
        <f>VLOOKUP(E15,VIP!$A$2:$O14775,6,0)</f>
        <v>NO</v>
      </c>
      <c r="L15" s="144" t="s">
        <v>2441</v>
      </c>
      <c r="M15" s="162" t="s">
        <v>2545</v>
      </c>
      <c r="N15" s="208" t="s">
        <v>2594</v>
      </c>
      <c r="O15" s="143" t="s">
        <v>2593</v>
      </c>
      <c r="P15" s="143"/>
      <c r="Q15" s="161">
        <v>44393.614317129628</v>
      </c>
    </row>
    <row r="16" spans="1:17" s="117" customFormat="1" ht="18" x14ac:dyDescent="0.25">
      <c r="A16" s="143" t="str">
        <f>VLOOKUP(E16,'LISTADO ATM'!$A$2:$C$898,3,0)</f>
        <v>DISTRITO NACIONAL</v>
      </c>
      <c r="B16" s="140">
        <v>3335955761</v>
      </c>
      <c r="C16" s="100">
        <v>44392.522766203707</v>
      </c>
      <c r="D16" s="100" t="s">
        <v>2180</v>
      </c>
      <c r="E16" s="135">
        <v>927</v>
      </c>
      <c r="F16" s="143" t="str">
        <f>VLOOKUP(E16,VIP!$A$2:$O14322,2,0)</f>
        <v>DRBR927</v>
      </c>
      <c r="G16" s="143" t="str">
        <f>VLOOKUP(E16,'LISTADO ATM'!$A$2:$B$897,2,0)</f>
        <v>ATM S/M Bravo La Esperilla</v>
      </c>
      <c r="H16" s="143" t="str">
        <f>VLOOKUP(E16,VIP!$A$2:$O19283,7,FALSE)</f>
        <v>Si</v>
      </c>
      <c r="I16" s="143" t="str">
        <f>VLOOKUP(E16,VIP!$A$2:$O11248,8,FALSE)</f>
        <v>Si</v>
      </c>
      <c r="J16" s="143" t="str">
        <f>VLOOKUP(E16,VIP!$A$2:$O11198,8,FALSE)</f>
        <v>Si</v>
      </c>
      <c r="K16" s="143" t="str">
        <f>VLOOKUP(E16,VIP!$A$2:$O14772,6,0)</f>
        <v>NO</v>
      </c>
      <c r="L16" s="144" t="s">
        <v>2219</v>
      </c>
      <c r="M16" s="162" t="s">
        <v>2545</v>
      </c>
      <c r="N16" s="162" t="s">
        <v>2594</v>
      </c>
      <c r="O16" s="143" t="s">
        <v>2454</v>
      </c>
      <c r="P16" s="143"/>
      <c r="Q16" s="161">
        <v>44393.614317129628</v>
      </c>
    </row>
    <row r="17" spans="1:17" s="117" customFormat="1" ht="18" x14ac:dyDescent="0.25">
      <c r="A17" s="143" t="str">
        <f>VLOOKUP(E17,'LISTADO ATM'!$A$2:$C$898,3,0)</f>
        <v>SUR</v>
      </c>
      <c r="B17" s="140">
        <v>3335955765</v>
      </c>
      <c r="C17" s="100">
        <v>44392.523761574077</v>
      </c>
      <c r="D17" s="100" t="s">
        <v>2180</v>
      </c>
      <c r="E17" s="135">
        <v>730</v>
      </c>
      <c r="F17" s="143" t="str">
        <f>VLOOKUP(E17,VIP!$A$2:$O14321,2,0)</f>
        <v>DRBR082</v>
      </c>
      <c r="G17" s="143" t="str">
        <f>VLOOKUP(E17,'LISTADO ATM'!$A$2:$B$897,2,0)</f>
        <v xml:space="preserve">ATM Palacio de Justicia Barahona </v>
      </c>
      <c r="H17" s="143" t="str">
        <f>VLOOKUP(E17,VIP!$A$2:$O19282,7,FALSE)</f>
        <v>Si</v>
      </c>
      <c r="I17" s="143" t="str">
        <f>VLOOKUP(E17,VIP!$A$2:$O11247,8,FALSE)</f>
        <v>Si</v>
      </c>
      <c r="J17" s="143" t="str">
        <f>VLOOKUP(E17,VIP!$A$2:$O11197,8,FALSE)</f>
        <v>Si</v>
      </c>
      <c r="K17" s="143" t="str">
        <f>VLOOKUP(E17,VIP!$A$2:$O14771,6,0)</f>
        <v>NO</v>
      </c>
      <c r="L17" s="144" t="s">
        <v>2219</v>
      </c>
      <c r="M17" s="99" t="s">
        <v>2445</v>
      </c>
      <c r="N17" s="99" t="s">
        <v>2590</v>
      </c>
      <c r="O17" s="143" t="s">
        <v>2454</v>
      </c>
      <c r="P17" s="143"/>
      <c r="Q17" s="99" t="s">
        <v>2219</v>
      </c>
    </row>
    <row r="18" spans="1:17" s="117" customFormat="1" ht="18" x14ac:dyDescent="0.25">
      <c r="A18" s="143" t="str">
        <f>VLOOKUP(E18,'LISTADO ATM'!$A$2:$C$898,3,0)</f>
        <v>DISTRITO NACIONAL</v>
      </c>
      <c r="B18" s="140">
        <v>3335955776</v>
      </c>
      <c r="C18" s="100">
        <v>44392.535162037035</v>
      </c>
      <c r="D18" s="100" t="s">
        <v>2180</v>
      </c>
      <c r="E18" s="135">
        <v>232</v>
      </c>
      <c r="F18" s="143" t="str">
        <f>VLOOKUP(E18,VIP!$A$2:$O14319,2,0)</f>
        <v>DRBR232</v>
      </c>
      <c r="G18" s="143" t="str">
        <f>VLOOKUP(E18,'LISTADO ATM'!$A$2:$B$897,2,0)</f>
        <v xml:space="preserve">ATM S/M Nacional Charles de Gaulle </v>
      </c>
      <c r="H18" s="143" t="str">
        <f>VLOOKUP(E18,VIP!$A$2:$O19280,7,FALSE)</f>
        <v>Si</v>
      </c>
      <c r="I18" s="143" t="str">
        <f>VLOOKUP(E18,VIP!$A$2:$O11245,8,FALSE)</f>
        <v>Si</v>
      </c>
      <c r="J18" s="143" t="str">
        <f>VLOOKUP(E18,VIP!$A$2:$O11195,8,FALSE)</f>
        <v>Si</v>
      </c>
      <c r="K18" s="143" t="str">
        <f>VLOOKUP(E18,VIP!$A$2:$O14769,6,0)</f>
        <v>SI</v>
      </c>
      <c r="L18" s="144" t="s">
        <v>2591</v>
      </c>
      <c r="M18" s="162" t="s">
        <v>2545</v>
      </c>
      <c r="N18" s="162" t="s">
        <v>2594</v>
      </c>
      <c r="O18" s="143" t="s">
        <v>2454</v>
      </c>
      <c r="P18" s="99"/>
      <c r="Q18" s="161">
        <v>44393.614317129628</v>
      </c>
    </row>
    <row r="19" spans="1:17" s="117" customFormat="1" ht="18" x14ac:dyDescent="0.25">
      <c r="A19" s="143" t="str">
        <f>VLOOKUP(E19,'LISTADO ATM'!$A$2:$C$898,3,0)</f>
        <v>SUR</v>
      </c>
      <c r="B19" s="140">
        <v>3335955796</v>
      </c>
      <c r="C19" s="100">
        <v>44392.54378472222</v>
      </c>
      <c r="D19" s="100" t="s">
        <v>2180</v>
      </c>
      <c r="E19" s="135">
        <v>297</v>
      </c>
      <c r="F19" s="143" t="str">
        <f>VLOOKUP(E19,VIP!$A$2:$O14316,2,0)</f>
        <v>DRBR297</v>
      </c>
      <c r="G19" s="143" t="str">
        <f>VLOOKUP(E19,'LISTADO ATM'!$A$2:$B$897,2,0)</f>
        <v xml:space="preserve">ATM S/M Cadena Ocoa </v>
      </c>
      <c r="H19" s="143" t="str">
        <f>VLOOKUP(E19,VIP!$A$2:$O19277,7,FALSE)</f>
        <v>Si</v>
      </c>
      <c r="I19" s="143" t="str">
        <f>VLOOKUP(E19,VIP!$A$2:$O11242,8,FALSE)</f>
        <v>Si</v>
      </c>
      <c r="J19" s="143" t="str">
        <f>VLOOKUP(E19,VIP!$A$2:$O11192,8,FALSE)</f>
        <v>Si</v>
      </c>
      <c r="K19" s="143" t="str">
        <f>VLOOKUP(E19,VIP!$A$2:$O14766,6,0)</f>
        <v>NO</v>
      </c>
      <c r="L19" s="144" t="s">
        <v>2465</v>
      </c>
      <c r="M19" s="162" t="s">
        <v>2545</v>
      </c>
      <c r="N19" s="162" t="s">
        <v>2594</v>
      </c>
      <c r="O19" s="143" t="s">
        <v>2454</v>
      </c>
      <c r="P19" s="143"/>
      <c r="Q19" s="161">
        <v>44393.446180555555</v>
      </c>
    </row>
    <row r="20" spans="1:17" s="117" customFormat="1" ht="18" x14ac:dyDescent="0.25">
      <c r="A20" s="143" t="str">
        <f>VLOOKUP(E20,'LISTADO ATM'!$A$2:$C$898,3,0)</f>
        <v>DISTRITO NACIONAL</v>
      </c>
      <c r="B20" s="140">
        <v>3335955814</v>
      </c>
      <c r="C20" s="100">
        <v>44392.557280092595</v>
      </c>
      <c r="D20" s="100" t="s">
        <v>2180</v>
      </c>
      <c r="E20" s="135">
        <v>382</v>
      </c>
      <c r="F20" s="143" t="str">
        <f>VLOOKUP(E20,VIP!$A$2:$O14315,2,0)</f>
        <v xml:space="preserve">DRBR382 </v>
      </c>
      <c r="G20" s="143" t="str">
        <f>VLOOKUP(E20,'LISTADO ATM'!$A$2:$B$897,2,0)</f>
        <v>ATM Estacion Del Metro Maria Montes</v>
      </c>
      <c r="H20" s="143" t="str">
        <f>VLOOKUP(E20,VIP!$A$2:$O19276,7,FALSE)</f>
        <v>N/A</v>
      </c>
      <c r="I20" s="143" t="str">
        <f>VLOOKUP(E20,VIP!$A$2:$O11241,8,FALSE)</f>
        <v>N/A</v>
      </c>
      <c r="J20" s="143" t="str">
        <f>VLOOKUP(E20,VIP!$A$2:$O11191,8,FALSE)</f>
        <v>N/A</v>
      </c>
      <c r="K20" s="143" t="str">
        <f>VLOOKUP(E20,VIP!$A$2:$O14765,6,0)</f>
        <v>N/A</v>
      </c>
      <c r="L20" s="144" t="s">
        <v>2465</v>
      </c>
      <c r="M20" s="162" t="s">
        <v>2545</v>
      </c>
      <c r="N20" s="162" t="s">
        <v>2594</v>
      </c>
      <c r="O20" s="143" t="s">
        <v>2454</v>
      </c>
      <c r="P20" s="143"/>
      <c r="Q20" s="161">
        <v>44393.614317129628</v>
      </c>
    </row>
    <row r="21" spans="1:17" s="117" customFormat="1" ht="18" x14ac:dyDescent="0.25">
      <c r="A21" s="143" t="str">
        <f>VLOOKUP(E21,'LISTADO ATM'!$A$2:$C$898,3,0)</f>
        <v>DISTRITO NACIONAL</v>
      </c>
      <c r="B21" s="140">
        <v>3335955902</v>
      </c>
      <c r="C21" s="100">
        <v>44392.596006944441</v>
      </c>
      <c r="D21" s="100" t="s">
        <v>2180</v>
      </c>
      <c r="E21" s="135">
        <v>13</v>
      </c>
      <c r="F21" s="143" t="str">
        <f>VLOOKUP(E21,VIP!$A$2:$O14314,2,0)</f>
        <v>DRBR013</v>
      </c>
      <c r="G21" s="143" t="str">
        <f>VLOOKUP(E21,'LISTADO ATM'!$A$2:$B$897,2,0)</f>
        <v xml:space="preserve">ATM CDEEE </v>
      </c>
      <c r="H21" s="143" t="str">
        <f>VLOOKUP(E21,VIP!$A$2:$O19275,7,FALSE)</f>
        <v>Si</v>
      </c>
      <c r="I21" s="143" t="str">
        <f>VLOOKUP(E21,VIP!$A$2:$O11240,8,FALSE)</f>
        <v>Si</v>
      </c>
      <c r="J21" s="143" t="str">
        <f>VLOOKUP(E21,VIP!$A$2:$O11190,8,FALSE)</f>
        <v>Si</v>
      </c>
      <c r="K21" s="143" t="str">
        <f>VLOOKUP(E21,VIP!$A$2:$O14764,6,0)</f>
        <v>NO</v>
      </c>
      <c r="L21" s="144" t="s">
        <v>2465</v>
      </c>
      <c r="M21" s="162" t="s">
        <v>2545</v>
      </c>
      <c r="N21" s="162" t="s">
        <v>2594</v>
      </c>
      <c r="O21" s="143" t="s">
        <v>2454</v>
      </c>
      <c r="P21" s="143"/>
      <c r="Q21" s="161">
        <v>44393.446180555555</v>
      </c>
    </row>
    <row r="22" spans="1:17" s="117" customFormat="1" ht="18" x14ac:dyDescent="0.25">
      <c r="A22" s="143" t="str">
        <f>VLOOKUP(E22,'LISTADO ATM'!$A$2:$C$898,3,0)</f>
        <v>SUR</v>
      </c>
      <c r="B22" s="140">
        <v>3335955907</v>
      </c>
      <c r="C22" s="100">
        <v>44392.597604166665</v>
      </c>
      <c r="D22" s="100" t="s">
        <v>2180</v>
      </c>
      <c r="E22" s="135">
        <v>765</v>
      </c>
      <c r="F22" s="143" t="str">
        <f>VLOOKUP(E22,VIP!$A$2:$O14313,2,0)</f>
        <v>DRBR191</v>
      </c>
      <c r="G22" s="143" t="str">
        <f>VLOOKUP(E22,'LISTADO ATM'!$A$2:$B$897,2,0)</f>
        <v xml:space="preserve">ATM Oficina Azua I </v>
      </c>
      <c r="H22" s="143" t="str">
        <f>VLOOKUP(E22,VIP!$A$2:$O19274,7,FALSE)</f>
        <v>Si</v>
      </c>
      <c r="I22" s="143" t="str">
        <f>VLOOKUP(E22,VIP!$A$2:$O11239,8,FALSE)</f>
        <v>Si</v>
      </c>
      <c r="J22" s="143" t="str">
        <f>VLOOKUP(E22,VIP!$A$2:$O11189,8,FALSE)</f>
        <v>Si</v>
      </c>
      <c r="K22" s="143" t="str">
        <f>VLOOKUP(E22,VIP!$A$2:$O14763,6,0)</f>
        <v>NO</v>
      </c>
      <c r="L22" s="144" t="s">
        <v>2465</v>
      </c>
      <c r="M22" s="162" t="s">
        <v>2545</v>
      </c>
      <c r="N22" s="162" t="s">
        <v>2594</v>
      </c>
      <c r="O22" s="143" t="s">
        <v>2454</v>
      </c>
      <c r="P22" s="143"/>
      <c r="Q22" s="161">
        <v>44393.446180555555</v>
      </c>
    </row>
    <row r="23" spans="1:17" s="117" customFormat="1" ht="18" x14ac:dyDescent="0.25">
      <c r="A23" s="143" t="str">
        <f>VLOOKUP(E23,'LISTADO ATM'!$A$2:$C$898,3,0)</f>
        <v>DISTRITO NACIONAL</v>
      </c>
      <c r="B23" s="140">
        <v>3335955927</v>
      </c>
      <c r="C23" s="100">
        <v>44392.602708333332</v>
      </c>
      <c r="D23" s="100" t="s">
        <v>2180</v>
      </c>
      <c r="E23" s="135">
        <v>26</v>
      </c>
      <c r="F23" s="143" t="str">
        <f>VLOOKUP(E23,VIP!$A$2:$O14310,2,0)</f>
        <v>DRBR221</v>
      </c>
      <c r="G23" s="143" t="str">
        <f>VLOOKUP(E23,'LISTADO ATM'!$A$2:$B$897,2,0)</f>
        <v>ATM S/M Jumbo San Isidro</v>
      </c>
      <c r="H23" s="143" t="str">
        <f>VLOOKUP(E23,VIP!$A$2:$O19271,7,FALSE)</f>
        <v>Si</v>
      </c>
      <c r="I23" s="143" t="str">
        <f>VLOOKUP(E23,VIP!$A$2:$O11236,8,FALSE)</f>
        <v>Si</v>
      </c>
      <c r="J23" s="143" t="str">
        <f>VLOOKUP(E23,VIP!$A$2:$O11186,8,FALSE)</f>
        <v>Si</v>
      </c>
      <c r="K23" s="143" t="str">
        <f>VLOOKUP(E23,VIP!$A$2:$O14760,6,0)</f>
        <v>NO</v>
      </c>
      <c r="L23" s="144" t="s">
        <v>2465</v>
      </c>
      <c r="M23" s="162" t="s">
        <v>2545</v>
      </c>
      <c r="N23" s="162" t="s">
        <v>2594</v>
      </c>
      <c r="O23" s="143" t="s">
        <v>2454</v>
      </c>
      <c r="P23" s="143"/>
      <c r="Q23" s="161">
        <v>44393.614317129628</v>
      </c>
    </row>
    <row r="24" spans="1:17" s="117" customFormat="1" ht="18" x14ac:dyDescent="0.25">
      <c r="A24" s="143" t="str">
        <f>VLOOKUP(E24,'LISTADO ATM'!$A$2:$C$898,3,0)</f>
        <v>DISTRITO NACIONAL</v>
      </c>
      <c r="B24" s="140">
        <v>3335955948</v>
      </c>
      <c r="C24" s="100">
        <v>44392.605775462966</v>
      </c>
      <c r="D24" s="100" t="s">
        <v>2448</v>
      </c>
      <c r="E24" s="135">
        <v>461</v>
      </c>
      <c r="F24" s="143" t="str">
        <f>VLOOKUP(E24,VIP!$A$2:$O14309,2,0)</f>
        <v>DRBR461</v>
      </c>
      <c r="G24" s="143" t="str">
        <f>VLOOKUP(E24,'LISTADO ATM'!$A$2:$B$897,2,0)</f>
        <v xml:space="preserve">ATM Autobanco Sarasota I </v>
      </c>
      <c r="H24" s="143" t="str">
        <f>VLOOKUP(E24,VIP!$A$2:$O19270,7,FALSE)</f>
        <v>Si</v>
      </c>
      <c r="I24" s="143" t="str">
        <f>VLOOKUP(E24,VIP!$A$2:$O11235,8,FALSE)</f>
        <v>Si</v>
      </c>
      <c r="J24" s="143" t="str">
        <f>VLOOKUP(E24,VIP!$A$2:$O11185,8,FALSE)</f>
        <v>Si</v>
      </c>
      <c r="K24" s="143" t="str">
        <f>VLOOKUP(E24,VIP!$A$2:$O14759,6,0)</f>
        <v>SI</v>
      </c>
      <c r="L24" s="144" t="s">
        <v>2417</v>
      </c>
      <c r="M24" s="99" t="s">
        <v>2445</v>
      </c>
      <c r="N24" s="99" t="s">
        <v>2452</v>
      </c>
      <c r="O24" s="143" t="s">
        <v>2453</v>
      </c>
      <c r="P24" s="143"/>
      <c r="Q24" s="99" t="s">
        <v>2417</v>
      </c>
    </row>
    <row r="25" spans="1:17" s="117" customFormat="1" ht="18" x14ac:dyDescent="0.25">
      <c r="A25" s="143" t="str">
        <f>VLOOKUP(E25,'LISTADO ATM'!$A$2:$C$898,3,0)</f>
        <v>SUR</v>
      </c>
      <c r="B25" s="140">
        <v>3335955987</v>
      </c>
      <c r="C25" s="100">
        <v>44392.617974537039</v>
      </c>
      <c r="D25" s="100" t="s">
        <v>2469</v>
      </c>
      <c r="E25" s="135">
        <v>751</v>
      </c>
      <c r="F25" s="143" t="str">
        <f>VLOOKUP(E25,VIP!$A$2:$O14308,2,0)</f>
        <v>DRBR751</v>
      </c>
      <c r="G25" s="143" t="str">
        <f>VLOOKUP(E25,'LISTADO ATM'!$A$2:$B$897,2,0)</f>
        <v>ATM Eco Petroleo Camilo</v>
      </c>
      <c r="H25" s="143" t="str">
        <f>VLOOKUP(E25,VIP!$A$2:$O19269,7,FALSE)</f>
        <v>N/A</v>
      </c>
      <c r="I25" s="143" t="str">
        <f>VLOOKUP(E25,VIP!$A$2:$O11234,8,FALSE)</f>
        <v>N/A</v>
      </c>
      <c r="J25" s="143" t="str">
        <f>VLOOKUP(E25,VIP!$A$2:$O11184,8,FALSE)</f>
        <v>N/A</v>
      </c>
      <c r="K25" s="143" t="str">
        <f>VLOOKUP(E25,VIP!$A$2:$O14758,6,0)</f>
        <v>N/A</v>
      </c>
      <c r="L25" s="144" t="s">
        <v>2417</v>
      </c>
      <c r="M25" s="162" t="s">
        <v>2545</v>
      </c>
      <c r="N25" s="208" t="s">
        <v>2594</v>
      </c>
      <c r="O25" s="143" t="s">
        <v>2593</v>
      </c>
      <c r="P25" s="143"/>
      <c r="Q25" s="161">
        <v>44393.614317129628</v>
      </c>
    </row>
    <row r="26" spans="1:17" s="117" customFormat="1" ht="18" x14ac:dyDescent="0.25">
      <c r="A26" s="143" t="str">
        <f>VLOOKUP(E26,'LISTADO ATM'!$A$2:$C$898,3,0)</f>
        <v>DISTRITO NACIONAL</v>
      </c>
      <c r="B26" s="140">
        <v>3335956059</v>
      </c>
      <c r="C26" s="100">
        <v>44392.648495370369</v>
      </c>
      <c r="D26" s="100" t="s">
        <v>2180</v>
      </c>
      <c r="E26" s="135">
        <v>620</v>
      </c>
      <c r="F26" s="143" t="str">
        <f>VLOOKUP(E26,VIP!$A$2:$O14312,2,0)</f>
        <v>DRBR620</v>
      </c>
      <c r="G26" s="143" t="str">
        <f>VLOOKUP(E26,'LISTADO ATM'!$A$2:$B$897,2,0)</f>
        <v xml:space="preserve">ATM Ministerio de Medio Ambiente </v>
      </c>
      <c r="H26" s="143" t="str">
        <f>VLOOKUP(E26,VIP!$A$2:$O19273,7,FALSE)</f>
        <v>Si</v>
      </c>
      <c r="I26" s="143" t="str">
        <f>VLOOKUP(E26,VIP!$A$2:$O11238,8,FALSE)</f>
        <v>No</v>
      </c>
      <c r="J26" s="143" t="str">
        <f>VLOOKUP(E26,VIP!$A$2:$O11188,8,FALSE)</f>
        <v>No</v>
      </c>
      <c r="K26" s="143" t="str">
        <f>VLOOKUP(E26,VIP!$A$2:$O14762,6,0)</f>
        <v>NO</v>
      </c>
      <c r="L26" s="144" t="s">
        <v>2219</v>
      </c>
      <c r="M26" s="99" t="s">
        <v>2445</v>
      </c>
      <c r="N26" s="99" t="s">
        <v>2452</v>
      </c>
      <c r="O26" s="143" t="s">
        <v>2454</v>
      </c>
      <c r="P26" s="143"/>
      <c r="Q26" s="99" t="s">
        <v>2219</v>
      </c>
    </row>
    <row r="27" spans="1:17" s="117" customFormat="1" ht="18" x14ac:dyDescent="0.25">
      <c r="A27" s="143" t="str">
        <f>VLOOKUP(E27,'LISTADO ATM'!$A$2:$C$898,3,0)</f>
        <v>NORTE</v>
      </c>
      <c r="B27" s="140">
        <v>3335956062</v>
      </c>
      <c r="C27" s="100">
        <v>44392.649525462963</v>
      </c>
      <c r="D27" s="100" t="s">
        <v>2181</v>
      </c>
      <c r="E27" s="135">
        <v>292</v>
      </c>
      <c r="F27" s="143" t="str">
        <f>VLOOKUP(E27,VIP!$A$2:$O14311,2,0)</f>
        <v>DRBR292</v>
      </c>
      <c r="G27" s="143" t="str">
        <f>VLOOKUP(E27,'LISTADO ATM'!$A$2:$B$897,2,0)</f>
        <v xml:space="preserve">ATM UNP Castañuelas (Montecristi) </v>
      </c>
      <c r="H27" s="143" t="str">
        <f>VLOOKUP(E27,VIP!$A$2:$O19272,7,FALSE)</f>
        <v>Si</v>
      </c>
      <c r="I27" s="143" t="str">
        <f>VLOOKUP(E27,VIP!$A$2:$O11237,8,FALSE)</f>
        <v>Si</v>
      </c>
      <c r="J27" s="143" t="str">
        <f>VLOOKUP(E27,VIP!$A$2:$O11187,8,FALSE)</f>
        <v>Si</v>
      </c>
      <c r="K27" s="143" t="str">
        <f>VLOOKUP(E27,VIP!$A$2:$O14761,6,0)</f>
        <v>NO</v>
      </c>
      <c r="L27" s="144" t="s">
        <v>2219</v>
      </c>
      <c r="M27" s="162" t="s">
        <v>2545</v>
      </c>
      <c r="N27" s="162" t="s">
        <v>2594</v>
      </c>
      <c r="O27" s="143" t="s">
        <v>2588</v>
      </c>
      <c r="P27" s="143"/>
      <c r="Q27" s="161">
        <v>44393.446180555555</v>
      </c>
    </row>
    <row r="28" spans="1:17" ht="18" x14ac:dyDescent="0.25">
      <c r="A28" s="143" t="str">
        <f>VLOOKUP(E28,'LISTADO ATM'!$A$2:$C$898,3,0)</f>
        <v>DISTRITO NACIONAL</v>
      </c>
      <c r="B28" s="140">
        <v>3335956088</v>
      </c>
      <c r="C28" s="100">
        <v>44392.654768518521</v>
      </c>
      <c r="D28" s="100" t="s">
        <v>2180</v>
      </c>
      <c r="E28" s="135">
        <v>639</v>
      </c>
      <c r="F28" s="143" t="str">
        <f>VLOOKUP(E28,VIP!$A$2:$O14309,2,0)</f>
        <v>DRBR639</v>
      </c>
      <c r="G28" s="143" t="str">
        <f>VLOOKUP(E28,'LISTADO ATM'!$A$2:$B$897,2,0)</f>
        <v xml:space="preserve">ATM Comisión Militar MOPC </v>
      </c>
      <c r="H28" s="143" t="str">
        <f>VLOOKUP(E28,VIP!$A$2:$O19270,7,FALSE)</f>
        <v>Si</v>
      </c>
      <c r="I28" s="143" t="str">
        <f>VLOOKUP(E28,VIP!$A$2:$O11235,8,FALSE)</f>
        <v>Si</v>
      </c>
      <c r="J28" s="143" t="str">
        <f>VLOOKUP(E28,VIP!$A$2:$O11185,8,FALSE)</f>
        <v>Si</v>
      </c>
      <c r="K28" s="143" t="str">
        <f>VLOOKUP(E28,VIP!$A$2:$O14759,6,0)</f>
        <v>NO</v>
      </c>
      <c r="L28" s="144" t="s">
        <v>2245</v>
      </c>
      <c r="M28" s="99" t="s">
        <v>2445</v>
      </c>
      <c r="N28" s="99" t="s">
        <v>2452</v>
      </c>
      <c r="O28" s="143" t="s">
        <v>2454</v>
      </c>
      <c r="P28" s="143"/>
      <c r="Q28" s="99" t="s">
        <v>2245</v>
      </c>
    </row>
    <row r="29" spans="1:17" ht="18" x14ac:dyDescent="0.25">
      <c r="A29" s="143" t="str">
        <f>VLOOKUP(E29,'LISTADO ATM'!$A$2:$C$898,3,0)</f>
        <v>ESTE</v>
      </c>
      <c r="B29" s="140">
        <v>3335956141</v>
      </c>
      <c r="C29" s="100">
        <v>44392.665613425925</v>
      </c>
      <c r="D29" s="100" t="s">
        <v>2448</v>
      </c>
      <c r="E29" s="135">
        <v>366</v>
      </c>
      <c r="F29" s="143" t="str">
        <f>VLOOKUP(E29,VIP!$A$2:$O14318,2,0)</f>
        <v>DRBR366</v>
      </c>
      <c r="G29" s="143" t="str">
        <f>VLOOKUP(E29,'LISTADO ATM'!$A$2:$B$897,2,0)</f>
        <v>ATM Oficina Boulevard (Higuey) II</v>
      </c>
      <c r="H29" s="143" t="str">
        <f>VLOOKUP(E29,VIP!$A$2:$O19279,7,FALSE)</f>
        <v>N/A</v>
      </c>
      <c r="I29" s="143" t="str">
        <f>VLOOKUP(E29,VIP!$A$2:$O11244,8,FALSE)</f>
        <v>N/A</v>
      </c>
      <c r="J29" s="143" t="str">
        <f>VLOOKUP(E29,VIP!$A$2:$O11194,8,FALSE)</f>
        <v>N/A</v>
      </c>
      <c r="K29" s="143" t="str">
        <f>VLOOKUP(E29,VIP!$A$2:$O14768,6,0)</f>
        <v>N/A</v>
      </c>
      <c r="L29" s="144" t="s">
        <v>2417</v>
      </c>
      <c r="M29" s="162" t="s">
        <v>2545</v>
      </c>
      <c r="N29" s="99" t="s">
        <v>2452</v>
      </c>
      <c r="O29" s="143" t="s">
        <v>2453</v>
      </c>
      <c r="P29" s="143"/>
      <c r="Q29" s="161">
        <v>44393.446180555555</v>
      </c>
    </row>
    <row r="30" spans="1:17" ht="18" x14ac:dyDescent="0.25">
      <c r="A30" s="143" t="str">
        <f>VLOOKUP(E30,'LISTADO ATM'!$A$2:$C$898,3,0)</f>
        <v>DISTRITO NACIONAL</v>
      </c>
      <c r="B30" s="140">
        <v>3335956197</v>
      </c>
      <c r="C30" s="100">
        <v>44392.688750000001</v>
      </c>
      <c r="D30" s="100" t="s">
        <v>2469</v>
      </c>
      <c r="E30" s="135">
        <v>957</v>
      </c>
      <c r="F30" s="143" t="str">
        <f>VLOOKUP(E30,VIP!$A$2:$O14317,2,0)</f>
        <v>DRBR23F</v>
      </c>
      <c r="G30" s="143" t="str">
        <f>VLOOKUP(E30,'LISTADO ATM'!$A$2:$B$897,2,0)</f>
        <v xml:space="preserve">ATM Oficina Venezuela </v>
      </c>
      <c r="H30" s="143" t="str">
        <f>VLOOKUP(E30,VIP!$A$2:$O19278,7,FALSE)</f>
        <v>Si</v>
      </c>
      <c r="I30" s="143" t="str">
        <f>VLOOKUP(E30,VIP!$A$2:$O11243,8,FALSE)</f>
        <v>Si</v>
      </c>
      <c r="J30" s="143" t="str">
        <f>VLOOKUP(E30,VIP!$A$2:$O11193,8,FALSE)</f>
        <v>Si</v>
      </c>
      <c r="K30" s="143" t="str">
        <f>VLOOKUP(E30,VIP!$A$2:$O14767,6,0)</f>
        <v>SI</v>
      </c>
      <c r="L30" s="144" t="s">
        <v>2417</v>
      </c>
      <c r="M30" s="162" t="s">
        <v>2545</v>
      </c>
      <c r="N30" s="208" t="s">
        <v>2594</v>
      </c>
      <c r="O30" s="143" t="s">
        <v>2470</v>
      </c>
      <c r="P30" s="143"/>
      <c r="Q30" s="161">
        <v>44393.446180555555</v>
      </c>
    </row>
    <row r="31" spans="1:17" ht="18" x14ac:dyDescent="0.25">
      <c r="A31" s="143" t="str">
        <f>VLOOKUP(E31,'LISTADO ATM'!$A$2:$C$898,3,0)</f>
        <v>NORTE</v>
      </c>
      <c r="B31" s="140">
        <v>3335956215</v>
      </c>
      <c r="C31" s="100">
        <v>44392.700289351851</v>
      </c>
      <c r="D31" s="100" t="s">
        <v>2181</v>
      </c>
      <c r="E31" s="135">
        <v>9</v>
      </c>
      <c r="F31" s="143" t="str">
        <f>VLOOKUP(E31,VIP!$A$2:$O14315,2,0)</f>
        <v>DRBR009</v>
      </c>
      <c r="G31" s="143" t="str">
        <f>VLOOKUP(E31,'LISTADO ATM'!$A$2:$B$897,2,0)</f>
        <v>ATM Hispañiola Fresh Fruit</v>
      </c>
      <c r="H31" s="143" t="str">
        <f>VLOOKUP(E31,VIP!$A$2:$O19276,7,FALSE)</f>
        <v>Si</v>
      </c>
      <c r="I31" s="143" t="str">
        <f>VLOOKUP(E31,VIP!$A$2:$O11241,8,FALSE)</f>
        <v>Si</v>
      </c>
      <c r="J31" s="143" t="str">
        <f>VLOOKUP(E31,VIP!$A$2:$O11191,8,FALSE)</f>
        <v>Si</v>
      </c>
      <c r="K31" s="143" t="str">
        <f>VLOOKUP(E31,VIP!$A$2:$O14765,6,0)</f>
        <v>NO</v>
      </c>
      <c r="L31" s="144" t="s">
        <v>2245</v>
      </c>
      <c r="M31" s="162" t="s">
        <v>2545</v>
      </c>
      <c r="N31" s="162" t="s">
        <v>2594</v>
      </c>
      <c r="O31" s="143" t="s">
        <v>2586</v>
      </c>
      <c r="P31" s="143"/>
      <c r="Q31" s="161">
        <v>44393.446180555555</v>
      </c>
    </row>
    <row r="32" spans="1:17" ht="18" x14ac:dyDescent="0.25">
      <c r="A32" s="143" t="str">
        <f>VLOOKUP(E32,'LISTADO ATM'!$A$2:$C$898,3,0)</f>
        <v>DISTRITO NACIONAL</v>
      </c>
      <c r="B32" s="140">
        <v>3335956219</v>
      </c>
      <c r="C32" s="100">
        <v>44392.702476851853</v>
      </c>
      <c r="D32" s="100" t="s">
        <v>2469</v>
      </c>
      <c r="E32" s="135">
        <v>160</v>
      </c>
      <c r="F32" s="143" t="str">
        <f>VLOOKUP(E32,VIP!$A$2:$O14314,2,0)</f>
        <v>DRBR160</v>
      </c>
      <c r="G32" s="143" t="str">
        <f>VLOOKUP(E32,'LISTADO ATM'!$A$2:$B$897,2,0)</f>
        <v xml:space="preserve">ATM Oficina Herrera </v>
      </c>
      <c r="H32" s="143" t="str">
        <f>VLOOKUP(E32,VIP!$A$2:$O19275,7,FALSE)</f>
        <v>Si</v>
      </c>
      <c r="I32" s="143" t="str">
        <f>VLOOKUP(E32,VIP!$A$2:$O11240,8,FALSE)</f>
        <v>Si</v>
      </c>
      <c r="J32" s="143" t="str">
        <f>VLOOKUP(E32,VIP!$A$2:$O11190,8,FALSE)</f>
        <v>Si</v>
      </c>
      <c r="K32" s="143" t="str">
        <f>VLOOKUP(E32,VIP!$A$2:$O14764,6,0)</f>
        <v>NO</v>
      </c>
      <c r="L32" s="144" t="s">
        <v>2441</v>
      </c>
      <c r="M32" s="162" t="s">
        <v>2545</v>
      </c>
      <c r="N32" s="208" t="s">
        <v>2594</v>
      </c>
      <c r="O32" s="143" t="s">
        <v>2470</v>
      </c>
      <c r="P32" s="143"/>
      <c r="Q32" s="209">
        <v>44393.757638888892</v>
      </c>
    </row>
    <row r="33" spans="1:17" ht="18" x14ac:dyDescent="0.25">
      <c r="A33" s="143" t="str">
        <f>VLOOKUP(E33,'LISTADO ATM'!$A$2:$C$898,3,0)</f>
        <v>DISTRITO NACIONAL</v>
      </c>
      <c r="B33" s="140">
        <v>3335956239</v>
      </c>
      <c r="C33" s="100">
        <v>44392.709803240738</v>
      </c>
      <c r="D33" s="100" t="s">
        <v>2448</v>
      </c>
      <c r="E33" s="135">
        <v>717</v>
      </c>
      <c r="F33" s="143" t="str">
        <f>VLOOKUP(E33,VIP!$A$2:$O14313,2,0)</f>
        <v>DRBR24K</v>
      </c>
      <c r="G33" s="143" t="str">
        <f>VLOOKUP(E33,'LISTADO ATM'!$A$2:$B$897,2,0)</f>
        <v xml:space="preserve">ATM Oficina Los Alcarrizos </v>
      </c>
      <c r="H33" s="143" t="str">
        <f>VLOOKUP(E33,VIP!$A$2:$O19274,7,FALSE)</f>
        <v>Si</v>
      </c>
      <c r="I33" s="143" t="str">
        <f>VLOOKUP(E33,VIP!$A$2:$O11239,8,FALSE)</f>
        <v>Si</v>
      </c>
      <c r="J33" s="143" t="str">
        <f>VLOOKUP(E33,VIP!$A$2:$O11189,8,FALSE)</f>
        <v>Si</v>
      </c>
      <c r="K33" s="143" t="str">
        <f>VLOOKUP(E33,VIP!$A$2:$O14763,6,0)</f>
        <v>SI</v>
      </c>
      <c r="L33" s="144" t="s">
        <v>2417</v>
      </c>
      <c r="M33" s="162" t="s">
        <v>2545</v>
      </c>
      <c r="N33" s="99" t="s">
        <v>2452</v>
      </c>
      <c r="O33" s="143" t="s">
        <v>2453</v>
      </c>
      <c r="P33" s="143"/>
      <c r="Q33" s="161">
        <v>44393.446180555555</v>
      </c>
    </row>
    <row r="34" spans="1:17" ht="18" x14ac:dyDescent="0.25">
      <c r="A34" s="143" t="str">
        <f>VLOOKUP(E34,'LISTADO ATM'!$A$2:$C$898,3,0)</f>
        <v>DISTRITO NACIONAL</v>
      </c>
      <c r="B34" s="140">
        <v>3335956241</v>
      </c>
      <c r="C34" s="100">
        <v>44392.711574074077</v>
      </c>
      <c r="D34" s="100" t="s">
        <v>2180</v>
      </c>
      <c r="E34" s="135">
        <v>346</v>
      </c>
      <c r="F34" s="143" t="str">
        <f>VLOOKUP(E34,VIP!$A$2:$O14312,2,0)</f>
        <v>DRBR346</v>
      </c>
      <c r="G34" s="143" t="str">
        <f>VLOOKUP(E34,'LISTADO ATM'!$A$2:$B$897,2,0)</f>
        <v>ATM Ministerio de Industria y Comercio</v>
      </c>
      <c r="H34" s="143" t="str">
        <f>VLOOKUP(E34,VIP!$A$2:$O19273,7,FALSE)</f>
        <v>Si</v>
      </c>
      <c r="I34" s="143" t="str">
        <f>VLOOKUP(E34,VIP!$A$2:$O11238,8,FALSE)</f>
        <v>Si</v>
      </c>
      <c r="J34" s="143" t="str">
        <f>VLOOKUP(E34,VIP!$A$2:$O11188,8,FALSE)</f>
        <v>Si</v>
      </c>
      <c r="K34" s="143">
        <f>VLOOKUP(E34,VIP!$A$2:$O14762,6,0)</f>
        <v>0</v>
      </c>
      <c r="L34" s="144" t="s">
        <v>2219</v>
      </c>
      <c r="M34" s="162" t="s">
        <v>2545</v>
      </c>
      <c r="N34" s="162" t="s">
        <v>2594</v>
      </c>
      <c r="O34" s="143" t="s">
        <v>2454</v>
      </c>
      <c r="P34" s="143"/>
      <c r="Q34" s="161">
        <v>44393.614317129628</v>
      </c>
    </row>
    <row r="35" spans="1:17" ht="18" x14ac:dyDescent="0.25">
      <c r="A35" s="143" t="str">
        <f>VLOOKUP(E35,'LISTADO ATM'!$A$2:$C$898,3,0)</f>
        <v>DISTRITO NACIONAL</v>
      </c>
      <c r="B35" s="140">
        <v>3335956258</v>
      </c>
      <c r="C35" s="100">
        <v>44392.719456018516</v>
      </c>
      <c r="D35" s="100" t="s">
        <v>2448</v>
      </c>
      <c r="E35" s="135">
        <v>967</v>
      </c>
      <c r="F35" s="143" t="str">
        <f>VLOOKUP(E35,VIP!$A$2:$O14311,2,0)</f>
        <v>DRBR967</v>
      </c>
      <c r="G35" s="143" t="str">
        <f>VLOOKUP(E35,'LISTADO ATM'!$A$2:$B$897,2,0)</f>
        <v xml:space="preserve">ATM UNP Hiper Olé Autopista Duarte </v>
      </c>
      <c r="H35" s="143" t="str">
        <f>VLOOKUP(E35,VIP!$A$2:$O19272,7,FALSE)</f>
        <v>Si</v>
      </c>
      <c r="I35" s="143" t="str">
        <f>VLOOKUP(E35,VIP!$A$2:$O11237,8,FALSE)</f>
        <v>Si</v>
      </c>
      <c r="J35" s="143" t="str">
        <f>VLOOKUP(E35,VIP!$A$2:$O11187,8,FALSE)</f>
        <v>Si</v>
      </c>
      <c r="K35" s="143" t="str">
        <f>VLOOKUP(E35,VIP!$A$2:$O14761,6,0)</f>
        <v>NO</v>
      </c>
      <c r="L35" s="144" t="s">
        <v>2417</v>
      </c>
      <c r="M35" s="162" t="s">
        <v>2545</v>
      </c>
      <c r="N35" s="99" t="s">
        <v>2452</v>
      </c>
      <c r="O35" s="143" t="s">
        <v>2453</v>
      </c>
      <c r="P35" s="143"/>
      <c r="Q35" s="209">
        <v>44393.756944444445</v>
      </c>
    </row>
    <row r="36" spans="1:17" ht="18" x14ac:dyDescent="0.25">
      <c r="A36" s="143" t="str">
        <f>VLOOKUP(E36,'LISTADO ATM'!$A$2:$C$898,3,0)</f>
        <v>DISTRITO NACIONAL</v>
      </c>
      <c r="B36" s="140">
        <v>3335956264</v>
      </c>
      <c r="C36" s="100">
        <v>44392.726886574077</v>
      </c>
      <c r="D36" s="100" t="s">
        <v>2448</v>
      </c>
      <c r="E36" s="135">
        <v>980</v>
      </c>
      <c r="F36" s="143" t="str">
        <f>VLOOKUP(E36,VIP!$A$2:$O14311,2,0)</f>
        <v>DRBR980</v>
      </c>
      <c r="G36" s="143" t="str">
        <f>VLOOKUP(E36,'LISTADO ATM'!$A$2:$B$897,2,0)</f>
        <v xml:space="preserve">ATM Oficina Bella Vista Mall II </v>
      </c>
      <c r="H36" s="143" t="str">
        <f>VLOOKUP(E36,VIP!$A$2:$O19272,7,FALSE)</f>
        <v>Si</v>
      </c>
      <c r="I36" s="143" t="str">
        <f>VLOOKUP(E36,VIP!$A$2:$O11237,8,FALSE)</f>
        <v>Si</v>
      </c>
      <c r="J36" s="143" t="str">
        <f>VLOOKUP(E36,VIP!$A$2:$O11187,8,FALSE)</f>
        <v>Si</v>
      </c>
      <c r="K36" s="143" t="str">
        <f>VLOOKUP(E36,VIP!$A$2:$O14761,6,0)</f>
        <v>NO</v>
      </c>
      <c r="L36" s="144" t="s">
        <v>2561</v>
      </c>
      <c r="M36" s="162" t="s">
        <v>2545</v>
      </c>
      <c r="N36" s="99" t="s">
        <v>2452</v>
      </c>
      <c r="O36" s="143" t="s">
        <v>2453</v>
      </c>
      <c r="P36" s="143"/>
      <c r="Q36" s="161">
        <v>44393.446180555555</v>
      </c>
    </row>
    <row r="37" spans="1:17" ht="18" x14ac:dyDescent="0.25">
      <c r="A37" s="143" t="str">
        <f>VLOOKUP(E37,'LISTADO ATM'!$A$2:$C$898,3,0)</f>
        <v>DISTRITO NACIONAL</v>
      </c>
      <c r="B37" s="140">
        <v>3335956269</v>
      </c>
      <c r="C37" s="100">
        <v>44392.731874999998</v>
      </c>
      <c r="D37" s="100" t="s">
        <v>2448</v>
      </c>
      <c r="E37" s="135">
        <v>876</v>
      </c>
      <c r="F37" s="143" t="str">
        <f>VLOOKUP(E37,VIP!$A$2:$O14313,2,0)</f>
        <v>DRBR876</v>
      </c>
      <c r="G37" s="143" t="str">
        <f>VLOOKUP(E37,'LISTADO ATM'!$A$2:$B$897,2,0)</f>
        <v xml:space="preserve">ATM Estación Next Abraham Lincoln </v>
      </c>
      <c r="H37" s="143" t="str">
        <f>VLOOKUP(E37,VIP!$A$2:$O19274,7,FALSE)</f>
        <v>Si</v>
      </c>
      <c r="I37" s="143" t="str">
        <f>VLOOKUP(E37,VIP!$A$2:$O11239,8,FALSE)</f>
        <v>Si</v>
      </c>
      <c r="J37" s="143" t="str">
        <f>VLOOKUP(E37,VIP!$A$2:$O11189,8,FALSE)</f>
        <v>Si</v>
      </c>
      <c r="K37" s="143" t="str">
        <f>VLOOKUP(E37,VIP!$A$2:$O14763,6,0)</f>
        <v>NO</v>
      </c>
      <c r="L37" s="144" t="s">
        <v>2441</v>
      </c>
      <c r="M37" s="99" t="s">
        <v>2445</v>
      </c>
      <c r="N37" s="99" t="s">
        <v>2452</v>
      </c>
      <c r="O37" s="143" t="s">
        <v>2453</v>
      </c>
      <c r="P37" s="143"/>
      <c r="Q37" s="99" t="s">
        <v>2441</v>
      </c>
    </row>
    <row r="38" spans="1:17" ht="18" x14ac:dyDescent="0.25">
      <c r="A38" s="143" t="str">
        <f>VLOOKUP(E38,'LISTADO ATM'!$A$2:$C$898,3,0)</f>
        <v>DISTRITO NACIONAL</v>
      </c>
      <c r="B38" s="140">
        <v>3335956271</v>
      </c>
      <c r="C38" s="100">
        <v>44392.7343287037</v>
      </c>
      <c r="D38" s="100" t="s">
        <v>2180</v>
      </c>
      <c r="E38" s="135">
        <v>701</v>
      </c>
      <c r="F38" s="143" t="str">
        <f>VLOOKUP(E38,VIP!$A$2:$O14314,2,0)</f>
        <v>DRBR701</v>
      </c>
      <c r="G38" s="143" t="str">
        <f>VLOOKUP(E38,'LISTADO ATM'!$A$2:$B$897,2,0)</f>
        <v>ATM Autoservicio Los Alcarrizos</v>
      </c>
      <c r="H38" s="143" t="str">
        <f>VLOOKUP(E38,VIP!$A$2:$O19275,7,FALSE)</f>
        <v>Si</v>
      </c>
      <c r="I38" s="143" t="str">
        <f>VLOOKUP(E38,VIP!$A$2:$O11240,8,FALSE)</f>
        <v>Si</v>
      </c>
      <c r="J38" s="143" t="str">
        <f>VLOOKUP(E38,VIP!$A$2:$O11190,8,FALSE)</f>
        <v>Si</v>
      </c>
      <c r="K38" s="143" t="str">
        <f>VLOOKUP(E38,VIP!$A$2:$O14764,6,0)</f>
        <v>NO</v>
      </c>
      <c r="L38" s="144" t="s">
        <v>2219</v>
      </c>
      <c r="M38" s="99" t="s">
        <v>2445</v>
      </c>
      <c r="N38" s="99" t="s">
        <v>2452</v>
      </c>
      <c r="O38" s="143" t="s">
        <v>2454</v>
      </c>
      <c r="P38" s="143"/>
      <c r="Q38" s="99" t="s">
        <v>2219</v>
      </c>
    </row>
    <row r="39" spans="1:17" ht="18" x14ac:dyDescent="0.25">
      <c r="A39" s="143" t="str">
        <f>VLOOKUP(E39,'LISTADO ATM'!$A$2:$C$898,3,0)</f>
        <v>NORTE</v>
      </c>
      <c r="B39" s="140">
        <v>3335956273</v>
      </c>
      <c r="C39" s="100">
        <v>44392.73673611111</v>
      </c>
      <c r="D39" s="100" t="s">
        <v>2589</v>
      </c>
      <c r="E39" s="135">
        <v>654</v>
      </c>
      <c r="F39" s="143" t="str">
        <f>VLOOKUP(E39,VIP!$A$2:$O14315,2,0)</f>
        <v>DRBR654</v>
      </c>
      <c r="G39" s="143" t="str">
        <f>VLOOKUP(E39,'LISTADO ATM'!$A$2:$B$897,2,0)</f>
        <v>ATM Autoservicio S/M Jumbo Puerto Plata</v>
      </c>
      <c r="H39" s="143" t="str">
        <f>VLOOKUP(E39,VIP!$A$2:$O19276,7,FALSE)</f>
        <v>Si</v>
      </c>
      <c r="I39" s="143" t="str">
        <f>VLOOKUP(E39,VIP!$A$2:$O11241,8,FALSE)</f>
        <v>Si</v>
      </c>
      <c r="J39" s="143" t="str">
        <f>VLOOKUP(E39,VIP!$A$2:$O11191,8,FALSE)</f>
        <v>Si</v>
      </c>
      <c r="K39" s="143" t="str">
        <f>VLOOKUP(E39,VIP!$A$2:$O14765,6,0)</f>
        <v>NO</v>
      </c>
      <c r="L39" s="144" t="s">
        <v>2561</v>
      </c>
      <c r="M39" s="162" t="s">
        <v>2545</v>
      </c>
      <c r="N39" s="99" t="s">
        <v>2452</v>
      </c>
      <c r="O39" s="143" t="s">
        <v>2595</v>
      </c>
      <c r="P39" s="143"/>
      <c r="Q39" s="161">
        <v>44393.614317129628</v>
      </c>
    </row>
    <row r="40" spans="1:17" ht="18" x14ac:dyDescent="0.25">
      <c r="A40" s="143" t="str">
        <f>VLOOKUP(E40,'LISTADO ATM'!$A$2:$C$898,3,0)</f>
        <v>DISTRITO NACIONAL</v>
      </c>
      <c r="B40" s="140">
        <v>3335956274</v>
      </c>
      <c r="C40" s="100">
        <v>44392.738009259258</v>
      </c>
      <c r="D40" s="100" t="s">
        <v>2180</v>
      </c>
      <c r="E40" s="135">
        <v>180</v>
      </c>
      <c r="F40" s="143" t="str">
        <f>VLOOKUP(E40,VIP!$A$2:$O14316,2,0)</f>
        <v>DRBR180</v>
      </c>
      <c r="G40" s="143" t="str">
        <f>VLOOKUP(E40,'LISTADO ATM'!$A$2:$B$897,2,0)</f>
        <v xml:space="preserve">ATM Megacentro II </v>
      </c>
      <c r="H40" s="143" t="str">
        <f>VLOOKUP(E40,VIP!$A$2:$O19277,7,FALSE)</f>
        <v>Si</v>
      </c>
      <c r="I40" s="143" t="str">
        <f>VLOOKUP(E40,VIP!$A$2:$O11242,8,FALSE)</f>
        <v>Si</v>
      </c>
      <c r="J40" s="143" t="str">
        <f>VLOOKUP(E40,VIP!$A$2:$O11192,8,FALSE)</f>
        <v>Si</v>
      </c>
      <c r="K40" s="143" t="str">
        <f>VLOOKUP(E40,VIP!$A$2:$O14766,6,0)</f>
        <v>SI</v>
      </c>
      <c r="L40" s="144" t="s">
        <v>2219</v>
      </c>
      <c r="M40" s="162" t="s">
        <v>2545</v>
      </c>
      <c r="N40" s="162" t="s">
        <v>2594</v>
      </c>
      <c r="O40" s="143" t="s">
        <v>2454</v>
      </c>
      <c r="P40" s="143"/>
      <c r="Q40" s="161">
        <v>44393.614317129628</v>
      </c>
    </row>
    <row r="41" spans="1:17" ht="18" x14ac:dyDescent="0.25">
      <c r="A41" s="143" t="str">
        <f>VLOOKUP(E41,'LISTADO ATM'!$A$2:$C$898,3,0)</f>
        <v>DISTRITO NACIONAL</v>
      </c>
      <c r="B41" s="140">
        <v>3335956277</v>
      </c>
      <c r="C41" s="100">
        <v>44392.740682870368</v>
      </c>
      <c r="D41" s="100" t="s">
        <v>2180</v>
      </c>
      <c r="E41" s="135">
        <v>224</v>
      </c>
      <c r="F41" s="143" t="str">
        <f>VLOOKUP(E41,VIP!$A$2:$O14317,2,0)</f>
        <v>DRBR224</v>
      </c>
      <c r="G41" s="143" t="str">
        <f>VLOOKUP(E41,'LISTADO ATM'!$A$2:$B$897,2,0)</f>
        <v xml:space="preserve">ATM S/M Nacional El Millón (Núñez de Cáceres) </v>
      </c>
      <c r="H41" s="143" t="str">
        <f>VLOOKUP(E41,VIP!$A$2:$O19278,7,FALSE)</f>
        <v>Si</v>
      </c>
      <c r="I41" s="143" t="str">
        <f>VLOOKUP(E41,VIP!$A$2:$O11243,8,FALSE)</f>
        <v>Si</v>
      </c>
      <c r="J41" s="143" t="str">
        <f>VLOOKUP(E41,VIP!$A$2:$O11193,8,FALSE)</f>
        <v>Si</v>
      </c>
      <c r="K41" s="143" t="str">
        <f>VLOOKUP(E41,VIP!$A$2:$O14767,6,0)</f>
        <v>SI</v>
      </c>
      <c r="L41" s="144" t="s">
        <v>2219</v>
      </c>
      <c r="M41" s="99" t="s">
        <v>2445</v>
      </c>
      <c r="N41" s="99" t="s">
        <v>2452</v>
      </c>
      <c r="O41" s="143" t="s">
        <v>2454</v>
      </c>
      <c r="P41" s="143"/>
      <c r="Q41" s="99" t="s">
        <v>2219</v>
      </c>
    </row>
    <row r="42" spans="1:17" ht="18" x14ac:dyDescent="0.25">
      <c r="A42" s="143" t="str">
        <f>VLOOKUP(E42,'LISTADO ATM'!$A$2:$C$898,3,0)</f>
        <v>NORTE</v>
      </c>
      <c r="B42" s="140">
        <v>3335956294</v>
      </c>
      <c r="C42" s="100">
        <v>44392.745995370373</v>
      </c>
      <c r="D42" s="100" t="s">
        <v>2181</v>
      </c>
      <c r="E42" s="135">
        <v>987</v>
      </c>
      <c r="F42" s="143" t="str">
        <f>VLOOKUP(E42,VIP!$A$2:$O14318,2,0)</f>
        <v>DRBR987</v>
      </c>
      <c r="G42" s="143" t="str">
        <f>VLOOKUP(E42,'LISTADO ATM'!$A$2:$B$897,2,0)</f>
        <v xml:space="preserve">ATM S/M Jumbo (Moca) </v>
      </c>
      <c r="H42" s="143" t="str">
        <f>VLOOKUP(E42,VIP!$A$2:$O19279,7,FALSE)</f>
        <v>Si</v>
      </c>
      <c r="I42" s="143" t="str">
        <f>VLOOKUP(E42,VIP!$A$2:$O11244,8,FALSE)</f>
        <v>Si</v>
      </c>
      <c r="J42" s="143" t="str">
        <f>VLOOKUP(E42,VIP!$A$2:$O11194,8,FALSE)</f>
        <v>Si</v>
      </c>
      <c r="K42" s="143" t="str">
        <f>VLOOKUP(E42,VIP!$A$2:$O14768,6,0)</f>
        <v>NO</v>
      </c>
      <c r="L42" s="144" t="s">
        <v>2465</v>
      </c>
      <c r="M42" s="162" t="s">
        <v>2545</v>
      </c>
      <c r="N42" s="208" t="s">
        <v>2594</v>
      </c>
      <c r="O42" s="143" t="s">
        <v>2586</v>
      </c>
      <c r="P42" s="143"/>
      <c r="Q42" s="161">
        <v>44393.614317129628</v>
      </c>
    </row>
    <row r="43" spans="1:17" ht="18" x14ac:dyDescent="0.25">
      <c r="A43" s="143" t="str">
        <f>VLOOKUP(E43,'LISTADO ATM'!$A$2:$C$898,3,0)</f>
        <v>NORTE</v>
      </c>
      <c r="B43" s="140">
        <v>3335956296</v>
      </c>
      <c r="C43" s="100">
        <v>44392.750115740739</v>
      </c>
      <c r="D43" s="100" t="s">
        <v>2181</v>
      </c>
      <c r="E43" s="135">
        <v>351</v>
      </c>
      <c r="F43" s="143" t="str">
        <f>VLOOKUP(E43,VIP!$A$2:$O14319,2,0)</f>
        <v>DRBR351</v>
      </c>
      <c r="G43" s="143" t="str">
        <f>VLOOKUP(E43,'LISTADO ATM'!$A$2:$B$897,2,0)</f>
        <v xml:space="preserve">ATM S/M José Luís (Puerto Plata) </v>
      </c>
      <c r="H43" s="143" t="str">
        <f>VLOOKUP(E43,VIP!$A$2:$O19280,7,FALSE)</f>
        <v>Si</v>
      </c>
      <c r="I43" s="143" t="str">
        <f>VLOOKUP(E43,VIP!$A$2:$O11245,8,FALSE)</f>
        <v>Si</v>
      </c>
      <c r="J43" s="143" t="str">
        <f>VLOOKUP(E43,VIP!$A$2:$O11195,8,FALSE)</f>
        <v>Si</v>
      </c>
      <c r="K43" s="143" t="str">
        <f>VLOOKUP(E43,VIP!$A$2:$O14769,6,0)</f>
        <v>NO</v>
      </c>
      <c r="L43" s="144" t="s">
        <v>2465</v>
      </c>
      <c r="M43" s="162" t="s">
        <v>2545</v>
      </c>
      <c r="N43" s="208" t="s">
        <v>2594</v>
      </c>
      <c r="O43" s="143" t="s">
        <v>2586</v>
      </c>
      <c r="P43" s="143"/>
      <c r="Q43" s="209">
        <v>44393.737500000003</v>
      </c>
    </row>
    <row r="44" spans="1:17" ht="18" x14ac:dyDescent="0.25">
      <c r="A44" s="143" t="str">
        <f>VLOOKUP(E44,'LISTADO ATM'!$A$2:$C$898,3,0)</f>
        <v>DISTRITO NACIONAL</v>
      </c>
      <c r="B44" s="140">
        <v>3335956299</v>
      </c>
      <c r="C44" s="100">
        <v>44392.753680555557</v>
      </c>
      <c r="D44" s="100" t="s">
        <v>2180</v>
      </c>
      <c r="E44" s="135">
        <v>35</v>
      </c>
      <c r="F44" s="143" t="str">
        <f>VLOOKUP(E44,VIP!$A$2:$O14320,2,0)</f>
        <v>DRBR035</v>
      </c>
      <c r="G44" s="143" t="str">
        <f>VLOOKUP(E44,'LISTADO ATM'!$A$2:$B$897,2,0)</f>
        <v xml:space="preserve">ATM Dirección General de Aduanas I </v>
      </c>
      <c r="H44" s="143" t="str">
        <f>VLOOKUP(E44,VIP!$A$2:$O19281,7,FALSE)</f>
        <v>Si</v>
      </c>
      <c r="I44" s="143" t="str">
        <f>VLOOKUP(E44,VIP!$A$2:$O11246,8,FALSE)</f>
        <v>Si</v>
      </c>
      <c r="J44" s="143" t="str">
        <f>VLOOKUP(E44,VIP!$A$2:$O11196,8,FALSE)</f>
        <v>Si</v>
      </c>
      <c r="K44" s="143" t="str">
        <f>VLOOKUP(E44,VIP!$A$2:$O14770,6,0)</f>
        <v>NO</v>
      </c>
      <c r="L44" s="144" t="s">
        <v>2591</v>
      </c>
      <c r="M44" s="162" t="s">
        <v>2545</v>
      </c>
      <c r="N44" s="208" t="s">
        <v>2594</v>
      </c>
      <c r="O44" s="143" t="s">
        <v>2454</v>
      </c>
      <c r="P44" s="143"/>
      <c r="Q44" s="209">
        <v>44393.692361111112</v>
      </c>
    </row>
    <row r="45" spans="1:17" ht="18" x14ac:dyDescent="0.25">
      <c r="A45" s="143" t="str">
        <f>VLOOKUP(E45,'LISTADO ATM'!$A$2:$C$898,3,0)</f>
        <v>NORTE</v>
      </c>
      <c r="B45" s="140">
        <v>3335956306</v>
      </c>
      <c r="C45" s="100">
        <v>44392.760925925926</v>
      </c>
      <c r="D45" s="100" t="s">
        <v>2181</v>
      </c>
      <c r="E45" s="135">
        <v>402</v>
      </c>
      <c r="F45" s="143" t="str">
        <f>VLOOKUP(E45,VIP!$A$2:$O14321,2,0)</f>
        <v>DRBR402</v>
      </c>
      <c r="G45" s="143" t="str">
        <f>VLOOKUP(E45,'LISTADO ATM'!$A$2:$B$897,2,0)</f>
        <v xml:space="preserve">ATM La Sirena La Vega </v>
      </c>
      <c r="H45" s="143" t="str">
        <f>VLOOKUP(E45,VIP!$A$2:$O19282,7,FALSE)</f>
        <v>Si</v>
      </c>
      <c r="I45" s="143" t="str">
        <f>VLOOKUP(E45,VIP!$A$2:$O11247,8,FALSE)</f>
        <v>Si</v>
      </c>
      <c r="J45" s="143" t="str">
        <f>VLOOKUP(E45,VIP!$A$2:$O11197,8,FALSE)</f>
        <v>Si</v>
      </c>
      <c r="K45" s="143" t="str">
        <f>VLOOKUP(E45,VIP!$A$2:$O14771,6,0)</f>
        <v>NO</v>
      </c>
      <c r="L45" s="144" t="s">
        <v>2465</v>
      </c>
      <c r="M45" s="162" t="s">
        <v>2545</v>
      </c>
      <c r="N45" s="162" t="s">
        <v>2594</v>
      </c>
      <c r="O45" s="143" t="s">
        <v>2586</v>
      </c>
      <c r="P45" s="143"/>
      <c r="Q45" s="161">
        <v>44393.446180555555</v>
      </c>
    </row>
    <row r="46" spans="1:17" ht="18" x14ac:dyDescent="0.25">
      <c r="A46" s="143" t="str">
        <f>VLOOKUP(E46,'LISTADO ATM'!$A$2:$C$898,3,0)</f>
        <v>DISTRITO NACIONAL</v>
      </c>
      <c r="B46" s="140">
        <v>3335956308</v>
      </c>
      <c r="C46" s="100">
        <v>44392.763090277775</v>
      </c>
      <c r="D46" s="100" t="s">
        <v>2180</v>
      </c>
      <c r="E46" s="135">
        <v>335</v>
      </c>
      <c r="F46" s="143" t="str">
        <f>VLOOKUP(E46,VIP!$A$2:$O14322,2,0)</f>
        <v>DRBR335</v>
      </c>
      <c r="G46" s="143" t="str">
        <f>VLOOKUP(E46,'LISTADO ATM'!$A$2:$B$897,2,0)</f>
        <v>ATM Edificio Aster</v>
      </c>
      <c r="H46" s="143" t="str">
        <f>VLOOKUP(E46,VIP!$A$2:$O19283,7,FALSE)</f>
        <v>Si</v>
      </c>
      <c r="I46" s="143" t="str">
        <f>VLOOKUP(E46,VIP!$A$2:$O11248,8,FALSE)</f>
        <v>Si</v>
      </c>
      <c r="J46" s="143" t="str">
        <f>VLOOKUP(E46,VIP!$A$2:$O11198,8,FALSE)</f>
        <v>Si</v>
      </c>
      <c r="K46" s="143" t="str">
        <f>VLOOKUP(E46,VIP!$A$2:$O14772,6,0)</f>
        <v>NO</v>
      </c>
      <c r="L46" s="144" t="s">
        <v>2465</v>
      </c>
      <c r="M46" s="162" t="s">
        <v>2545</v>
      </c>
      <c r="N46" s="162" t="s">
        <v>2594</v>
      </c>
      <c r="O46" s="143" t="s">
        <v>2454</v>
      </c>
      <c r="P46" s="143"/>
      <c r="Q46" s="161">
        <v>44393.446180555555</v>
      </c>
    </row>
    <row r="47" spans="1:17" ht="18" x14ac:dyDescent="0.25">
      <c r="A47" s="143" t="str">
        <f>VLOOKUP(E47,'LISTADO ATM'!$A$2:$C$898,3,0)</f>
        <v>NORTE</v>
      </c>
      <c r="B47" s="140">
        <v>3335956309</v>
      </c>
      <c r="C47" s="100">
        <v>44392.765810185185</v>
      </c>
      <c r="D47" s="100" t="s">
        <v>2181</v>
      </c>
      <c r="E47" s="135">
        <v>649</v>
      </c>
      <c r="F47" s="143" t="str">
        <f>VLOOKUP(E47,VIP!$A$2:$O14323,2,0)</f>
        <v>DRBR649</v>
      </c>
      <c r="G47" s="143" t="str">
        <f>VLOOKUP(E47,'LISTADO ATM'!$A$2:$B$897,2,0)</f>
        <v xml:space="preserve">ATM Oficina Galería 56 (San Francisco de Macorís) </v>
      </c>
      <c r="H47" s="143" t="str">
        <f>VLOOKUP(E47,VIP!$A$2:$O19284,7,FALSE)</f>
        <v>Si</v>
      </c>
      <c r="I47" s="143" t="str">
        <f>VLOOKUP(E47,VIP!$A$2:$O11249,8,FALSE)</f>
        <v>Si</v>
      </c>
      <c r="J47" s="143" t="str">
        <f>VLOOKUP(E47,VIP!$A$2:$O11199,8,FALSE)</f>
        <v>Si</v>
      </c>
      <c r="K47" s="143" t="str">
        <f>VLOOKUP(E47,VIP!$A$2:$O14773,6,0)</f>
        <v>SI</v>
      </c>
      <c r="L47" s="144" t="s">
        <v>2465</v>
      </c>
      <c r="M47" s="162" t="s">
        <v>2545</v>
      </c>
      <c r="N47" s="162" t="s">
        <v>2594</v>
      </c>
      <c r="O47" s="143" t="s">
        <v>2586</v>
      </c>
      <c r="P47" s="143"/>
      <c r="Q47" s="161">
        <v>44393.446180555555</v>
      </c>
    </row>
    <row r="48" spans="1:17" ht="18" x14ac:dyDescent="0.25">
      <c r="A48" s="143" t="str">
        <f>VLOOKUP(E48,'LISTADO ATM'!$A$2:$C$898,3,0)</f>
        <v>SUR</v>
      </c>
      <c r="B48" s="140">
        <v>3335956310</v>
      </c>
      <c r="C48" s="100">
        <v>44392.768877314818</v>
      </c>
      <c r="D48" s="100" t="s">
        <v>2469</v>
      </c>
      <c r="E48" s="135">
        <v>101</v>
      </c>
      <c r="F48" s="143" t="str">
        <f>VLOOKUP(E48,VIP!$A$2:$O14324,2,0)</f>
        <v>DRBR101</v>
      </c>
      <c r="G48" s="143" t="str">
        <f>VLOOKUP(E48,'LISTADO ATM'!$A$2:$B$897,2,0)</f>
        <v xml:space="preserve">ATM Oficina San Juan de la Maguana I </v>
      </c>
      <c r="H48" s="143" t="str">
        <f>VLOOKUP(E48,VIP!$A$2:$O19285,7,FALSE)</f>
        <v>Si</v>
      </c>
      <c r="I48" s="143" t="str">
        <f>VLOOKUP(E48,VIP!$A$2:$O11250,8,FALSE)</f>
        <v>Si</v>
      </c>
      <c r="J48" s="143" t="str">
        <f>VLOOKUP(E48,VIP!$A$2:$O11200,8,FALSE)</f>
        <v>Si</v>
      </c>
      <c r="K48" s="143" t="str">
        <f>VLOOKUP(E48,VIP!$A$2:$O14774,6,0)</f>
        <v>SI</v>
      </c>
      <c r="L48" s="144" t="s">
        <v>2561</v>
      </c>
      <c r="M48" s="162" t="s">
        <v>2545</v>
      </c>
      <c r="N48" s="208" t="s">
        <v>2594</v>
      </c>
      <c r="O48" s="143" t="s">
        <v>2470</v>
      </c>
      <c r="P48" s="143"/>
      <c r="Q48" s="209">
        <v>44393.75</v>
      </c>
    </row>
    <row r="49" spans="1:17" ht="18" x14ac:dyDescent="0.25">
      <c r="A49" s="143" t="str">
        <f>VLOOKUP(E49,'LISTADO ATM'!$A$2:$C$898,3,0)</f>
        <v>ESTE</v>
      </c>
      <c r="B49" s="140">
        <v>3335956311</v>
      </c>
      <c r="C49" s="100">
        <v>44392.768993055557</v>
      </c>
      <c r="D49" s="100" t="s">
        <v>2180</v>
      </c>
      <c r="E49" s="135">
        <v>795</v>
      </c>
      <c r="F49" s="143" t="str">
        <f>VLOOKUP(E49,VIP!$A$2:$O14325,2,0)</f>
        <v>DRBR795</v>
      </c>
      <c r="G49" s="143" t="str">
        <f>VLOOKUP(E49,'LISTADO ATM'!$A$2:$B$897,2,0)</f>
        <v xml:space="preserve">ATM UNP Guaymate (La Romana) </v>
      </c>
      <c r="H49" s="143" t="str">
        <f>VLOOKUP(E49,VIP!$A$2:$O19286,7,FALSE)</f>
        <v>Si</v>
      </c>
      <c r="I49" s="143" t="str">
        <f>VLOOKUP(E49,VIP!$A$2:$O11251,8,FALSE)</f>
        <v>Si</v>
      </c>
      <c r="J49" s="143" t="str">
        <f>VLOOKUP(E49,VIP!$A$2:$O11201,8,FALSE)</f>
        <v>Si</v>
      </c>
      <c r="K49" s="143" t="str">
        <f>VLOOKUP(E49,VIP!$A$2:$O14775,6,0)</f>
        <v>NO</v>
      </c>
      <c r="L49" s="144" t="s">
        <v>2245</v>
      </c>
      <c r="M49" s="162" t="s">
        <v>2545</v>
      </c>
      <c r="N49" s="162" t="s">
        <v>2594</v>
      </c>
      <c r="O49" s="143" t="s">
        <v>2454</v>
      </c>
      <c r="P49" s="143"/>
      <c r="Q49" s="161">
        <v>44393.446180555555</v>
      </c>
    </row>
    <row r="50" spans="1:17" ht="18" x14ac:dyDescent="0.25">
      <c r="A50" s="143" t="str">
        <f>VLOOKUP(E50,'LISTADO ATM'!$A$2:$C$898,3,0)</f>
        <v>NORTE</v>
      </c>
      <c r="B50" s="140">
        <v>3335956314</v>
      </c>
      <c r="C50" s="100">
        <v>44392.771180555559</v>
      </c>
      <c r="D50" s="100" t="s">
        <v>2181</v>
      </c>
      <c r="E50" s="135">
        <v>62</v>
      </c>
      <c r="F50" s="143" t="str">
        <f>VLOOKUP(E50,VIP!$A$2:$O14326,2,0)</f>
        <v>DRBR062</v>
      </c>
      <c r="G50" s="143" t="str">
        <f>VLOOKUP(E50,'LISTADO ATM'!$A$2:$B$897,2,0)</f>
        <v xml:space="preserve">ATM Oficina Dajabón </v>
      </c>
      <c r="H50" s="143" t="str">
        <f>VLOOKUP(E50,VIP!$A$2:$O19287,7,FALSE)</f>
        <v>Si</v>
      </c>
      <c r="I50" s="143" t="str">
        <f>VLOOKUP(E50,VIP!$A$2:$O11252,8,FALSE)</f>
        <v>Si</v>
      </c>
      <c r="J50" s="143" t="str">
        <f>VLOOKUP(E50,VIP!$A$2:$O11202,8,FALSE)</f>
        <v>Si</v>
      </c>
      <c r="K50" s="143" t="str">
        <f>VLOOKUP(E50,VIP!$A$2:$O14776,6,0)</f>
        <v>SI</v>
      </c>
      <c r="L50" s="144" t="s">
        <v>2219</v>
      </c>
      <c r="M50" s="162" t="s">
        <v>2545</v>
      </c>
      <c r="N50" s="162" t="s">
        <v>2594</v>
      </c>
      <c r="O50" s="143" t="s">
        <v>2586</v>
      </c>
      <c r="P50" s="143"/>
      <c r="Q50" s="161">
        <v>44393.446180555555</v>
      </c>
    </row>
    <row r="51" spans="1:17" ht="18" x14ac:dyDescent="0.25">
      <c r="A51" s="143" t="str">
        <f>VLOOKUP(E51,'LISTADO ATM'!$A$2:$C$898,3,0)</f>
        <v>DISTRITO NACIONAL</v>
      </c>
      <c r="B51" s="140">
        <v>3335956315</v>
      </c>
      <c r="C51" s="100">
        <v>44392.774097222224</v>
      </c>
      <c r="D51" s="100" t="s">
        <v>2180</v>
      </c>
      <c r="E51" s="135">
        <v>858</v>
      </c>
      <c r="F51" s="143" t="str">
        <f>VLOOKUP(E51,VIP!$A$2:$O14331,2,0)</f>
        <v>DRBR858</v>
      </c>
      <c r="G51" s="143" t="str">
        <f>VLOOKUP(E51,'LISTADO ATM'!$A$2:$B$897,2,0)</f>
        <v xml:space="preserve">ATM Cooperativa Maestros (COOPNAMA) </v>
      </c>
      <c r="H51" s="143" t="str">
        <f>VLOOKUP(E51,VIP!$A$2:$O19292,7,FALSE)</f>
        <v>Si</v>
      </c>
      <c r="I51" s="143" t="str">
        <f>VLOOKUP(E51,VIP!$A$2:$O11257,8,FALSE)</f>
        <v>No</v>
      </c>
      <c r="J51" s="143" t="str">
        <f>VLOOKUP(E51,VIP!$A$2:$O11207,8,FALSE)</f>
        <v>No</v>
      </c>
      <c r="K51" s="143" t="str">
        <f>VLOOKUP(E51,VIP!$A$2:$O14781,6,0)</f>
        <v>NO</v>
      </c>
      <c r="L51" s="144" t="s">
        <v>2219</v>
      </c>
      <c r="M51" s="162" t="s">
        <v>2545</v>
      </c>
      <c r="N51" s="162" t="s">
        <v>2594</v>
      </c>
      <c r="O51" s="143" t="s">
        <v>2454</v>
      </c>
      <c r="P51" s="143"/>
      <c r="Q51" s="161">
        <v>44393.446180555555</v>
      </c>
    </row>
    <row r="52" spans="1:17" ht="18" x14ac:dyDescent="0.25">
      <c r="A52" s="143" t="str">
        <f>VLOOKUP(E52,'LISTADO ATM'!$A$2:$C$898,3,0)</f>
        <v>DISTRITO NACIONAL</v>
      </c>
      <c r="B52" s="140">
        <v>3335956316</v>
      </c>
      <c r="C52" s="100">
        <v>44392.775775462964</v>
      </c>
      <c r="D52" s="100" t="s">
        <v>2180</v>
      </c>
      <c r="E52" s="135">
        <v>686</v>
      </c>
      <c r="F52" s="143" t="str">
        <f>VLOOKUP(E52,VIP!$A$2:$O14330,2,0)</f>
        <v>DRBR686</v>
      </c>
      <c r="G52" s="143" t="str">
        <f>VLOOKUP(E52,'LISTADO ATM'!$A$2:$B$897,2,0)</f>
        <v>ATM Autoservicio Oficina Máximo Gómez</v>
      </c>
      <c r="H52" s="143" t="str">
        <f>VLOOKUP(E52,VIP!$A$2:$O19291,7,FALSE)</f>
        <v>Si</v>
      </c>
      <c r="I52" s="143" t="str">
        <f>VLOOKUP(E52,VIP!$A$2:$O11256,8,FALSE)</f>
        <v>Si</v>
      </c>
      <c r="J52" s="143" t="str">
        <f>VLOOKUP(E52,VIP!$A$2:$O11206,8,FALSE)</f>
        <v>Si</v>
      </c>
      <c r="K52" s="143" t="str">
        <f>VLOOKUP(E52,VIP!$A$2:$O14780,6,0)</f>
        <v>NO</v>
      </c>
      <c r="L52" s="144" t="s">
        <v>2219</v>
      </c>
      <c r="M52" s="99" t="s">
        <v>2445</v>
      </c>
      <c r="N52" s="99" t="s">
        <v>2452</v>
      </c>
      <c r="O52" s="143" t="s">
        <v>2454</v>
      </c>
      <c r="P52" s="143"/>
      <c r="Q52" s="99" t="s">
        <v>2219</v>
      </c>
    </row>
    <row r="53" spans="1:17" ht="18" x14ac:dyDescent="0.25">
      <c r="A53" s="143" t="str">
        <f>VLOOKUP(E53,'LISTADO ATM'!$A$2:$C$898,3,0)</f>
        <v>NORTE</v>
      </c>
      <c r="B53" s="140">
        <v>3335956317</v>
      </c>
      <c r="C53" s="100">
        <v>44392.779791666668</v>
      </c>
      <c r="D53" s="100" t="s">
        <v>2469</v>
      </c>
      <c r="E53" s="135">
        <v>277</v>
      </c>
      <c r="F53" s="143" t="str">
        <f>VLOOKUP(E53,VIP!$A$2:$O14329,2,0)</f>
        <v>DRBR277</v>
      </c>
      <c r="G53" s="143" t="str">
        <f>VLOOKUP(E53,'LISTADO ATM'!$A$2:$B$897,2,0)</f>
        <v xml:space="preserve">ATM Oficina Duarte (Santiago) </v>
      </c>
      <c r="H53" s="143" t="str">
        <f>VLOOKUP(E53,VIP!$A$2:$O19290,7,FALSE)</f>
        <v>Si</v>
      </c>
      <c r="I53" s="143" t="str">
        <f>VLOOKUP(E53,VIP!$A$2:$O11255,8,FALSE)</f>
        <v>Si</v>
      </c>
      <c r="J53" s="143" t="str">
        <f>VLOOKUP(E53,VIP!$A$2:$O11205,8,FALSE)</f>
        <v>Si</v>
      </c>
      <c r="K53" s="143" t="str">
        <f>VLOOKUP(E53,VIP!$A$2:$O14779,6,0)</f>
        <v>NO</v>
      </c>
      <c r="L53" s="144" t="s">
        <v>2560</v>
      </c>
      <c r="M53" s="162" t="s">
        <v>2545</v>
      </c>
      <c r="N53" s="208" t="s">
        <v>2594</v>
      </c>
      <c r="O53" s="143" t="s">
        <v>2470</v>
      </c>
      <c r="P53" s="143"/>
      <c r="Q53" s="161">
        <v>44393.446180555555</v>
      </c>
    </row>
    <row r="54" spans="1:17" ht="18" x14ac:dyDescent="0.25">
      <c r="A54" s="143" t="str">
        <f>VLOOKUP(E54,'LISTADO ATM'!$A$2:$C$898,3,0)</f>
        <v>NORTE</v>
      </c>
      <c r="B54" s="140">
        <v>3335956319</v>
      </c>
      <c r="C54" s="100">
        <v>44392.788414351853</v>
      </c>
      <c r="D54" s="100" t="s">
        <v>2469</v>
      </c>
      <c r="E54" s="135">
        <v>93</v>
      </c>
      <c r="F54" s="143" t="str">
        <f>VLOOKUP(E54,VIP!$A$2:$O14327,2,0)</f>
        <v>DRBR093</v>
      </c>
      <c r="G54" s="143" t="str">
        <f>VLOOKUP(E54,'LISTADO ATM'!$A$2:$B$897,2,0)</f>
        <v xml:space="preserve">ATM Oficina Cotuí </v>
      </c>
      <c r="H54" s="143" t="str">
        <f>VLOOKUP(E54,VIP!$A$2:$O19288,7,FALSE)</f>
        <v>Si</v>
      </c>
      <c r="I54" s="143" t="str">
        <f>VLOOKUP(E54,VIP!$A$2:$O11253,8,FALSE)</f>
        <v>Si</v>
      </c>
      <c r="J54" s="143" t="str">
        <f>VLOOKUP(E54,VIP!$A$2:$O11203,8,FALSE)</f>
        <v>Si</v>
      </c>
      <c r="K54" s="143" t="str">
        <f>VLOOKUP(E54,VIP!$A$2:$O14777,6,0)</f>
        <v>SI</v>
      </c>
      <c r="L54" s="144" t="s">
        <v>2560</v>
      </c>
      <c r="M54" s="162" t="s">
        <v>2545</v>
      </c>
      <c r="N54" s="208" t="s">
        <v>2594</v>
      </c>
      <c r="O54" s="143" t="s">
        <v>2470</v>
      </c>
      <c r="P54" s="143"/>
      <c r="Q54" s="161">
        <v>44393.446180555555</v>
      </c>
    </row>
    <row r="55" spans="1:17" ht="18" x14ac:dyDescent="0.25">
      <c r="A55" s="143" t="str">
        <f>VLOOKUP(E55,'LISTADO ATM'!$A$2:$C$898,3,0)</f>
        <v>NORTE</v>
      </c>
      <c r="B55" s="140">
        <v>3335956321</v>
      </c>
      <c r="C55" s="100">
        <v>44392.801076388889</v>
      </c>
      <c r="D55" s="100" t="s">
        <v>2180</v>
      </c>
      <c r="E55" s="135">
        <v>282</v>
      </c>
      <c r="F55" s="143" t="str">
        <f>VLOOKUP(E55,VIP!$A$2:$O14357,2,0)</f>
        <v>DRBR282</v>
      </c>
      <c r="G55" s="143" t="str">
        <f>VLOOKUP(E55,'LISTADO ATM'!$A$2:$B$897,2,0)</f>
        <v xml:space="preserve">ATM Autobanco Nibaje </v>
      </c>
      <c r="H55" s="143" t="str">
        <f>VLOOKUP(E55,VIP!$A$2:$O19318,7,FALSE)</f>
        <v>Si</v>
      </c>
      <c r="I55" s="143" t="str">
        <f>VLOOKUP(E55,VIP!$A$2:$O11283,8,FALSE)</f>
        <v>Si</v>
      </c>
      <c r="J55" s="143" t="str">
        <f>VLOOKUP(E55,VIP!$A$2:$O11233,8,FALSE)</f>
        <v>Si</v>
      </c>
      <c r="K55" s="143" t="str">
        <f>VLOOKUP(E55,VIP!$A$2:$O14807,6,0)</f>
        <v>NO</v>
      </c>
      <c r="L55" s="144" t="s">
        <v>2219</v>
      </c>
      <c r="M55" s="162" t="s">
        <v>2545</v>
      </c>
      <c r="N55" s="162" t="s">
        <v>2594</v>
      </c>
      <c r="O55" s="143" t="s">
        <v>2454</v>
      </c>
      <c r="P55" s="143"/>
      <c r="Q55" s="161">
        <v>44393.446180555555</v>
      </c>
    </row>
    <row r="56" spans="1:17" ht="18" x14ac:dyDescent="0.25">
      <c r="A56" s="143" t="str">
        <f>VLOOKUP(E56,'LISTADO ATM'!$A$2:$C$898,3,0)</f>
        <v>NORTE</v>
      </c>
      <c r="B56" s="140">
        <v>3335956322</v>
      </c>
      <c r="C56" s="100">
        <v>44392.802719907406</v>
      </c>
      <c r="D56" s="100" t="s">
        <v>2181</v>
      </c>
      <c r="E56" s="135">
        <v>361</v>
      </c>
      <c r="F56" s="143" t="str">
        <f>VLOOKUP(E56,VIP!$A$2:$O14356,2,0)</f>
        <v>DRBR361</v>
      </c>
      <c r="G56" s="143" t="str">
        <f>VLOOKUP(E56,'LISTADO ATM'!$A$2:$B$897,2,0)</f>
        <v xml:space="preserve">ATM estacion Next Cumbre </v>
      </c>
      <c r="H56" s="143" t="str">
        <f>VLOOKUP(E56,VIP!$A$2:$O19317,7,FALSE)</f>
        <v>N/A</v>
      </c>
      <c r="I56" s="143" t="str">
        <f>VLOOKUP(E56,VIP!$A$2:$O11282,8,FALSE)</f>
        <v>N/A</v>
      </c>
      <c r="J56" s="143" t="str">
        <f>VLOOKUP(E56,VIP!$A$2:$O11232,8,FALSE)</f>
        <v>N/A</v>
      </c>
      <c r="K56" s="143" t="str">
        <f>VLOOKUP(E56,VIP!$A$2:$O14806,6,0)</f>
        <v>N/A</v>
      </c>
      <c r="L56" s="144" t="s">
        <v>2465</v>
      </c>
      <c r="M56" s="162" t="s">
        <v>2545</v>
      </c>
      <c r="N56" s="162" t="s">
        <v>2594</v>
      </c>
      <c r="O56" s="143" t="s">
        <v>2586</v>
      </c>
      <c r="P56" s="143"/>
      <c r="Q56" s="161">
        <v>44393.446180555555</v>
      </c>
    </row>
    <row r="57" spans="1:17" ht="18" x14ac:dyDescent="0.25">
      <c r="A57" s="143" t="str">
        <f>VLOOKUP(E57,'LISTADO ATM'!$A$2:$C$898,3,0)</f>
        <v>SUR</v>
      </c>
      <c r="B57" s="140">
        <v>3335956323</v>
      </c>
      <c r="C57" s="100">
        <v>44392.812025462961</v>
      </c>
      <c r="D57" s="100" t="s">
        <v>2180</v>
      </c>
      <c r="E57" s="135">
        <v>885</v>
      </c>
      <c r="F57" s="143" t="str">
        <f>VLOOKUP(E57,VIP!$A$2:$O14355,2,0)</f>
        <v>DRBR885</v>
      </c>
      <c r="G57" s="143" t="str">
        <f>VLOOKUP(E57,'LISTADO ATM'!$A$2:$B$897,2,0)</f>
        <v xml:space="preserve">ATM UNP Rancho Arriba </v>
      </c>
      <c r="H57" s="143" t="str">
        <f>VLOOKUP(E57,VIP!$A$2:$O19316,7,FALSE)</f>
        <v>Si</v>
      </c>
      <c r="I57" s="143" t="str">
        <f>VLOOKUP(E57,VIP!$A$2:$O11281,8,FALSE)</f>
        <v>Si</v>
      </c>
      <c r="J57" s="143" t="str">
        <f>VLOOKUP(E57,VIP!$A$2:$O11231,8,FALSE)</f>
        <v>Si</v>
      </c>
      <c r="K57" s="143" t="str">
        <f>VLOOKUP(E57,VIP!$A$2:$O14805,6,0)</f>
        <v>NO</v>
      </c>
      <c r="L57" s="144" t="s">
        <v>2245</v>
      </c>
      <c r="M57" s="162" t="s">
        <v>2545</v>
      </c>
      <c r="N57" s="162" t="s">
        <v>2594</v>
      </c>
      <c r="O57" s="143" t="s">
        <v>2454</v>
      </c>
      <c r="P57" s="143"/>
      <c r="Q57" s="161">
        <v>44393.446180555555</v>
      </c>
    </row>
    <row r="58" spans="1:17" ht="18" x14ac:dyDescent="0.25">
      <c r="A58" s="143" t="str">
        <f>VLOOKUP(E58,'LISTADO ATM'!$A$2:$C$898,3,0)</f>
        <v>ESTE</v>
      </c>
      <c r="B58" s="140">
        <v>3335956324</v>
      </c>
      <c r="C58" s="100">
        <v>44392.812638888892</v>
      </c>
      <c r="D58" s="100" t="s">
        <v>2180</v>
      </c>
      <c r="E58" s="135">
        <v>217</v>
      </c>
      <c r="F58" s="143" t="str">
        <f>VLOOKUP(E58,VIP!$A$2:$O14354,2,0)</f>
        <v>DRBR217</v>
      </c>
      <c r="G58" s="143" t="str">
        <f>VLOOKUP(E58,'LISTADO ATM'!$A$2:$B$897,2,0)</f>
        <v xml:space="preserve">ATM Oficina Bávaro </v>
      </c>
      <c r="H58" s="143" t="str">
        <f>VLOOKUP(E58,VIP!$A$2:$O19315,7,FALSE)</f>
        <v>Si</v>
      </c>
      <c r="I58" s="143" t="str">
        <f>VLOOKUP(E58,VIP!$A$2:$O11280,8,FALSE)</f>
        <v>Si</v>
      </c>
      <c r="J58" s="143" t="str">
        <f>VLOOKUP(E58,VIP!$A$2:$O11230,8,FALSE)</f>
        <v>Si</v>
      </c>
      <c r="K58" s="143" t="str">
        <f>VLOOKUP(E58,VIP!$A$2:$O14804,6,0)</f>
        <v>NO</v>
      </c>
      <c r="L58" s="144" t="s">
        <v>2465</v>
      </c>
      <c r="M58" s="162" t="s">
        <v>2545</v>
      </c>
      <c r="N58" s="162" t="s">
        <v>2594</v>
      </c>
      <c r="O58" s="143" t="s">
        <v>2454</v>
      </c>
      <c r="P58" s="143"/>
      <c r="Q58" s="161">
        <v>44393.446180555555</v>
      </c>
    </row>
    <row r="59" spans="1:17" ht="18" x14ac:dyDescent="0.25">
      <c r="A59" s="143" t="str">
        <f>VLOOKUP(E59,'LISTADO ATM'!$A$2:$C$898,3,0)</f>
        <v>ESTE</v>
      </c>
      <c r="B59" s="140">
        <v>3335956327</v>
      </c>
      <c r="C59" s="100">
        <v>44392.826608796298</v>
      </c>
      <c r="D59" s="100" t="s">
        <v>2180</v>
      </c>
      <c r="E59" s="135">
        <v>121</v>
      </c>
      <c r="F59" s="143" t="str">
        <f>VLOOKUP(E59,VIP!$A$2:$O14353,2,0)</f>
        <v>DRBR121</v>
      </c>
      <c r="G59" s="143" t="str">
        <f>VLOOKUP(E59,'LISTADO ATM'!$A$2:$B$897,2,0)</f>
        <v xml:space="preserve">ATM Oficina Bayaguana </v>
      </c>
      <c r="H59" s="143" t="str">
        <f>VLOOKUP(E59,VIP!$A$2:$O19314,7,FALSE)</f>
        <v>Si</v>
      </c>
      <c r="I59" s="143" t="str">
        <f>VLOOKUP(E59,VIP!$A$2:$O11279,8,FALSE)</f>
        <v>Si</v>
      </c>
      <c r="J59" s="143" t="str">
        <f>VLOOKUP(E59,VIP!$A$2:$O11229,8,FALSE)</f>
        <v>Si</v>
      </c>
      <c r="K59" s="143" t="str">
        <f>VLOOKUP(E59,VIP!$A$2:$O14803,6,0)</f>
        <v>SI</v>
      </c>
      <c r="L59" s="144" t="s">
        <v>2591</v>
      </c>
      <c r="M59" s="162" t="s">
        <v>2545</v>
      </c>
      <c r="N59" s="162" t="s">
        <v>2594</v>
      </c>
      <c r="O59" s="143" t="s">
        <v>2454</v>
      </c>
      <c r="P59" s="143"/>
      <c r="Q59" s="161">
        <v>44393.446180555555</v>
      </c>
    </row>
    <row r="60" spans="1:17" ht="18" x14ac:dyDescent="0.25">
      <c r="A60" s="143" t="str">
        <f>VLOOKUP(E60,'LISTADO ATM'!$A$2:$C$898,3,0)</f>
        <v>NORTE</v>
      </c>
      <c r="B60" s="140">
        <v>3335956328</v>
      </c>
      <c r="C60" s="100">
        <v>44392.833761574075</v>
      </c>
      <c r="D60" s="100" t="s">
        <v>2469</v>
      </c>
      <c r="E60" s="135">
        <v>636</v>
      </c>
      <c r="F60" s="143" t="str">
        <f>VLOOKUP(E60,VIP!$A$2:$O14352,2,0)</f>
        <v>DRBR110</v>
      </c>
      <c r="G60" s="143" t="str">
        <f>VLOOKUP(E60,'LISTADO ATM'!$A$2:$B$897,2,0)</f>
        <v xml:space="preserve">ATM Oficina Tamboríl </v>
      </c>
      <c r="H60" s="143" t="str">
        <f>VLOOKUP(E60,VIP!$A$2:$O19313,7,FALSE)</f>
        <v>Si</v>
      </c>
      <c r="I60" s="143" t="str">
        <f>VLOOKUP(E60,VIP!$A$2:$O11278,8,FALSE)</f>
        <v>Si</v>
      </c>
      <c r="J60" s="143" t="str">
        <f>VLOOKUP(E60,VIP!$A$2:$O11228,8,FALSE)</f>
        <v>Si</v>
      </c>
      <c r="K60" s="143" t="str">
        <f>VLOOKUP(E60,VIP!$A$2:$O14802,6,0)</f>
        <v>SI</v>
      </c>
      <c r="L60" s="144" t="s">
        <v>2441</v>
      </c>
      <c r="M60" s="162" t="s">
        <v>2545</v>
      </c>
      <c r="N60" s="208" t="s">
        <v>2594</v>
      </c>
      <c r="O60" s="143" t="s">
        <v>2470</v>
      </c>
      <c r="P60" s="143"/>
      <c r="Q60" s="161">
        <v>44393.446180555555</v>
      </c>
    </row>
    <row r="61" spans="1:17" ht="18" x14ac:dyDescent="0.25">
      <c r="A61" s="143" t="str">
        <f>VLOOKUP(E61,'LISTADO ATM'!$A$2:$C$898,3,0)</f>
        <v>DISTRITO NACIONAL</v>
      </c>
      <c r="B61" s="140">
        <v>3335956329</v>
      </c>
      <c r="C61" s="100">
        <v>44392.834004629629</v>
      </c>
      <c r="D61" s="100" t="s">
        <v>2180</v>
      </c>
      <c r="E61" s="135">
        <v>935</v>
      </c>
      <c r="F61" s="143" t="str">
        <f>VLOOKUP(E61,VIP!$A$2:$O14351,2,0)</f>
        <v>DRBR16J</v>
      </c>
      <c r="G61" s="143" t="str">
        <f>VLOOKUP(E61,'LISTADO ATM'!$A$2:$B$897,2,0)</f>
        <v xml:space="preserve">ATM Oficina John F. Kennedy </v>
      </c>
      <c r="H61" s="143" t="str">
        <f>VLOOKUP(E61,VIP!$A$2:$O19312,7,FALSE)</f>
        <v>Si</v>
      </c>
      <c r="I61" s="143" t="str">
        <f>VLOOKUP(E61,VIP!$A$2:$O11277,8,FALSE)</f>
        <v>Si</v>
      </c>
      <c r="J61" s="143" t="str">
        <f>VLOOKUP(E61,VIP!$A$2:$O11227,8,FALSE)</f>
        <v>Si</v>
      </c>
      <c r="K61" s="143" t="str">
        <f>VLOOKUP(E61,VIP!$A$2:$O14801,6,0)</f>
        <v>SI</v>
      </c>
      <c r="L61" s="144" t="s">
        <v>2219</v>
      </c>
      <c r="M61" s="162" t="s">
        <v>2545</v>
      </c>
      <c r="N61" s="162" t="s">
        <v>2594</v>
      </c>
      <c r="O61" s="143" t="s">
        <v>2454</v>
      </c>
      <c r="P61" s="143"/>
      <c r="Q61" s="161">
        <v>44393.614317129628</v>
      </c>
    </row>
    <row r="62" spans="1:17" ht="18" x14ac:dyDescent="0.25">
      <c r="A62" s="143" t="str">
        <f>VLOOKUP(E62,'LISTADO ATM'!$A$2:$C$898,3,0)</f>
        <v>NORTE</v>
      </c>
      <c r="B62" s="140">
        <v>3335956331</v>
      </c>
      <c r="C62" s="100">
        <v>44392.858773148146</v>
      </c>
      <c r="D62" s="100" t="s">
        <v>2469</v>
      </c>
      <c r="E62" s="135">
        <v>985</v>
      </c>
      <c r="F62" s="143" t="str">
        <f>VLOOKUP(E62,VIP!$A$2:$O14350,2,0)</f>
        <v>DRBR985</v>
      </c>
      <c r="G62" s="143" t="str">
        <f>VLOOKUP(E62,'LISTADO ATM'!$A$2:$B$897,2,0)</f>
        <v xml:space="preserve">ATM Oficina Dajabón II </v>
      </c>
      <c r="H62" s="143" t="str">
        <f>VLOOKUP(E62,VIP!$A$2:$O19311,7,FALSE)</f>
        <v>Si</v>
      </c>
      <c r="I62" s="143" t="str">
        <f>VLOOKUP(E62,VIP!$A$2:$O11276,8,FALSE)</f>
        <v>Si</v>
      </c>
      <c r="J62" s="143" t="str">
        <f>VLOOKUP(E62,VIP!$A$2:$O11226,8,FALSE)</f>
        <v>Si</v>
      </c>
      <c r="K62" s="143" t="str">
        <f>VLOOKUP(E62,VIP!$A$2:$O14800,6,0)</f>
        <v>NO</v>
      </c>
      <c r="L62" s="144" t="s">
        <v>2417</v>
      </c>
      <c r="M62" s="162" t="s">
        <v>2545</v>
      </c>
      <c r="N62" s="208" t="s">
        <v>2594</v>
      </c>
      <c r="O62" s="143" t="s">
        <v>2470</v>
      </c>
      <c r="P62" s="143"/>
      <c r="Q62" s="161">
        <v>44393.446180555555</v>
      </c>
    </row>
    <row r="63" spans="1:17" ht="18" x14ac:dyDescent="0.25">
      <c r="A63" s="143" t="str">
        <f>VLOOKUP(E63,'LISTADO ATM'!$A$2:$C$898,3,0)</f>
        <v>DISTRITO NACIONAL</v>
      </c>
      <c r="B63" s="140">
        <v>3335956332</v>
      </c>
      <c r="C63" s="100">
        <v>44392.859189814815</v>
      </c>
      <c r="D63" s="100" t="s">
        <v>2448</v>
      </c>
      <c r="E63" s="135">
        <v>391</v>
      </c>
      <c r="F63" s="143" t="str">
        <f>VLOOKUP(E63,VIP!$A$2:$O14349,2,0)</f>
        <v>DRBR391</v>
      </c>
      <c r="G63" s="143" t="str">
        <f>VLOOKUP(E63,'LISTADO ATM'!$A$2:$B$897,2,0)</f>
        <v xml:space="preserve">ATM S/M Jumbo Luperón </v>
      </c>
      <c r="H63" s="143" t="str">
        <f>VLOOKUP(E63,VIP!$A$2:$O19310,7,FALSE)</f>
        <v>Si</v>
      </c>
      <c r="I63" s="143" t="str">
        <f>VLOOKUP(E63,VIP!$A$2:$O11275,8,FALSE)</f>
        <v>Si</v>
      </c>
      <c r="J63" s="143" t="str">
        <f>VLOOKUP(E63,VIP!$A$2:$O11225,8,FALSE)</f>
        <v>Si</v>
      </c>
      <c r="K63" s="143" t="str">
        <f>VLOOKUP(E63,VIP!$A$2:$O14799,6,0)</f>
        <v>NO</v>
      </c>
      <c r="L63" s="144" t="s">
        <v>2560</v>
      </c>
      <c r="M63" s="99" t="s">
        <v>2445</v>
      </c>
      <c r="N63" s="99" t="s">
        <v>2452</v>
      </c>
      <c r="O63" s="143" t="s">
        <v>2453</v>
      </c>
      <c r="P63" s="143"/>
      <c r="Q63" s="99" t="s">
        <v>2560</v>
      </c>
    </row>
    <row r="64" spans="1:17" ht="18" x14ac:dyDescent="0.25">
      <c r="A64" s="143" t="str">
        <f>VLOOKUP(E64,'LISTADO ATM'!$A$2:$C$898,3,0)</f>
        <v>NORTE</v>
      </c>
      <c r="B64" s="140">
        <v>3335956333</v>
      </c>
      <c r="C64" s="100">
        <v>44392.859918981485</v>
      </c>
      <c r="D64" s="100" t="s">
        <v>2469</v>
      </c>
      <c r="E64" s="135">
        <v>969</v>
      </c>
      <c r="F64" s="143" t="str">
        <f>VLOOKUP(E64,VIP!$A$2:$O14348,2,0)</f>
        <v>DRBR12F</v>
      </c>
      <c r="G64" s="143" t="str">
        <f>VLOOKUP(E64,'LISTADO ATM'!$A$2:$B$897,2,0)</f>
        <v xml:space="preserve">ATM Oficina El Sol I (Santiago) </v>
      </c>
      <c r="H64" s="143" t="str">
        <f>VLOOKUP(E64,VIP!$A$2:$O19309,7,FALSE)</f>
        <v>Si</v>
      </c>
      <c r="I64" s="143" t="str">
        <f>VLOOKUP(E64,VIP!$A$2:$O11274,8,FALSE)</f>
        <v>Si</v>
      </c>
      <c r="J64" s="143" t="str">
        <f>VLOOKUP(E64,VIP!$A$2:$O11224,8,FALSE)</f>
        <v>Si</v>
      </c>
      <c r="K64" s="143" t="str">
        <f>VLOOKUP(E64,VIP!$A$2:$O14798,6,0)</f>
        <v>SI</v>
      </c>
      <c r="L64" s="144" t="s">
        <v>2441</v>
      </c>
      <c r="M64" s="162" t="s">
        <v>2545</v>
      </c>
      <c r="N64" s="208" t="s">
        <v>2594</v>
      </c>
      <c r="O64" s="143" t="s">
        <v>2470</v>
      </c>
      <c r="P64" s="143"/>
      <c r="Q64" s="161">
        <v>44393.446180555555</v>
      </c>
    </row>
    <row r="65" spans="1:17" ht="18" x14ac:dyDescent="0.25">
      <c r="A65" s="143" t="str">
        <f>VLOOKUP(E65,'LISTADO ATM'!$A$2:$C$898,3,0)</f>
        <v>SUR</v>
      </c>
      <c r="B65" s="140">
        <v>3335956334</v>
      </c>
      <c r="C65" s="100">
        <v>44392.860277777778</v>
      </c>
      <c r="D65" s="100" t="s">
        <v>2180</v>
      </c>
      <c r="E65" s="135">
        <v>584</v>
      </c>
      <c r="F65" s="143" t="str">
        <f>VLOOKUP(E65,VIP!$A$2:$O14347,2,0)</f>
        <v>DRBR404</v>
      </c>
      <c r="G65" s="143" t="str">
        <f>VLOOKUP(E65,'LISTADO ATM'!$A$2:$B$897,2,0)</f>
        <v xml:space="preserve">ATM Oficina San Cristóbal I </v>
      </c>
      <c r="H65" s="143" t="str">
        <f>VLOOKUP(E65,VIP!$A$2:$O19308,7,FALSE)</f>
        <v>Si</v>
      </c>
      <c r="I65" s="143" t="str">
        <f>VLOOKUP(E65,VIP!$A$2:$O11273,8,FALSE)</f>
        <v>Si</v>
      </c>
      <c r="J65" s="143" t="str">
        <f>VLOOKUP(E65,VIP!$A$2:$O11223,8,FALSE)</f>
        <v>Si</v>
      </c>
      <c r="K65" s="143" t="str">
        <f>VLOOKUP(E65,VIP!$A$2:$O14797,6,0)</f>
        <v>SI</v>
      </c>
      <c r="L65" s="144" t="s">
        <v>2465</v>
      </c>
      <c r="M65" s="162" t="s">
        <v>2545</v>
      </c>
      <c r="N65" s="162" t="s">
        <v>2594</v>
      </c>
      <c r="O65" s="143" t="s">
        <v>2454</v>
      </c>
      <c r="P65" s="143"/>
      <c r="Q65" s="161">
        <v>44393.446180555555</v>
      </c>
    </row>
    <row r="66" spans="1:17" ht="18" x14ac:dyDescent="0.25">
      <c r="A66" s="143" t="str">
        <f>VLOOKUP(E66,'LISTADO ATM'!$A$2:$C$898,3,0)</f>
        <v>NORTE</v>
      </c>
      <c r="B66" s="140">
        <v>3335956335</v>
      </c>
      <c r="C66" s="100">
        <v>44392.86210648148</v>
      </c>
      <c r="D66" s="100" t="s">
        <v>2180</v>
      </c>
      <c r="E66" s="135">
        <v>291</v>
      </c>
      <c r="F66" s="143" t="str">
        <f>VLOOKUP(E66,VIP!$A$2:$O14346,2,0)</f>
        <v>DRBR291</v>
      </c>
      <c r="G66" s="143" t="str">
        <f>VLOOKUP(E66,'LISTADO ATM'!$A$2:$B$897,2,0)</f>
        <v xml:space="preserve">ATM S/M Jumbo Las Colinas </v>
      </c>
      <c r="H66" s="143" t="str">
        <f>VLOOKUP(E66,VIP!$A$2:$O19307,7,FALSE)</f>
        <v>Si</v>
      </c>
      <c r="I66" s="143" t="str">
        <f>VLOOKUP(E66,VIP!$A$2:$O11272,8,FALSE)</f>
        <v>Si</v>
      </c>
      <c r="J66" s="143" t="str">
        <f>VLOOKUP(E66,VIP!$A$2:$O11222,8,FALSE)</f>
        <v>Si</v>
      </c>
      <c r="K66" s="143" t="str">
        <f>VLOOKUP(E66,VIP!$A$2:$O14796,6,0)</f>
        <v>NO</v>
      </c>
      <c r="L66" s="144" t="s">
        <v>2219</v>
      </c>
      <c r="M66" s="162" t="s">
        <v>2545</v>
      </c>
      <c r="N66" s="162" t="s">
        <v>2594</v>
      </c>
      <c r="O66" s="143" t="s">
        <v>2454</v>
      </c>
      <c r="P66" s="143"/>
      <c r="Q66" s="161">
        <v>44393.614317129628</v>
      </c>
    </row>
    <row r="67" spans="1:17" ht="18" x14ac:dyDescent="0.25">
      <c r="A67" s="143" t="str">
        <f>VLOOKUP(E67,'LISTADO ATM'!$A$2:$C$898,3,0)</f>
        <v>DISTRITO NACIONAL</v>
      </c>
      <c r="B67" s="140">
        <v>3335956336</v>
      </c>
      <c r="C67" s="100">
        <v>44392.86378472222</v>
      </c>
      <c r="D67" s="100" t="s">
        <v>2448</v>
      </c>
      <c r="E67" s="135">
        <v>697</v>
      </c>
      <c r="F67" s="143" t="str">
        <f>VLOOKUP(E67,VIP!$A$2:$O14345,2,0)</f>
        <v>DRBR697</v>
      </c>
      <c r="G67" s="143" t="str">
        <f>VLOOKUP(E67,'LISTADO ATM'!$A$2:$B$897,2,0)</f>
        <v>ATM Hipermercado Olé Ciudad Juan Bosch</v>
      </c>
      <c r="H67" s="143" t="str">
        <f>VLOOKUP(E67,VIP!$A$2:$O19306,7,FALSE)</f>
        <v>Si</v>
      </c>
      <c r="I67" s="143" t="str">
        <f>VLOOKUP(E67,VIP!$A$2:$O11271,8,FALSE)</f>
        <v>Si</v>
      </c>
      <c r="J67" s="143" t="str">
        <f>VLOOKUP(E67,VIP!$A$2:$O11221,8,FALSE)</f>
        <v>Si</v>
      </c>
      <c r="K67" s="143" t="str">
        <f>VLOOKUP(E67,VIP!$A$2:$O14795,6,0)</f>
        <v>NO</v>
      </c>
      <c r="L67" s="144" t="s">
        <v>2417</v>
      </c>
      <c r="M67" s="162" t="s">
        <v>2545</v>
      </c>
      <c r="N67" s="99" t="s">
        <v>2452</v>
      </c>
      <c r="O67" s="143" t="s">
        <v>2453</v>
      </c>
      <c r="P67" s="143"/>
      <c r="Q67" s="161">
        <v>44393.614317129628</v>
      </c>
    </row>
    <row r="68" spans="1:17" ht="18" x14ac:dyDescent="0.25">
      <c r="A68" s="143" t="str">
        <f>VLOOKUP(E68,'LISTADO ATM'!$A$2:$C$898,3,0)</f>
        <v>SUR</v>
      </c>
      <c r="B68" s="140">
        <v>3335956337</v>
      </c>
      <c r="C68" s="100">
        <v>44392.864317129628</v>
      </c>
      <c r="D68" s="100" t="s">
        <v>2180</v>
      </c>
      <c r="E68" s="135">
        <v>356</v>
      </c>
      <c r="F68" s="143" t="str">
        <f>VLOOKUP(E68,VIP!$A$2:$O14344,2,0)</f>
        <v>DRBR356</v>
      </c>
      <c r="G68" s="143" t="str">
        <f>VLOOKUP(E68,'LISTADO ATM'!$A$2:$B$897,2,0)</f>
        <v xml:space="preserve">ATM Estación Sigma (San Cristóbal) </v>
      </c>
      <c r="H68" s="143" t="str">
        <f>VLOOKUP(E68,VIP!$A$2:$O19305,7,FALSE)</f>
        <v>Si</v>
      </c>
      <c r="I68" s="143" t="str">
        <f>VLOOKUP(E68,VIP!$A$2:$O11270,8,FALSE)</f>
        <v>Si</v>
      </c>
      <c r="J68" s="143" t="str">
        <f>VLOOKUP(E68,VIP!$A$2:$O11220,8,FALSE)</f>
        <v>Si</v>
      </c>
      <c r="K68" s="143" t="str">
        <f>VLOOKUP(E68,VIP!$A$2:$O14794,6,0)</f>
        <v>NO</v>
      </c>
      <c r="L68" s="144" t="s">
        <v>2465</v>
      </c>
      <c r="M68" s="162" t="s">
        <v>2545</v>
      </c>
      <c r="N68" s="208" t="s">
        <v>2594</v>
      </c>
      <c r="O68" s="143" t="s">
        <v>2454</v>
      </c>
      <c r="P68" s="143"/>
      <c r="Q68" s="209">
        <v>44393.742361111108</v>
      </c>
    </row>
    <row r="69" spans="1:17" ht="18" x14ac:dyDescent="0.25">
      <c r="A69" s="143" t="str">
        <f>VLOOKUP(E69,'LISTADO ATM'!$A$2:$C$898,3,0)</f>
        <v>DISTRITO NACIONAL</v>
      </c>
      <c r="B69" s="140">
        <v>3335956338</v>
      </c>
      <c r="C69" s="100">
        <v>44392.883946759262</v>
      </c>
      <c r="D69" s="100" t="s">
        <v>2180</v>
      </c>
      <c r="E69" s="135">
        <v>622</v>
      </c>
      <c r="F69" s="143" t="str">
        <f>VLOOKUP(E69,VIP!$A$2:$O14343,2,0)</f>
        <v>DRBR622</v>
      </c>
      <c r="G69" s="143" t="str">
        <f>VLOOKUP(E69,'LISTADO ATM'!$A$2:$B$897,2,0)</f>
        <v xml:space="preserve">ATM Ayuntamiento D.N. </v>
      </c>
      <c r="H69" s="143" t="str">
        <f>VLOOKUP(E69,VIP!$A$2:$O19304,7,FALSE)</f>
        <v>Si</v>
      </c>
      <c r="I69" s="143" t="str">
        <f>VLOOKUP(E69,VIP!$A$2:$O11269,8,FALSE)</f>
        <v>Si</v>
      </c>
      <c r="J69" s="143" t="str">
        <f>VLOOKUP(E69,VIP!$A$2:$O11219,8,FALSE)</f>
        <v>Si</v>
      </c>
      <c r="K69" s="143" t="str">
        <f>VLOOKUP(E69,VIP!$A$2:$O14793,6,0)</f>
        <v>NO</v>
      </c>
      <c r="L69" s="144" t="s">
        <v>2245</v>
      </c>
      <c r="M69" s="162" t="s">
        <v>2545</v>
      </c>
      <c r="N69" s="162" t="s">
        <v>2594</v>
      </c>
      <c r="O69" s="143" t="s">
        <v>2454</v>
      </c>
      <c r="P69" s="143"/>
      <c r="Q69" s="161">
        <v>44393.446180555555</v>
      </c>
    </row>
    <row r="70" spans="1:17" ht="18" x14ac:dyDescent="0.25">
      <c r="A70" s="143" t="str">
        <f>VLOOKUP(E70,'LISTADO ATM'!$A$2:$C$898,3,0)</f>
        <v>DISTRITO NACIONAL</v>
      </c>
      <c r="B70" s="140">
        <v>3335956339</v>
      </c>
      <c r="C70" s="100">
        <v>44392.884687500002</v>
      </c>
      <c r="D70" s="100" t="s">
        <v>2469</v>
      </c>
      <c r="E70" s="135">
        <v>96</v>
      </c>
      <c r="F70" s="143" t="str">
        <f>VLOOKUP(E70,VIP!$A$2:$O14342,2,0)</f>
        <v>DRBR096</v>
      </c>
      <c r="G70" s="143" t="str">
        <f>VLOOKUP(E70,'LISTADO ATM'!$A$2:$B$897,2,0)</f>
        <v>ATM S/M Caribe Av. Charles de Gaulle</v>
      </c>
      <c r="H70" s="143" t="str">
        <f>VLOOKUP(E70,VIP!$A$2:$O19303,7,FALSE)</f>
        <v>Si</v>
      </c>
      <c r="I70" s="143" t="str">
        <f>VLOOKUP(E70,VIP!$A$2:$O11268,8,FALSE)</f>
        <v>No</v>
      </c>
      <c r="J70" s="143" t="str">
        <f>VLOOKUP(E70,VIP!$A$2:$O11218,8,FALSE)</f>
        <v>No</v>
      </c>
      <c r="K70" s="143" t="str">
        <f>VLOOKUP(E70,VIP!$A$2:$O14792,6,0)</f>
        <v>NO</v>
      </c>
      <c r="L70" s="144" t="s">
        <v>2417</v>
      </c>
      <c r="M70" s="162" t="s">
        <v>2545</v>
      </c>
      <c r="N70" s="208" t="s">
        <v>2594</v>
      </c>
      <c r="O70" s="143" t="s">
        <v>2470</v>
      </c>
      <c r="P70" s="143"/>
      <c r="Q70" s="161">
        <v>44393.614317129628</v>
      </c>
    </row>
    <row r="71" spans="1:17" ht="18" x14ac:dyDescent="0.25">
      <c r="A71" s="143" t="str">
        <f>VLOOKUP(E71,'LISTADO ATM'!$A$2:$C$898,3,0)</f>
        <v>DISTRITO NACIONAL</v>
      </c>
      <c r="B71" s="140">
        <v>3335956341</v>
      </c>
      <c r="C71" s="100">
        <v>44392.887777777774</v>
      </c>
      <c r="D71" s="100" t="s">
        <v>2180</v>
      </c>
      <c r="E71" s="135">
        <v>527</v>
      </c>
      <c r="F71" s="143" t="str">
        <f>VLOOKUP(E71,VIP!$A$2:$O14341,2,0)</f>
        <v>DRBR527</v>
      </c>
      <c r="G71" s="143" t="str">
        <f>VLOOKUP(E71,'LISTADO ATM'!$A$2:$B$897,2,0)</f>
        <v>ATM Oficina Zona Oriental II</v>
      </c>
      <c r="H71" s="143" t="str">
        <f>VLOOKUP(E71,VIP!$A$2:$O19302,7,FALSE)</f>
        <v>Si</v>
      </c>
      <c r="I71" s="143" t="str">
        <f>VLOOKUP(E71,VIP!$A$2:$O11267,8,FALSE)</f>
        <v>Si</v>
      </c>
      <c r="J71" s="143" t="str">
        <f>VLOOKUP(E71,VIP!$A$2:$O11217,8,FALSE)</f>
        <v>Si</v>
      </c>
      <c r="K71" s="143" t="str">
        <f>VLOOKUP(E71,VIP!$A$2:$O14791,6,0)</f>
        <v>SI</v>
      </c>
      <c r="L71" s="144" t="s">
        <v>2219</v>
      </c>
      <c r="M71" s="162" t="s">
        <v>2545</v>
      </c>
      <c r="N71" s="162" t="s">
        <v>2594</v>
      </c>
      <c r="O71" s="143" t="s">
        <v>2454</v>
      </c>
      <c r="P71" s="143"/>
      <c r="Q71" s="161">
        <v>44393.446180555555</v>
      </c>
    </row>
    <row r="72" spans="1:17" ht="18" x14ac:dyDescent="0.25">
      <c r="A72" s="143" t="str">
        <f>VLOOKUP(E72,'LISTADO ATM'!$A$2:$C$898,3,0)</f>
        <v>SUR</v>
      </c>
      <c r="B72" s="140">
        <v>3335956342</v>
      </c>
      <c r="C72" s="100">
        <v>44392.890636574077</v>
      </c>
      <c r="D72" s="100" t="s">
        <v>2448</v>
      </c>
      <c r="E72" s="135">
        <v>84</v>
      </c>
      <c r="F72" s="143" t="str">
        <f>VLOOKUP(E72,VIP!$A$2:$O14340,2,0)</f>
        <v>DRBR084</v>
      </c>
      <c r="G72" s="143" t="str">
        <f>VLOOKUP(E72,'LISTADO ATM'!$A$2:$B$897,2,0)</f>
        <v xml:space="preserve">ATM Oficina Multicentro Sirena San Cristóbal </v>
      </c>
      <c r="H72" s="143" t="str">
        <f>VLOOKUP(E72,VIP!$A$2:$O19301,7,FALSE)</f>
        <v>Si</v>
      </c>
      <c r="I72" s="143" t="str">
        <f>VLOOKUP(E72,VIP!$A$2:$O11266,8,FALSE)</f>
        <v>Si</v>
      </c>
      <c r="J72" s="143" t="str">
        <f>VLOOKUP(E72,VIP!$A$2:$O11216,8,FALSE)</f>
        <v>Si</v>
      </c>
      <c r="K72" s="143" t="str">
        <f>VLOOKUP(E72,VIP!$A$2:$O14790,6,0)</f>
        <v>SI</v>
      </c>
      <c r="L72" s="144" t="s">
        <v>2417</v>
      </c>
      <c r="M72" s="162" t="s">
        <v>2545</v>
      </c>
      <c r="N72" s="99" t="s">
        <v>2452</v>
      </c>
      <c r="O72" s="143" t="s">
        <v>2453</v>
      </c>
      <c r="P72" s="143"/>
      <c r="Q72" s="161">
        <v>44393.614317129628</v>
      </c>
    </row>
    <row r="73" spans="1:17" ht="18" x14ac:dyDescent="0.25">
      <c r="A73" s="143" t="str">
        <f>VLOOKUP(E73,'LISTADO ATM'!$A$2:$C$898,3,0)</f>
        <v>DISTRITO NACIONAL</v>
      </c>
      <c r="B73" s="140">
        <v>3335956343</v>
      </c>
      <c r="C73" s="100">
        <v>44392.894849537035</v>
      </c>
      <c r="D73" s="100" t="s">
        <v>2180</v>
      </c>
      <c r="E73" s="135">
        <v>298</v>
      </c>
      <c r="F73" s="143" t="str">
        <f>VLOOKUP(E73,VIP!$A$2:$O14339,2,0)</f>
        <v>DRBR298</v>
      </c>
      <c r="G73" s="143" t="str">
        <f>VLOOKUP(E73,'LISTADO ATM'!$A$2:$B$897,2,0)</f>
        <v xml:space="preserve">ATM S/M Aprezio Engombe </v>
      </c>
      <c r="H73" s="143" t="str">
        <f>VLOOKUP(E73,VIP!$A$2:$O19300,7,FALSE)</f>
        <v>Si</v>
      </c>
      <c r="I73" s="143" t="str">
        <f>VLOOKUP(E73,VIP!$A$2:$O11265,8,FALSE)</f>
        <v>Si</v>
      </c>
      <c r="J73" s="143" t="str">
        <f>VLOOKUP(E73,VIP!$A$2:$O11215,8,FALSE)</f>
        <v>Si</v>
      </c>
      <c r="K73" s="143" t="str">
        <f>VLOOKUP(E73,VIP!$A$2:$O14789,6,0)</f>
        <v>NO</v>
      </c>
      <c r="L73" s="144" t="s">
        <v>2465</v>
      </c>
      <c r="M73" s="162" t="s">
        <v>2545</v>
      </c>
      <c r="N73" s="162" t="s">
        <v>2594</v>
      </c>
      <c r="O73" s="143" t="s">
        <v>2454</v>
      </c>
      <c r="P73" s="143"/>
      <c r="Q73" s="161">
        <v>44393.614317129628</v>
      </c>
    </row>
    <row r="74" spans="1:17" ht="18" x14ac:dyDescent="0.25">
      <c r="A74" s="143" t="str">
        <f>VLOOKUP(E74,'LISTADO ATM'!$A$2:$C$898,3,0)</f>
        <v>NORTE</v>
      </c>
      <c r="B74" s="140">
        <v>3335956344</v>
      </c>
      <c r="C74" s="100">
        <v>44392.896215277775</v>
      </c>
      <c r="D74" s="100" t="s">
        <v>2180</v>
      </c>
      <c r="E74" s="135">
        <v>775</v>
      </c>
      <c r="F74" s="143" t="str">
        <f>VLOOKUP(E74,VIP!$A$2:$O14338,2,0)</f>
        <v>DRBR450</v>
      </c>
      <c r="G74" s="143" t="str">
        <f>VLOOKUP(E74,'LISTADO ATM'!$A$2:$B$897,2,0)</f>
        <v xml:space="preserve">ATM S/M Lilo (Montecristi) </v>
      </c>
      <c r="H74" s="143" t="str">
        <f>VLOOKUP(E74,VIP!$A$2:$O19299,7,FALSE)</f>
        <v>Si</v>
      </c>
      <c r="I74" s="143" t="str">
        <f>VLOOKUP(E74,VIP!$A$2:$O11264,8,FALSE)</f>
        <v>Si</v>
      </c>
      <c r="J74" s="143" t="str">
        <f>VLOOKUP(E74,VIP!$A$2:$O11214,8,FALSE)</f>
        <v>Si</v>
      </c>
      <c r="K74" s="143" t="str">
        <f>VLOOKUP(E74,VIP!$A$2:$O14788,6,0)</f>
        <v>NO</v>
      </c>
      <c r="L74" s="144" t="s">
        <v>2465</v>
      </c>
      <c r="M74" s="162" t="s">
        <v>2545</v>
      </c>
      <c r="N74" s="162" t="s">
        <v>2594</v>
      </c>
      <c r="O74" s="143" t="s">
        <v>2454</v>
      </c>
      <c r="P74" s="143"/>
      <c r="Q74" s="161">
        <v>44393.446180555555</v>
      </c>
    </row>
    <row r="75" spans="1:17" ht="18" x14ac:dyDescent="0.25">
      <c r="A75" s="143" t="str">
        <f>VLOOKUP(E75,'LISTADO ATM'!$A$2:$C$898,3,0)</f>
        <v>DISTRITO NACIONAL</v>
      </c>
      <c r="B75" s="140">
        <v>3335956345</v>
      </c>
      <c r="C75" s="100">
        <v>44392.896331018521</v>
      </c>
      <c r="D75" s="100" t="s">
        <v>2448</v>
      </c>
      <c r="E75" s="135">
        <v>267</v>
      </c>
      <c r="F75" s="143" t="str">
        <f>VLOOKUP(E75,VIP!$A$2:$O14337,2,0)</f>
        <v>DRBR267</v>
      </c>
      <c r="G75" s="143" t="str">
        <f>VLOOKUP(E75,'LISTADO ATM'!$A$2:$B$897,2,0)</f>
        <v xml:space="preserve">ATM Centro de Caja México </v>
      </c>
      <c r="H75" s="143" t="str">
        <f>VLOOKUP(E75,VIP!$A$2:$O19298,7,FALSE)</f>
        <v>Si</v>
      </c>
      <c r="I75" s="143" t="str">
        <f>VLOOKUP(E75,VIP!$A$2:$O11263,8,FALSE)</f>
        <v>Si</v>
      </c>
      <c r="J75" s="143" t="str">
        <f>VLOOKUP(E75,VIP!$A$2:$O11213,8,FALSE)</f>
        <v>Si</v>
      </c>
      <c r="K75" s="143" t="str">
        <f>VLOOKUP(E75,VIP!$A$2:$O14787,6,0)</f>
        <v>NO</v>
      </c>
      <c r="L75" s="144" t="s">
        <v>2417</v>
      </c>
      <c r="M75" s="162" t="s">
        <v>2545</v>
      </c>
      <c r="N75" s="99" t="s">
        <v>2452</v>
      </c>
      <c r="O75" s="143" t="s">
        <v>2453</v>
      </c>
      <c r="P75" s="143"/>
      <c r="Q75" s="161">
        <v>44393.446180555555</v>
      </c>
    </row>
    <row r="76" spans="1:17" ht="18" x14ac:dyDescent="0.25">
      <c r="A76" s="143" t="str">
        <f>VLOOKUP(E76,'LISTADO ATM'!$A$2:$C$898,3,0)</f>
        <v>NORTE</v>
      </c>
      <c r="B76" s="140">
        <v>3335956346</v>
      </c>
      <c r="C76" s="100">
        <v>44392.898854166669</v>
      </c>
      <c r="D76" s="100" t="s">
        <v>2589</v>
      </c>
      <c r="E76" s="135">
        <v>291</v>
      </c>
      <c r="F76" s="143" t="str">
        <f>VLOOKUP(E76,VIP!$A$2:$O14336,2,0)</f>
        <v>DRBR291</v>
      </c>
      <c r="G76" s="143" t="str">
        <f>VLOOKUP(E76,'LISTADO ATM'!$A$2:$B$897,2,0)</f>
        <v xml:space="preserve">ATM S/M Jumbo Las Colinas </v>
      </c>
      <c r="H76" s="143" t="str">
        <f>VLOOKUP(E76,VIP!$A$2:$O19297,7,FALSE)</f>
        <v>Si</v>
      </c>
      <c r="I76" s="143" t="str">
        <f>VLOOKUP(E76,VIP!$A$2:$O11262,8,FALSE)</f>
        <v>Si</v>
      </c>
      <c r="J76" s="143" t="str">
        <f>VLOOKUP(E76,VIP!$A$2:$O11212,8,FALSE)</f>
        <v>Si</v>
      </c>
      <c r="K76" s="143" t="str">
        <f>VLOOKUP(E76,VIP!$A$2:$O14786,6,0)</f>
        <v>NO</v>
      </c>
      <c r="L76" s="144" t="s">
        <v>2441</v>
      </c>
      <c r="M76" s="162" t="s">
        <v>2545</v>
      </c>
      <c r="N76" s="99" t="s">
        <v>2452</v>
      </c>
      <c r="O76" s="143" t="s">
        <v>2596</v>
      </c>
      <c r="P76" s="143"/>
      <c r="Q76" s="161">
        <v>44393.614317129628</v>
      </c>
    </row>
    <row r="77" spans="1:17" ht="18" x14ac:dyDescent="0.25">
      <c r="A77" s="143" t="str">
        <f>VLOOKUP(E77,'LISTADO ATM'!$A$2:$C$898,3,0)</f>
        <v>ESTE</v>
      </c>
      <c r="B77" s="140">
        <v>3335956348</v>
      </c>
      <c r="C77" s="100">
        <v>44392.907384259262</v>
      </c>
      <c r="D77" s="100" t="s">
        <v>2469</v>
      </c>
      <c r="E77" s="135">
        <v>399</v>
      </c>
      <c r="F77" s="143" t="str">
        <f>VLOOKUP(E77,VIP!$A$2:$O14335,2,0)</f>
        <v>DRBR399</v>
      </c>
      <c r="G77" s="143" t="str">
        <f>VLOOKUP(E77,'LISTADO ATM'!$A$2:$B$897,2,0)</f>
        <v xml:space="preserve">ATM Oficina La Romana II </v>
      </c>
      <c r="H77" s="143" t="str">
        <f>VLOOKUP(E77,VIP!$A$2:$O19296,7,FALSE)</f>
        <v>Si</v>
      </c>
      <c r="I77" s="143" t="str">
        <f>VLOOKUP(E77,VIP!$A$2:$O11261,8,FALSE)</f>
        <v>Si</v>
      </c>
      <c r="J77" s="143" t="str">
        <f>VLOOKUP(E77,VIP!$A$2:$O11211,8,FALSE)</f>
        <v>Si</v>
      </c>
      <c r="K77" s="143" t="str">
        <f>VLOOKUP(E77,VIP!$A$2:$O14785,6,0)</f>
        <v>NO</v>
      </c>
      <c r="L77" s="144" t="s">
        <v>2417</v>
      </c>
      <c r="M77" s="162" t="s">
        <v>2545</v>
      </c>
      <c r="N77" s="208" t="s">
        <v>2594</v>
      </c>
      <c r="O77" s="143" t="s">
        <v>2470</v>
      </c>
      <c r="P77" s="143"/>
      <c r="Q77" s="161">
        <v>44393.614317129628</v>
      </c>
    </row>
    <row r="78" spans="1:17" ht="18" x14ac:dyDescent="0.25">
      <c r="A78" s="143" t="str">
        <f>VLOOKUP(E78,'LISTADO ATM'!$A$2:$C$898,3,0)</f>
        <v>DISTRITO NACIONAL</v>
      </c>
      <c r="B78" s="140">
        <v>3335956349</v>
      </c>
      <c r="C78" s="100">
        <v>44392.911481481482</v>
      </c>
      <c r="D78" s="100" t="s">
        <v>2448</v>
      </c>
      <c r="E78" s="135">
        <v>555</v>
      </c>
      <c r="F78" s="143" t="str">
        <f>VLOOKUP(E78,VIP!$A$2:$O14334,2,0)</f>
        <v>DRBR24P</v>
      </c>
      <c r="G78" s="143" t="str">
        <f>VLOOKUP(E78,'LISTADO ATM'!$A$2:$B$897,2,0)</f>
        <v xml:space="preserve">ATM Estación Shell Las Praderas </v>
      </c>
      <c r="H78" s="143" t="str">
        <f>VLOOKUP(E78,VIP!$A$2:$O19295,7,FALSE)</f>
        <v>Si</v>
      </c>
      <c r="I78" s="143" t="str">
        <f>VLOOKUP(E78,VIP!$A$2:$O11260,8,FALSE)</f>
        <v>Si</v>
      </c>
      <c r="J78" s="143" t="str">
        <f>VLOOKUP(E78,VIP!$A$2:$O11210,8,FALSE)</f>
        <v>Si</v>
      </c>
      <c r="K78" s="143" t="str">
        <f>VLOOKUP(E78,VIP!$A$2:$O14784,6,0)</f>
        <v>NO</v>
      </c>
      <c r="L78" s="144" t="s">
        <v>2417</v>
      </c>
      <c r="M78" s="162" t="s">
        <v>2545</v>
      </c>
      <c r="N78" s="99" t="s">
        <v>2452</v>
      </c>
      <c r="O78" s="143" t="s">
        <v>2453</v>
      </c>
      <c r="P78" s="143"/>
      <c r="Q78" s="161">
        <v>44393.614317129628</v>
      </c>
    </row>
    <row r="79" spans="1:17" ht="18" x14ac:dyDescent="0.25">
      <c r="A79" s="143" t="str">
        <f>VLOOKUP(E79,'LISTADO ATM'!$A$2:$C$898,3,0)</f>
        <v>ESTE</v>
      </c>
      <c r="B79" s="140">
        <v>3335956350</v>
      </c>
      <c r="C79" s="100">
        <v>44392.916712962964</v>
      </c>
      <c r="D79" s="100" t="s">
        <v>2469</v>
      </c>
      <c r="E79" s="135">
        <v>608</v>
      </c>
      <c r="F79" s="143" t="str">
        <f>VLOOKUP(E79,VIP!$A$2:$O14333,2,0)</f>
        <v>DRBR305</v>
      </c>
      <c r="G79" s="143" t="str">
        <f>VLOOKUP(E79,'LISTADO ATM'!$A$2:$B$897,2,0)</f>
        <v xml:space="preserve">ATM Oficina Jumbo (San Pedro) </v>
      </c>
      <c r="H79" s="143" t="str">
        <f>VLOOKUP(E79,VIP!$A$2:$O19294,7,FALSE)</f>
        <v>Si</v>
      </c>
      <c r="I79" s="143" t="str">
        <f>VLOOKUP(E79,VIP!$A$2:$O11259,8,FALSE)</f>
        <v>Si</v>
      </c>
      <c r="J79" s="143" t="str">
        <f>VLOOKUP(E79,VIP!$A$2:$O11209,8,FALSE)</f>
        <v>Si</v>
      </c>
      <c r="K79" s="143" t="str">
        <f>VLOOKUP(E79,VIP!$A$2:$O14783,6,0)</f>
        <v>SI</v>
      </c>
      <c r="L79" s="144" t="s">
        <v>2417</v>
      </c>
      <c r="M79" s="162" t="s">
        <v>2545</v>
      </c>
      <c r="N79" s="208" t="s">
        <v>2594</v>
      </c>
      <c r="O79" s="143" t="s">
        <v>2470</v>
      </c>
      <c r="P79" s="143"/>
      <c r="Q79" s="161">
        <v>44393.614317129628</v>
      </c>
    </row>
    <row r="80" spans="1:17" ht="18" x14ac:dyDescent="0.25">
      <c r="A80" s="143" t="str">
        <f>VLOOKUP(E80,'LISTADO ATM'!$A$2:$C$898,3,0)</f>
        <v>ESTE</v>
      </c>
      <c r="B80" s="140">
        <v>3335956351</v>
      </c>
      <c r="C80" s="100">
        <v>44392.919594907406</v>
      </c>
      <c r="D80" s="100" t="s">
        <v>2469</v>
      </c>
      <c r="E80" s="135">
        <v>609</v>
      </c>
      <c r="F80" s="143" t="str">
        <f>VLOOKUP(E80,VIP!$A$2:$O14332,2,0)</f>
        <v>DRBR120</v>
      </c>
      <c r="G80" s="143" t="str">
        <f>VLOOKUP(E80,'LISTADO ATM'!$A$2:$B$897,2,0)</f>
        <v xml:space="preserve">ATM S/M Jumbo (San Pedro) </v>
      </c>
      <c r="H80" s="143" t="str">
        <f>VLOOKUP(E80,VIP!$A$2:$O19293,7,FALSE)</f>
        <v>Si</v>
      </c>
      <c r="I80" s="143" t="str">
        <f>VLOOKUP(E80,VIP!$A$2:$O11258,8,FALSE)</f>
        <v>Si</v>
      </c>
      <c r="J80" s="143" t="str">
        <f>VLOOKUP(E80,VIP!$A$2:$O11208,8,FALSE)</f>
        <v>Si</v>
      </c>
      <c r="K80" s="143" t="str">
        <f>VLOOKUP(E80,VIP!$A$2:$O14782,6,0)</f>
        <v>NO</v>
      </c>
      <c r="L80" s="144" t="s">
        <v>2417</v>
      </c>
      <c r="M80" s="162" t="s">
        <v>2545</v>
      </c>
      <c r="N80" s="208" t="s">
        <v>2594</v>
      </c>
      <c r="O80" s="143" t="s">
        <v>2470</v>
      </c>
      <c r="P80" s="143"/>
      <c r="Q80" s="161">
        <v>44393.446180555555</v>
      </c>
    </row>
    <row r="81" spans="1:17" ht="18" x14ac:dyDescent="0.25">
      <c r="A81" s="143" t="str">
        <f>VLOOKUP(E81,'LISTADO ATM'!$A$2:$C$898,3,0)</f>
        <v>NORTE</v>
      </c>
      <c r="B81" s="140">
        <v>3335956352</v>
      </c>
      <c r="C81" s="100">
        <v>44392.9221875</v>
      </c>
      <c r="D81" s="100" t="s">
        <v>2181</v>
      </c>
      <c r="E81" s="135">
        <v>854</v>
      </c>
      <c r="F81" s="143" t="str">
        <f>VLOOKUP(E81,VIP!$A$2:$O14331,2,0)</f>
        <v>DRBR854</v>
      </c>
      <c r="G81" s="143" t="str">
        <f>VLOOKUP(E81,'LISTADO ATM'!$A$2:$B$897,2,0)</f>
        <v xml:space="preserve">ATM Centro Comercial Blanco Batista </v>
      </c>
      <c r="H81" s="143" t="str">
        <f>VLOOKUP(E81,VIP!$A$2:$O19292,7,FALSE)</f>
        <v>Si</v>
      </c>
      <c r="I81" s="143" t="str">
        <f>VLOOKUP(E81,VIP!$A$2:$O11257,8,FALSE)</f>
        <v>Si</v>
      </c>
      <c r="J81" s="143" t="str">
        <f>VLOOKUP(E81,VIP!$A$2:$O11207,8,FALSE)</f>
        <v>Si</v>
      </c>
      <c r="K81" s="143" t="str">
        <f>VLOOKUP(E81,VIP!$A$2:$O14781,6,0)</f>
        <v>NO</v>
      </c>
      <c r="L81" s="144" t="s">
        <v>2219</v>
      </c>
      <c r="M81" s="162" t="s">
        <v>2545</v>
      </c>
      <c r="N81" s="162" t="s">
        <v>2594</v>
      </c>
      <c r="O81" s="143" t="s">
        <v>2586</v>
      </c>
      <c r="P81" s="143"/>
      <c r="Q81" s="161">
        <v>44393.446180555555</v>
      </c>
    </row>
    <row r="82" spans="1:17" ht="18" x14ac:dyDescent="0.25">
      <c r="A82" s="143" t="str">
        <f>VLOOKUP(E82,'LISTADO ATM'!$A$2:$C$898,3,0)</f>
        <v>DISTRITO NACIONAL</v>
      </c>
      <c r="B82" s="140">
        <v>3335956353</v>
      </c>
      <c r="C82" s="100">
        <v>44392.925891203704</v>
      </c>
      <c r="D82" s="100" t="s">
        <v>2469</v>
      </c>
      <c r="E82" s="135">
        <v>663</v>
      </c>
      <c r="F82" s="143" t="str">
        <f>VLOOKUP(E82,VIP!$A$2:$O14330,2,0)</f>
        <v>DRBR663</v>
      </c>
      <c r="G82" s="143" t="str">
        <f>VLOOKUP(E82,'LISTADO ATM'!$A$2:$B$897,2,0)</f>
        <v>ATM S/M Olé Av. España</v>
      </c>
      <c r="H82" s="143" t="str">
        <f>VLOOKUP(E82,VIP!$A$2:$O19291,7,FALSE)</f>
        <v>N/A</v>
      </c>
      <c r="I82" s="143" t="str">
        <f>VLOOKUP(E82,VIP!$A$2:$O11256,8,FALSE)</f>
        <v>N/A</v>
      </c>
      <c r="J82" s="143" t="str">
        <f>VLOOKUP(E82,VIP!$A$2:$O11206,8,FALSE)</f>
        <v>N/A</v>
      </c>
      <c r="K82" s="143" t="str">
        <f>VLOOKUP(E82,VIP!$A$2:$O14780,6,0)</f>
        <v>N/A</v>
      </c>
      <c r="L82" s="144" t="s">
        <v>2417</v>
      </c>
      <c r="M82" s="162" t="s">
        <v>2545</v>
      </c>
      <c r="N82" s="208" t="s">
        <v>2594</v>
      </c>
      <c r="O82" s="143" t="s">
        <v>2470</v>
      </c>
      <c r="P82" s="143"/>
      <c r="Q82" s="161">
        <v>44393.446180555555</v>
      </c>
    </row>
    <row r="83" spans="1:17" ht="18" x14ac:dyDescent="0.25">
      <c r="A83" s="143" t="str">
        <f>VLOOKUP(E83,'LISTADO ATM'!$A$2:$C$898,3,0)</f>
        <v>DISTRITO NACIONAL</v>
      </c>
      <c r="B83" s="140">
        <v>3335956354</v>
      </c>
      <c r="C83" s="100">
        <v>44392.929236111115</v>
      </c>
      <c r="D83" s="100" t="s">
        <v>2448</v>
      </c>
      <c r="E83" s="135">
        <v>696</v>
      </c>
      <c r="F83" s="143" t="str">
        <f>VLOOKUP(E83,VIP!$A$2:$O14329,2,0)</f>
        <v>DRBR696</v>
      </c>
      <c r="G83" s="143" t="str">
        <f>VLOOKUP(E83,'LISTADO ATM'!$A$2:$B$897,2,0)</f>
        <v>ATM Olé Jacobo Majluta</v>
      </c>
      <c r="H83" s="143" t="str">
        <f>VLOOKUP(E83,VIP!$A$2:$O19290,7,FALSE)</f>
        <v>Si</v>
      </c>
      <c r="I83" s="143" t="str">
        <f>VLOOKUP(E83,VIP!$A$2:$O11255,8,FALSE)</f>
        <v>Si</v>
      </c>
      <c r="J83" s="143" t="str">
        <f>VLOOKUP(E83,VIP!$A$2:$O11205,8,FALSE)</f>
        <v>Si</v>
      </c>
      <c r="K83" s="143" t="str">
        <f>VLOOKUP(E83,VIP!$A$2:$O14779,6,0)</f>
        <v>NO</v>
      </c>
      <c r="L83" s="144" t="s">
        <v>2417</v>
      </c>
      <c r="M83" s="99" t="s">
        <v>2445</v>
      </c>
      <c r="N83" s="99" t="s">
        <v>2452</v>
      </c>
      <c r="O83" s="143" t="s">
        <v>2453</v>
      </c>
      <c r="P83" s="143"/>
      <c r="Q83" s="99" t="s">
        <v>2417</v>
      </c>
    </row>
    <row r="84" spans="1:17" ht="18" x14ac:dyDescent="0.25">
      <c r="A84" s="143" t="str">
        <f>VLOOKUP(E84,'LISTADO ATM'!$A$2:$C$898,3,0)</f>
        <v>SUR</v>
      </c>
      <c r="B84" s="140">
        <v>3335956355</v>
      </c>
      <c r="C84" s="100">
        <v>44392.936331018522</v>
      </c>
      <c r="D84" s="100" t="s">
        <v>2469</v>
      </c>
      <c r="E84" s="135">
        <v>766</v>
      </c>
      <c r="F84" s="143" t="str">
        <f>VLOOKUP(E84,VIP!$A$2:$O14328,2,0)</f>
        <v>DRBR440</v>
      </c>
      <c r="G84" s="143" t="str">
        <f>VLOOKUP(E84,'LISTADO ATM'!$A$2:$B$897,2,0)</f>
        <v xml:space="preserve">ATM Oficina Azua II </v>
      </c>
      <c r="H84" s="143" t="str">
        <f>VLOOKUP(E84,VIP!$A$2:$O19289,7,FALSE)</f>
        <v>Si</v>
      </c>
      <c r="I84" s="143" t="str">
        <f>VLOOKUP(E84,VIP!$A$2:$O11254,8,FALSE)</f>
        <v>Si</v>
      </c>
      <c r="J84" s="143" t="str">
        <f>VLOOKUP(E84,VIP!$A$2:$O11204,8,FALSE)</f>
        <v>Si</v>
      </c>
      <c r="K84" s="143" t="str">
        <f>VLOOKUP(E84,VIP!$A$2:$O14778,6,0)</f>
        <v>SI</v>
      </c>
      <c r="L84" s="144" t="s">
        <v>2441</v>
      </c>
      <c r="M84" s="162" t="s">
        <v>2545</v>
      </c>
      <c r="N84" s="208" t="s">
        <v>2594</v>
      </c>
      <c r="O84" s="143" t="s">
        <v>2470</v>
      </c>
      <c r="P84" s="143"/>
      <c r="Q84" s="161">
        <v>44393.614317129628</v>
      </c>
    </row>
    <row r="85" spans="1:17" ht="18" x14ac:dyDescent="0.25">
      <c r="A85" s="143" t="str">
        <f>VLOOKUP(E85,'LISTADO ATM'!$A$2:$C$898,3,0)</f>
        <v>SUR</v>
      </c>
      <c r="B85" s="140">
        <v>3335956356</v>
      </c>
      <c r="C85" s="100">
        <v>44392.938194444447</v>
      </c>
      <c r="D85" s="100" t="s">
        <v>2469</v>
      </c>
      <c r="E85" s="135">
        <v>881</v>
      </c>
      <c r="F85" s="143" t="str">
        <f>VLOOKUP(E85,VIP!$A$2:$O14358,2,0)</f>
        <v>DRBR881</v>
      </c>
      <c r="G85" s="143" t="str">
        <f>VLOOKUP(E85,'LISTADO ATM'!$A$2:$B$897,2,0)</f>
        <v xml:space="preserve">ATM UNP Yaguate (San Cristóbal) </v>
      </c>
      <c r="H85" s="143" t="str">
        <f>VLOOKUP(E85,VIP!$A$2:$O19319,7,FALSE)</f>
        <v>Si</v>
      </c>
      <c r="I85" s="143" t="str">
        <f>VLOOKUP(E85,VIP!$A$2:$O11284,8,FALSE)</f>
        <v>Si</v>
      </c>
      <c r="J85" s="143" t="str">
        <f>VLOOKUP(E85,VIP!$A$2:$O11234,8,FALSE)</f>
        <v>Si</v>
      </c>
      <c r="K85" s="143" t="str">
        <f>VLOOKUP(E85,VIP!$A$2:$O14808,6,0)</f>
        <v>NO</v>
      </c>
      <c r="L85" s="144" t="s">
        <v>2417</v>
      </c>
      <c r="M85" s="162" t="s">
        <v>2545</v>
      </c>
      <c r="N85" s="208" t="s">
        <v>2594</v>
      </c>
      <c r="O85" s="143" t="s">
        <v>2470</v>
      </c>
      <c r="P85" s="143"/>
      <c r="Q85" s="161">
        <v>44393.446180555555</v>
      </c>
    </row>
    <row r="86" spans="1:17" ht="18" x14ac:dyDescent="0.25">
      <c r="A86" s="143" t="str">
        <f>VLOOKUP(E86,'LISTADO ATM'!$A$2:$C$898,3,0)</f>
        <v>NORTE</v>
      </c>
      <c r="B86" s="140">
        <v>3335956357</v>
      </c>
      <c r="C86" s="100">
        <v>44392.943055555559</v>
      </c>
      <c r="D86" s="100" t="s">
        <v>2469</v>
      </c>
      <c r="E86" s="135">
        <v>950</v>
      </c>
      <c r="F86" s="143" t="str">
        <f>VLOOKUP(E86,VIP!$A$2:$O14357,2,0)</f>
        <v>DRBR12G</v>
      </c>
      <c r="G86" s="143" t="str">
        <f>VLOOKUP(E86,'LISTADO ATM'!$A$2:$B$897,2,0)</f>
        <v xml:space="preserve">ATM Oficina Monterrico </v>
      </c>
      <c r="H86" s="143" t="str">
        <f>VLOOKUP(E86,VIP!$A$2:$O19318,7,FALSE)</f>
        <v>Si</v>
      </c>
      <c r="I86" s="143" t="str">
        <f>VLOOKUP(E86,VIP!$A$2:$O11283,8,FALSE)</f>
        <v>Si</v>
      </c>
      <c r="J86" s="143" t="str">
        <f>VLOOKUP(E86,VIP!$A$2:$O11233,8,FALSE)</f>
        <v>Si</v>
      </c>
      <c r="K86" s="143" t="str">
        <f>VLOOKUP(E86,VIP!$A$2:$O14807,6,0)</f>
        <v>SI</v>
      </c>
      <c r="L86" s="144" t="s">
        <v>2441</v>
      </c>
      <c r="M86" s="162" t="s">
        <v>2545</v>
      </c>
      <c r="N86" s="208" t="s">
        <v>2594</v>
      </c>
      <c r="O86" s="143" t="s">
        <v>2470</v>
      </c>
      <c r="P86" s="143"/>
      <c r="Q86" s="161">
        <v>44393.614317129628</v>
      </c>
    </row>
    <row r="87" spans="1:17" s="117" customFormat="1" ht="18" x14ac:dyDescent="0.25">
      <c r="A87" s="143" t="str">
        <f>VLOOKUP(E87,'LISTADO ATM'!$A$2:$C$898,3,0)</f>
        <v>DISTRITO NACIONAL</v>
      </c>
      <c r="B87" s="140">
        <v>3335956358</v>
      </c>
      <c r="C87" s="100">
        <v>44392.955000000002</v>
      </c>
      <c r="D87" s="100" t="s">
        <v>2469</v>
      </c>
      <c r="E87" s="135">
        <v>988</v>
      </c>
      <c r="F87" s="143" t="str">
        <f>VLOOKUP(E87,VIP!$A$2:$O14361,2,0)</f>
        <v>DRBR988</v>
      </c>
      <c r="G87" s="143" t="str">
        <f>VLOOKUP(E87,'LISTADO ATM'!$A$2:$B$897,2,0)</f>
        <v xml:space="preserve">ATM Estación Sigma 27 de Febrero </v>
      </c>
      <c r="H87" s="143" t="str">
        <f>VLOOKUP(E87,VIP!$A$2:$O19322,7,FALSE)</f>
        <v>Si</v>
      </c>
      <c r="I87" s="143" t="str">
        <f>VLOOKUP(E87,VIP!$A$2:$O11287,8,FALSE)</f>
        <v>Si</v>
      </c>
      <c r="J87" s="143" t="str">
        <f>VLOOKUP(E87,VIP!$A$2:$O11237,8,FALSE)</f>
        <v>Si</v>
      </c>
      <c r="K87" s="143" t="str">
        <f>VLOOKUP(E87,VIP!$A$2:$O14811,6,0)</f>
        <v>NO</v>
      </c>
      <c r="L87" s="144" t="s">
        <v>2417</v>
      </c>
      <c r="M87" s="162" t="s">
        <v>2545</v>
      </c>
      <c r="N87" s="208" t="s">
        <v>2594</v>
      </c>
      <c r="O87" s="143" t="s">
        <v>2470</v>
      </c>
      <c r="P87" s="143"/>
      <c r="Q87" s="161">
        <v>44393.614317129628</v>
      </c>
    </row>
    <row r="88" spans="1:17" s="117" customFormat="1" ht="18" x14ac:dyDescent="0.25">
      <c r="A88" s="143" t="str">
        <f>VLOOKUP(E88,'LISTADO ATM'!$A$2:$C$898,3,0)</f>
        <v>NORTE</v>
      </c>
      <c r="B88" s="140">
        <v>3335956360</v>
      </c>
      <c r="C88" s="100">
        <v>44393.065949074073</v>
      </c>
      <c r="D88" s="100" t="s">
        <v>2589</v>
      </c>
      <c r="E88" s="135">
        <v>635</v>
      </c>
      <c r="F88" s="143" t="str">
        <f>VLOOKUP(E88,VIP!$A$2:$O14360,2,0)</f>
        <v>DRBR12J</v>
      </c>
      <c r="G88" s="143" t="str">
        <f>VLOOKUP(E88,'LISTADO ATM'!$A$2:$B$897,2,0)</f>
        <v xml:space="preserve">ATM Zona Franca Tamboril </v>
      </c>
      <c r="H88" s="143" t="str">
        <f>VLOOKUP(E88,VIP!$A$2:$O19321,7,FALSE)</f>
        <v>Si</v>
      </c>
      <c r="I88" s="143" t="str">
        <f>VLOOKUP(E88,VIP!$A$2:$O11286,8,FALSE)</f>
        <v>Si</v>
      </c>
      <c r="J88" s="143" t="str">
        <f>VLOOKUP(E88,VIP!$A$2:$O11236,8,FALSE)</f>
        <v>Si</v>
      </c>
      <c r="K88" s="143" t="str">
        <f>VLOOKUP(E88,VIP!$A$2:$O14810,6,0)</f>
        <v>NO</v>
      </c>
      <c r="L88" s="144" t="s">
        <v>2417</v>
      </c>
      <c r="M88" s="162" t="s">
        <v>2545</v>
      </c>
      <c r="N88" s="99" t="s">
        <v>2452</v>
      </c>
      <c r="O88" s="143" t="s">
        <v>2598</v>
      </c>
      <c r="P88" s="143"/>
      <c r="Q88" s="209">
        <v>44393.751388888886</v>
      </c>
    </row>
    <row r="89" spans="1:17" s="117" customFormat="1" ht="18" x14ac:dyDescent="0.25">
      <c r="A89" s="143" t="str">
        <f>VLOOKUP(E89,'LISTADO ATM'!$A$2:$C$898,3,0)</f>
        <v>NORTE</v>
      </c>
      <c r="B89" s="140">
        <v>3335956361</v>
      </c>
      <c r="C89" s="100">
        <v>44393.086296296293</v>
      </c>
      <c r="D89" s="100" t="s">
        <v>2181</v>
      </c>
      <c r="E89" s="135">
        <v>64</v>
      </c>
      <c r="F89" s="143" t="str">
        <f>VLOOKUP(E89,VIP!$A$2:$O14359,2,0)</f>
        <v>DRBR064</v>
      </c>
      <c r="G89" s="143" t="str">
        <f>VLOOKUP(E89,'LISTADO ATM'!$A$2:$B$897,2,0)</f>
        <v xml:space="preserve">ATM COOPALINA (Cotuí) </v>
      </c>
      <c r="H89" s="143" t="str">
        <f>VLOOKUP(E89,VIP!$A$2:$O19320,7,FALSE)</f>
        <v>Si</v>
      </c>
      <c r="I89" s="143" t="str">
        <f>VLOOKUP(E89,VIP!$A$2:$O11285,8,FALSE)</f>
        <v>Si</v>
      </c>
      <c r="J89" s="143" t="str">
        <f>VLOOKUP(E89,VIP!$A$2:$O11235,8,FALSE)</f>
        <v>Si</v>
      </c>
      <c r="K89" s="143" t="str">
        <f>VLOOKUP(E89,VIP!$A$2:$O14809,6,0)</f>
        <v>NO</v>
      </c>
      <c r="L89" s="144" t="s">
        <v>2245</v>
      </c>
      <c r="M89" s="162" t="s">
        <v>2545</v>
      </c>
      <c r="N89" s="208" t="s">
        <v>2594</v>
      </c>
      <c r="O89" s="143" t="s">
        <v>2588</v>
      </c>
      <c r="P89" s="143"/>
      <c r="Q89" s="161">
        <v>44393.614317129628</v>
      </c>
    </row>
    <row r="90" spans="1:17" s="117" customFormat="1" ht="18" x14ac:dyDescent="0.25">
      <c r="A90" s="143" t="str">
        <f>VLOOKUP(E90,'LISTADO ATM'!$A$2:$C$898,3,0)</f>
        <v>DISTRITO NACIONAL</v>
      </c>
      <c r="B90" s="140">
        <v>3335956363</v>
      </c>
      <c r="C90" s="100">
        <v>44393.213263888887</v>
      </c>
      <c r="D90" s="100" t="s">
        <v>2180</v>
      </c>
      <c r="E90" s="135">
        <v>930</v>
      </c>
      <c r="F90" s="143" t="str">
        <f>VLOOKUP(E90,VIP!$A$2:$O14358,2,0)</f>
        <v>DRBR930</v>
      </c>
      <c r="G90" s="143" t="str">
        <f>VLOOKUP(E90,'LISTADO ATM'!$A$2:$B$897,2,0)</f>
        <v>ATM Oficina Plaza Spring Center</v>
      </c>
      <c r="H90" s="143" t="str">
        <f>VLOOKUP(E90,VIP!$A$2:$O19319,7,FALSE)</f>
        <v>Si</v>
      </c>
      <c r="I90" s="143" t="str">
        <f>VLOOKUP(E90,VIP!$A$2:$O11284,8,FALSE)</f>
        <v>Si</v>
      </c>
      <c r="J90" s="143" t="str">
        <f>VLOOKUP(E90,VIP!$A$2:$O11234,8,FALSE)</f>
        <v>Si</v>
      </c>
      <c r="K90" s="143" t="str">
        <f>VLOOKUP(E90,VIP!$A$2:$O14808,6,0)</f>
        <v>NO</v>
      </c>
      <c r="L90" s="144" t="s">
        <v>2245</v>
      </c>
      <c r="M90" s="162" t="s">
        <v>2545</v>
      </c>
      <c r="N90" s="162" t="s">
        <v>2594</v>
      </c>
      <c r="O90" s="143" t="s">
        <v>2454</v>
      </c>
      <c r="P90" s="143"/>
      <c r="Q90" s="161">
        <v>44393.446180555555</v>
      </c>
    </row>
    <row r="91" spans="1:17" s="117" customFormat="1" ht="18" x14ac:dyDescent="0.25">
      <c r="A91" s="143" t="str">
        <f>VLOOKUP(E91,'LISTADO ATM'!$A$2:$C$898,3,0)</f>
        <v>NORTE</v>
      </c>
      <c r="B91" s="140">
        <v>3335956368</v>
      </c>
      <c r="C91" s="100">
        <v>44393.293530092589</v>
      </c>
      <c r="D91" s="100" t="s">
        <v>2469</v>
      </c>
      <c r="E91" s="135">
        <v>333</v>
      </c>
      <c r="F91" s="143" t="str">
        <f>VLOOKUP(E91,VIP!$A$2:$O14362,2,0)</f>
        <v>DRBR333</v>
      </c>
      <c r="G91" s="143" t="str">
        <f>VLOOKUP(E91,'LISTADO ATM'!$A$2:$B$897,2,0)</f>
        <v>ATM Oficina Turey Maimón</v>
      </c>
      <c r="H91" s="143" t="str">
        <f>VLOOKUP(E91,VIP!$A$2:$O19323,7,FALSE)</f>
        <v>Si</v>
      </c>
      <c r="I91" s="143" t="str">
        <f>VLOOKUP(E91,VIP!$A$2:$O11288,8,FALSE)</f>
        <v>Si</v>
      </c>
      <c r="J91" s="143" t="str">
        <f>VLOOKUP(E91,VIP!$A$2:$O11238,8,FALSE)</f>
        <v>Si</v>
      </c>
      <c r="K91" s="143" t="str">
        <f>VLOOKUP(E91,VIP!$A$2:$O14812,6,0)</f>
        <v>NO</v>
      </c>
      <c r="L91" s="144" t="s">
        <v>2441</v>
      </c>
      <c r="M91" s="162" t="s">
        <v>2545</v>
      </c>
      <c r="N91" s="208" t="s">
        <v>2594</v>
      </c>
      <c r="O91" s="143" t="s">
        <v>2593</v>
      </c>
      <c r="P91" s="143"/>
      <c r="Q91" s="161">
        <v>44393.446180555555</v>
      </c>
    </row>
    <row r="92" spans="1:17" s="117" customFormat="1" ht="18" x14ac:dyDescent="0.25">
      <c r="A92" s="143" t="str">
        <f>VLOOKUP(E92,'LISTADO ATM'!$A$2:$C$898,3,0)</f>
        <v>ESTE</v>
      </c>
      <c r="B92" s="140">
        <v>3335956370</v>
      </c>
      <c r="C92" s="100">
        <v>44393.297418981485</v>
      </c>
      <c r="D92" s="100" t="s">
        <v>2448</v>
      </c>
      <c r="E92" s="135">
        <v>843</v>
      </c>
      <c r="F92" s="143" t="str">
        <f>VLOOKUP(E92,VIP!$A$2:$O14361,2,0)</f>
        <v>DRBR843</v>
      </c>
      <c r="G92" s="143" t="str">
        <f>VLOOKUP(E92,'LISTADO ATM'!$A$2:$B$897,2,0)</f>
        <v xml:space="preserve">ATM Oficina Romana Centro </v>
      </c>
      <c r="H92" s="143" t="str">
        <f>VLOOKUP(E92,VIP!$A$2:$O19322,7,FALSE)</f>
        <v>Si</v>
      </c>
      <c r="I92" s="143" t="str">
        <f>VLOOKUP(E92,VIP!$A$2:$O11287,8,FALSE)</f>
        <v>Si</v>
      </c>
      <c r="J92" s="143" t="str">
        <f>VLOOKUP(E92,VIP!$A$2:$O11237,8,FALSE)</f>
        <v>Si</v>
      </c>
      <c r="K92" s="143" t="str">
        <f>VLOOKUP(E92,VIP!$A$2:$O14811,6,0)</f>
        <v>NO</v>
      </c>
      <c r="L92" s="144" t="s">
        <v>2417</v>
      </c>
      <c r="M92" s="162" t="s">
        <v>2545</v>
      </c>
      <c r="N92" s="99" t="s">
        <v>2452</v>
      </c>
      <c r="O92" s="143" t="s">
        <v>2453</v>
      </c>
      <c r="P92" s="143"/>
      <c r="Q92" s="161">
        <v>44393.614317129628</v>
      </c>
    </row>
    <row r="93" spans="1:17" s="117" customFormat="1" ht="18" x14ac:dyDescent="0.25">
      <c r="A93" s="143" t="str">
        <f>VLOOKUP(E93,'LISTADO ATM'!$A$2:$C$898,3,0)</f>
        <v>DISTRITO NACIONAL</v>
      </c>
      <c r="B93" s="140">
        <v>3335956371</v>
      </c>
      <c r="C93" s="100">
        <v>44393.299444444441</v>
      </c>
      <c r="D93" s="100" t="s">
        <v>2448</v>
      </c>
      <c r="E93" s="135">
        <v>493</v>
      </c>
      <c r="F93" s="143" t="str">
        <f>VLOOKUP(E93,VIP!$A$2:$O14360,2,0)</f>
        <v>DRBR493</v>
      </c>
      <c r="G93" s="143" t="str">
        <f>VLOOKUP(E93,'LISTADO ATM'!$A$2:$B$897,2,0)</f>
        <v xml:space="preserve">ATM Oficina Haina Occidental II </v>
      </c>
      <c r="H93" s="143" t="str">
        <f>VLOOKUP(E93,VIP!$A$2:$O19321,7,FALSE)</f>
        <v>Si</v>
      </c>
      <c r="I93" s="143" t="str">
        <f>VLOOKUP(E93,VIP!$A$2:$O11286,8,FALSE)</f>
        <v>Si</v>
      </c>
      <c r="J93" s="143" t="str">
        <f>VLOOKUP(E93,VIP!$A$2:$O11236,8,FALSE)</f>
        <v>Si</v>
      </c>
      <c r="K93" s="143" t="str">
        <f>VLOOKUP(E93,VIP!$A$2:$O14810,6,0)</f>
        <v>NO</v>
      </c>
      <c r="L93" s="144" t="s">
        <v>2417</v>
      </c>
      <c r="M93" s="162" t="s">
        <v>2545</v>
      </c>
      <c r="N93" s="99" t="s">
        <v>2452</v>
      </c>
      <c r="O93" s="143" t="s">
        <v>2453</v>
      </c>
      <c r="P93" s="143"/>
      <c r="Q93" s="161">
        <v>44393.614317129628</v>
      </c>
    </row>
    <row r="94" spans="1:17" s="117" customFormat="1" ht="18" x14ac:dyDescent="0.25">
      <c r="A94" s="143" t="str">
        <f>VLOOKUP(E94,'LISTADO ATM'!$A$2:$C$898,3,0)</f>
        <v>DISTRITO NACIONAL</v>
      </c>
      <c r="B94" s="140">
        <v>3335956385</v>
      </c>
      <c r="C94" s="100">
        <v>44393.329201388886</v>
      </c>
      <c r="D94" s="100" t="s">
        <v>2469</v>
      </c>
      <c r="E94" s="135">
        <v>354</v>
      </c>
      <c r="F94" s="143" t="str">
        <f>VLOOKUP(E94,VIP!$A$2:$O14359,2,0)</f>
        <v>DRBR354</v>
      </c>
      <c r="G94" s="143" t="str">
        <f>VLOOKUP(E94,'LISTADO ATM'!$A$2:$B$897,2,0)</f>
        <v xml:space="preserve">ATM Oficina Núñez de Cáceres II </v>
      </c>
      <c r="H94" s="143" t="str">
        <f>VLOOKUP(E94,VIP!$A$2:$O19320,7,FALSE)</f>
        <v>Si</v>
      </c>
      <c r="I94" s="143" t="str">
        <f>VLOOKUP(E94,VIP!$A$2:$O11285,8,FALSE)</f>
        <v>Si</v>
      </c>
      <c r="J94" s="143" t="str">
        <f>VLOOKUP(E94,VIP!$A$2:$O11235,8,FALSE)</f>
        <v>Si</v>
      </c>
      <c r="K94" s="143" t="str">
        <f>VLOOKUP(E94,VIP!$A$2:$O14809,6,0)</f>
        <v>NO</v>
      </c>
      <c r="L94" s="144" t="s">
        <v>2441</v>
      </c>
      <c r="M94" s="99" t="s">
        <v>2445</v>
      </c>
      <c r="N94" s="99" t="s">
        <v>2452</v>
      </c>
      <c r="O94" s="143" t="s">
        <v>2593</v>
      </c>
      <c r="P94" s="143"/>
      <c r="Q94" s="99" t="s">
        <v>2441</v>
      </c>
    </row>
    <row r="95" spans="1:17" s="117" customFormat="1" ht="18" x14ac:dyDescent="0.25">
      <c r="A95" s="143" t="str">
        <f>VLOOKUP(E95,'LISTADO ATM'!$A$2:$C$898,3,0)</f>
        <v>NORTE</v>
      </c>
      <c r="B95" s="140">
        <v>3335956523</v>
      </c>
      <c r="C95" s="100">
        <v>44393.358055555553</v>
      </c>
      <c r="D95" s="100" t="s">
        <v>2469</v>
      </c>
      <c r="E95" s="135">
        <v>144</v>
      </c>
      <c r="F95" s="143" t="str">
        <f>VLOOKUP(E95,VIP!$A$2:$O14379,2,0)</f>
        <v>DRBR144</v>
      </c>
      <c r="G95" s="143" t="str">
        <f>VLOOKUP(E95,'LISTADO ATM'!$A$2:$B$897,2,0)</f>
        <v xml:space="preserve">ATM Oficina Villa Altagracia </v>
      </c>
      <c r="H95" s="143" t="str">
        <f>VLOOKUP(E95,VIP!$A$2:$O19340,7,FALSE)</f>
        <v>Si</v>
      </c>
      <c r="I95" s="143" t="str">
        <f>VLOOKUP(E95,VIP!$A$2:$O11305,8,FALSE)</f>
        <v>Si</v>
      </c>
      <c r="J95" s="143" t="str">
        <f>VLOOKUP(E95,VIP!$A$2:$O11255,8,FALSE)</f>
        <v>Si</v>
      </c>
      <c r="K95" s="143" t="str">
        <f>VLOOKUP(E95,VIP!$A$2:$O14829,6,0)</f>
        <v>SI</v>
      </c>
      <c r="L95" s="144" t="s">
        <v>2417</v>
      </c>
      <c r="M95" s="162" t="s">
        <v>2545</v>
      </c>
      <c r="N95" s="208" t="s">
        <v>2594</v>
      </c>
      <c r="O95" s="143" t="s">
        <v>2593</v>
      </c>
      <c r="P95" s="143"/>
      <c r="Q95" s="161">
        <v>44393.614317129628</v>
      </c>
    </row>
    <row r="96" spans="1:17" s="117" customFormat="1" ht="18" x14ac:dyDescent="0.25">
      <c r="A96" s="143" t="str">
        <f>VLOOKUP(E96,'LISTADO ATM'!$A$2:$C$898,3,0)</f>
        <v>NORTE</v>
      </c>
      <c r="B96" s="140">
        <v>3335956541</v>
      </c>
      <c r="C96" s="100">
        <v>44393.363287037035</v>
      </c>
      <c r="D96" s="100" t="s">
        <v>2469</v>
      </c>
      <c r="E96" s="135">
        <v>261</v>
      </c>
      <c r="F96" s="143" t="str">
        <f>VLOOKUP(E96,VIP!$A$2:$O14391,2,0)</f>
        <v>DRBR261</v>
      </c>
      <c r="G96" s="143" t="str">
        <f>VLOOKUP(E96,'LISTADO ATM'!$A$2:$B$897,2,0)</f>
        <v xml:space="preserve">ATM UNP Aeropuerto Cibao (Santiago) </v>
      </c>
      <c r="H96" s="143" t="str">
        <f>VLOOKUP(E96,VIP!$A$2:$O19352,7,FALSE)</f>
        <v>Si</v>
      </c>
      <c r="I96" s="143" t="str">
        <f>VLOOKUP(E96,VIP!$A$2:$O11317,8,FALSE)</f>
        <v>Si</v>
      </c>
      <c r="J96" s="143" t="str">
        <f>VLOOKUP(E96,VIP!$A$2:$O11267,8,FALSE)</f>
        <v>Si</v>
      </c>
      <c r="K96" s="143" t="str">
        <f>VLOOKUP(E96,VIP!$A$2:$O14841,6,0)</f>
        <v>NO</v>
      </c>
      <c r="L96" s="144" t="s">
        <v>2603</v>
      </c>
      <c r="M96" s="162" t="s">
        <v>2545</v>
      </c>
      <c r="N96" s="162" t="s">
        <v>2594</v>
      </c>
      <c r="O96" s="143" t="s">
        <v>2605</v>
      </c>
      <c r="P96" s="208" t="s">
        <v>2608</v>
      </c>
      <c r="Q96" s="161" t="s">
        <v>2603</v>
      </c>
    </row>
    <row r="97" spans="1:17" s="117" customFormat="1" ht="18" x14ac:dyDescent="0.25">
      <c r="A97" s="143" t="str">
        <f>VLOOKUP(E97,'LISTADO ATM'!$A$2:$C$898,3,0)</f>
        <v>DISTRITO NACIONAL</v>
      </c>
      <c r="B97" s="140">
        <v>3335956552</v>
      </c>
      <c r="C97" s="100">
        <v>44393.365972222222</v>
      </c>
      <c r="D97" s="100" t="s">
        <v>2180</v>
      </c>
      <c r="E97" s="135">
        <v>554</v>
      </c>
      <c r="F97" s="143" t="str">
        <f>VLOOKUP(E97,VIP!$A$2:$O14378,2,0)</f>
        <v>DRBR011</v>
      </c>
      <c r="G97" s="143" t="str">
        <f>VLOOKUP(E97,'LISTADO ATM'!$A$2:$B$897,2,0)</f>
        <v xml:space="preserve">ATM Oficina Isabel La Católica I </v>
      </c>
      <c r="H97" s="143" t="str">
        <f>VLOOKUP(E97,VIP!$A$2:$O19339,7,FALSE)</f>
        <v>Si</v>
      </c>
      <c r="I97" s="143" t="str">
        <f>VLOOKUP(E97,VIP!$A$2:$O11304,8,FALSE)</f>
        <v>Si</v>
      </c>
      <c r="J97" s="143" t="str">
        <f>VLOOKUP(E97,VIP!$A$2:$O11254,8,FALSE)</f>
        <v>Si</v>
      </c>
      <c r="K97" s="143" t="str">
        <f>VLOOKUP(E97,VIP!$A$2:$O14828,6,0)</f>
        <v>NO</v>
      </c>
      <c r="L97" s="144" t="s">
        <v>2219</v>
      </c>
      <c r="M97" s="162" t="s">
        <v>2545</v>
      </c>
      <c r="N97" s="162" t="s">
        <v>2594</v>
      </c>
      <c r="O97" s="143" t="s">
        <v>2454</v>
      </c>
      <c r="P97" s="143"/>
      <c r="Q97" s="161">
        <v>44393.614317129628</v>
      </c>
    </row>
    <row r="98" spans="1:17" s="117" customFormat="1" ht="18" x14ac:dyDescent="0.25">
      <c r="A98" s="143" t="str">
        <f>VLOOKUP(E98,'LISTADO ATM'!$A$2:$C$898,3,0)</f>
        <v>DISTRITO NACIONAL</v>
      </c>
      <c r="B98" s="140">
        <v>3335956575</v>
      </c>
      <c r="C98" s="100">
        <v>44393.372430555559</v>
      </c>
      <c r="D98" s="100" t="s">
        <v>2469</v>
      </c>
      <c r="E98" s="135">
        <v>43</v>
      </c>
      <c r="F98" s="143" t="str">
        <f>VLOOKUP(E98,VIP!$A$2:$O14390,2,0)</f>
        <v>DRBR043</v>
      </c>
      <c r="G98" s="143" t="str">
        <f>VLOOKUP(E98,'LISTADO ATM'!$A$2:$B$897,2,0)</f>
        <v xml:space="preserve">ATM Zona Franca San Isidro </v>
      </c>
      <c r="H98" s="143" t="str">
        <f>VLOOKUP(E98,VIP!$A$2:$O19351,7,FALSE)</f>
        <v>Si</v>
      </c>
      <c r="I98" s="143" t="str">
        <f>VLOOKUP(E98,VIP!$A$2:$O11316,8,FALSE)</f>
        <v>No</v>
      </c>
      <c r="J98" s="143" t="str">
        <f>VLOOKUP(E98,VIP!$A$2:$O11266,8,FALSE)</f>
        <v>No</v>
      </c>
      <c r="K98" s="143" t="str">
        <f>VLOOKUP(E98,VIP!$A$2:$O14840,6,0)</f>
        <v>NO</v>
      </c>
      <c r="L98" s="144" t="s">
        <v>2601</v>
      </c>
      <c r="M98" s="162" t="s">
        <v>2545</v>
      </c>
      <c r="N98" s="162" t="s">
        <v>2594</v>
      </c>
      <c r="O98" s="143" t="s">
        <v>2602</v>
      </c>
      <c r="P98" s="208" t="s">
        <v>2607</v>
      </c>
      <c r="Q98" s="161" t="s">
        <v>2601</v>
      </c>
    </row>
    <row r="99" spans="1:17" s="117" customFormat="1" ht="18" x14ac:dyDescent="0.25">
      <c r="A99" s="143" t="str">
        <f>VLOOKUP(E99,'LISTADO ATM'!$A$2:$C$898,3,0)</f>
        <v>DISTRITO NACIONAL</v>
      </c>
      <c r="B99" s="140">
        <v>3335956582</v>
      </c>
      <c r="C99" s="100">
        <v>44393.374108796299</v>
      </c>
      <c r="D99" s="100" t="s">
        <v>2469</v>
      </c>
      <c r="E99" s="135">
        <v>743</v>
      </c>
      <c r="F99" s="143" t="str">
        <f>VLOOKUP(E99,VIP!$A$2:$O14389,2,0)</f>
        <v>DRBR287</v>
      </c>
      <c r="G99" s="143" t="str">
        <f>VLOOKUP(E99,'LISTADO ATM'!$A$2:$B$897,2,0)</f>
        <v xml:space="preserve">ATM Oficina Los Frailes </v>
      </c>
      <c r="H99" s="143" t="str">
        <f>VLOOKUP(E99,VIP!$A$2:$O19350,7,FALSE)</f>
        <v>Si</v>
      </c>
      <c r="I99" s="143" t="str">
        <f>VLOOKUP(E99,VIP!$A$2:$O11315,8,FALSE)</f>
        <v>Si</v>
      </c>
      <c r="J99" s="143" t="str">
        <f>VLOOKUP(E99,VIP!$A$2:$O11265,8,FALSE)</f>
        <v>Si</v>
      </c>
      <c r="K99" s="143" t="str">
        <f>VLOOKUP(E99,VIP!$A$2:$O14839,6,0)</f>
        <v>SI</v>
      </c>
      <c r="L99" s="144" t="s">
        <v>2601</v>
      </c>
      <c r="M99" s="162" t="s">
        <v>2545</v>
      </c>
      <c r="N99" s="162" t="s">
        <v>2594</v>
      </c>
      <c r="O99" s="143" t="s">
        <v>2602</v>
      </c>
      <c r="P99" s="208" t="s">
        <v>2607</v>
      </c>
      <c r="Q99" s="161" t="s">
        <v>2601</v>
      </c>
    </row>
    <row r="100" spans="1:17" s="117" customFormat="1" ht="18" x14ac:dyDescent="0.25">
      <c r="A100" s="143" t="str">
        <f>VLOOKUP(E100,'LISTADO ATM'!$A$2:$C$898,3,0)</f>
        <v>NORTE</v>
      </c>
      <c r="B100" s="140">
        <v>3335956610</v>
      </c>
      <c r="C100" s="100">
        <v>44393.380428240744</v>
      </c>
      <c r="D100" s="100" t="s">
        <v>2181</v>
      </c>
      <c r="E100" s="135">
        <v>76</v>
      </c>
      <c r="F100" s="143" t="str">
        <f>VLOOKUP(E100,VIP!$A$2:$O14388,2,0)</f>
        <v>DRBR076</v>
      </c>
      <c r="G100" s="143" t="str">
        <f>VLOOKUP(E100,'LISTADO ATM'!$A$2:$B$897,2,0)</f>
        <v xml:space="preserve">ATM Casa Nelson (Puerto Plata) </v>
      </c>
      <c r="H100" s="143" t="str">
        <f>VLOOKUP(E100,VIP!$A$2:$O19349,7,FALSE)</f>
        <v>Si</v>
      </c>
      <c r="I100" s="143" t="str">
        <f>VLOOKUP(E100,VIP!$A$2:$O11314,8,FALSE)</f>
        <v>Si</v>
      </c>
      <c r="J100" s="143" t="str">
        <f>VLOOKUP(E100,VIP!$A$2:$O11264,8,FALSE)</f>
        <v>Si</v>
      </c>
      <c r="K100" s="143" t="str">
        <f>VLOOKUP(E100,VIP!$A$2:$O14838,6,0)</f>
        <v>NO</v>
      </c>
      <c r="L100" s="144" t="s">
        <v>2219</v>
      </c>
      <c r="M100" s="162" t="s">
        <v>2545</v>
      </c>
      <c r="N100" s="162" t="s">
        <v>2594</v>
      </c>
      <c r="O100" s="143" t="s">
        <v>2606</v>
      </c>
      <c r="P100" s="143"/>
      <c r="Q100" s="161">
        <v>44393.614317129628</v>
      </c>
    </row>
    <row r="101" spans="1:17" s="117" customFormat="1" ht="18" x14ac:dyDescent="0.25">
      <c r="A101" s="143" t="str">
        <f>VLOOKUP(E101,'LISTADO ATM'!$A$2:$C$898,3,0)</f>
        <v>DISTRITO NACIONAL</v>
      </c>
      <c r="B101" s="140">
        <v>3335956637</v>
      </c>
      <c r="C101" s="100">
        <v>44393.386932870373</v>
      </c>
      <c r="D101" s="100" t="s">
        <v>2180</v>
      </c>
      <c r="E101" s="135">
        <v>522</v>
      </c>
      <c r="F101" s="143" t="str">
        <f>VLOOKUP(E101,VIP!$A$2:$O14376,2,0)</f>
        <v>DRBR522</v>
      </c>
      <c r="G101" s="143" t="str">
        <f>VLOOKUP(E101,'LISTADO ATM'!$A$2:$B$897,2,0)</f>
        <v xml:space="preserve">ATM Oficina Galería 360 </v>
      </c>
      <c r="H101" s="143" t="str">
        <f>VLOOKUP(E101,VIP!$A$2:$O19337,7,FALSE)</f>
        <v>Si</v>
      </c>
      <c r="I101" s="143" t="str">
        <f>VLOOKUP(E101,VIP!$A$2:$O11302,8,FALSE)</f>
        <v>Si</v>
      </c>
      <c r="J101" s="143" t="str">
        <f>VLOOKUP(E101,VIP!$A$2:$O11252,8,FALSE)</f>
        <v>Si</v>
      </c>
      <c r="K101" s="143" t="str">
        <f>VLOOKUP(E101,VIP!$A$2:$O14826,6,0)</f>
        <v>SI</v>
      </c>
      <c r="L101" s="144" t="s">
        <v>2219</v>
      </c>
      <c r="M101" s="99" t="s">
        <v>2445</v>
      </c>
      <c r="N101" s="99" t="s">
        <v>2452</v>
      </c>
      <c r="O101" s="143" t="s">
        <v>2454</v>
      </c>
      <c r="P101" s="143"/>
      <c r="Q101" s="99" t="s">
        <v>2219</v>
      </c>
    </row>
    <row r="102" spans="1:17" s="117" customFormat="1" ht="18" x14ac:dyDescent="0.25">
      <c r="A102" s="143" t="str">
        <f>VLOOKUP(E102,'LISTADO ATM'!$A$2:$C$898,3,0)</f>
        <v>NORTE</v>
      </c>
      <c r="B102" s="140">
        <v>3335956654</v>
      </c>
      <c r="C102" s="100">
        <v>44393.390682870369</v>
      </c>
      <c r="D102" s="100" t="s">
        <v>2181</v>
      </c>
      <c r="E102" s="135">
        <v>372</v>
      </c>
      <c r="F102" s="143" t="str">
        <f>VLOOKUP(E102,VIP!$A$2:$O14374,2,0)</f>
        <v>DRBR372</v>
      </c>
      <c r="G102" s="143" t="str">
        <f>VLOOKUP(E102,'LISTADO ATM'!$A$2:$B$897,2,0)</f>
        <v>ATM Oficina Sánchez II</v>
      </c>
      <c r="H102" s="143" t="str">
        <f>VLOOKUP(E102,VIP!$A$2:$O19335,7,FALSE)</f>
        <v>N/A</v>
      </c>
      <c r="I102" s="143" t="str">
        <f>VLOOKUP(E102,VIP!$A$2:$O11300,8,FALSE)</f>
        <v>N/A</v>
      </c>
      <c r="J102" s="143" t="str">
        <f>VLOOKUP(E102,VIP!$A$2:$O11250,8,FALSE)</f>
        <v>N/A</v>
      </c>
      <c r="K102" s="143" t="str">
        <f>VLOOKUP(E102,VIP!$A$2:$O14824,6,0)</f>
        <v>N/A</v>
      </c>
      <c r="L102" s="144" t="s">
        <v>2219</v>
      </c>
      <c r="M102" s="162" t="s">
        <v>2545</v>
      </c>
      <c r="N102" s="208" t="s">
        <v>2594</v>
      </c>
      <c r="O102" s="143" t="s">
        <v>2588</v>
      </c>
      <c r="P102" s="143"/>
      <c r="Q102" s="209">
        <v>44393.727083333331</v>
      </c>
    </row>
    <row r="103" spans="1:17" s="117" customFormat="1" ht="18" x14ac:dyDescent="0.25">
      <c r="A103" s="143" t="str">
        <f>VLOOKUP(E103,'LISTADO ATM'!$A$2:$C$898,3,0)</f>
        <v>SUR</v>
      </c>
      <c r="B103" s="140">
        <v>3335956657</v>
      </c>
      <c r="C103" s="100">
        <v>44393.392314814817</v>
      </c>
      <c r="D103" s="100" t="s">
        <v>2180</v>
      </c>
      <c r="E103" s="135">
        <v>48</v>
      </c>
      <c r="F103" s="143" t="str">
        <f>VLOOKUP(E103,VIP!$A$2:$O14373,2,0)</f>
        <v>DRBR048</v>
      </c>
      <c r="G103" s="143" t="str">
        <f>VLOOKUP(E103,'LISTADO ATM'!$A$2:$B$897,2,0)</f>
        <v xml:space="preserve">ATM Autoservicio Neiba I </v>
      </c>
      <c r="H103" s="143" t="str">
        <f>VLOOKUP(E103,VIP!$A$2:$O19334,7,FALSE)</f>
        <v>Si</v>
      </c>
      <c r="I103" s="143" t="str">
        <f>VLOOKUP(E103,VIP!$A$2:$O11299,8,FALSE)</f>
        <v>Si</v>
      </c>
      <c r="J103" s="143" t="str">
        <f>VLOOKUP(E103,VIP!$A$2:$O11249,8,FALSE)</f>
        <v>Si</v>
      </c>
      <c r="K103" s="143" t="str">
        <f>VLOOKUP(E103,VIP!$A$2:$O14823,6,0)</f>
        <v>SI</v>
      </c>
      <c r="L103" s="144" t="s">
        <v>2465</v>
      </c>
      <c r="M103" s="162" t="s">
        <v>2545</v>
      </c>
      <c r="N103" s="162" t="s">
        <v>2594</v>
      </c>
      <c r="O103" s="143" t="s">
        <v>2454</v>
      </c>
      <c r="P103" s="143"/>
      <c r="Q103" s="161">
        <v>44393.614317129628</v>
      </c>
    </row>
    <row r="104" spans="1:17" s="117" customFormat="1" ht="18" x14ac:dyDescent="0.25">
      <c r="A104" s="143" t="str">
        <f>VLOOKUP(E104,'LISTADO ATM'!$A$2:$C$898,3,0)</f>
        <v>DISTRITO NACIONAL</v>
      </c>
      <c r="B104" s="140">
        <v>3335956669</v>
      </c>
      <c r="C104" s="100">
        <v>44393.394814814812</v>
      </c>
      <c r="D104" s="100" t="s">
        <v>2469</v>
      </c>
      <c r="E104" s="135">
        <v>149</v>
      </c>
      <c r="F104" s="143" t="str">
        <f>VLOOKUP(E104,VIP!$A$2:$O14387,2,0)</f>
        <v>DRBR149</v>
      </c>
      <c r="G104" s="143" t="str">
        <f>VLOOKUP(E104,'LISTADO ATM'!$A$2:$B$897,2,0)</f>
        <v>ATM Estación Metro Concepción</v>
      </c>
      <c r="H104" s="143" t="str">
        <f>VLOOKUP(E104,VIP!$A$2:$O19348,7,FALSE)</f>
        <v>N/A</v>
      </c>
      <c r="I104" s="143" t="str">
        <f>VLOOKUP(E104,VIP!$A$2:$O11313,8,FALSE)</f>
        <v>N/A</v>
      </c>
      <c r="J104" s="143" t="str">
        <f>VLOOKUP(E104,VIP!$A$2:$O11263,8,FALSE)</f>
        <v>N/A</v>
      </c>
      <c r="K104" s="143" t="str">
        <f>VLOOKUP(E104,VIP!$A$2:$O14837,6,0)</f>
        <v>N/A</v>
      </c>
      <c r="L104" s="144" t="s">
        <v>2601</v>
      </c>
      <c r="M104" s="162" t="s">
        <v>2545</v>
      </c>
      <c r="N104" s="162" t="s">
        <v>2594</v>
      </c>
      <c r="O104" s="143" t="s">
        <v>2602</v>
      </c>
      <c r="P104" s="208" t="s">
        <v>2607</v>
      </c>
      <c r="Q104" s="161" t="s">
        <v>2601</v>
      </c>
    </row>
    <row r="105" spans="1:17" s="117" customFormat="1" ht="18" x14ac:dyDescent="0.25">
      <c r="A105" s="143" t="str">
        <f>VLOOKUP(E105,'LISTADO ATM'!$A$2:$C$898,3,0)</f>
        <v>DISTRITO NACIONAL</v>
      </c>
      <c r="B105" s="140">
        <v>3335956689</v>
      </c>
      <c r="C105" s="100">
        <v>44393.398900462962</v>
      </c>
      <c r="D105" s="100" t="s">
        <v>2448</v>
      </c>
      <c r="E105" s="135">
        <v>267</v>
      </c>
      <c r="F105" s="143" t="str">
        <f>VLOOKUP(E105,VIP!$A$2:$O14372,2,0)</f>
        <v>DRBR267</v>
      </c>
      <c r="G105" s="143" t="str">
        <f>VLOOKUP(E105,'LISTADO ATM'!$A$2:$B$897,2,0)</f>
        <v xml:space="preserve">ATM Centro de Caja México </v>
      </c>
      <c r="H105" s="143" t="str">
        <f>VLOOKUP(E105,VIP!$A$2:$O19333,7,FALSE)</f>
        <v>Si</v>
      </c>
      <c r="I105" s="143" t="str">
        <f>VLOOKUP(E105,VIP!$A$2:$O11298,8,FALSE)</f>
        <v>Si</v>
      </c>
      <c r="J105" s="143" t="str">
        <f>VLOOKUP(E105,VIP!$A$2:$O11248,8,FALSE)</f>
        <v>Si</v>
      </c>
      <c r="K105" s="143" t="str">
        <f>VLOOKUP(E105,VIP!$A$2:$O14822,6,0)</f>
        <v>NO</v>
      </c>
      <c r="L105" s="144" t="s">
        <v>2441</v>
      </c>
      <c r="M105" s="162" t="s">
        <v>2545</v>
      </c>
      <c r="N105" s="99" t="s">
        <v>2452</v>
      </c>
      <c r="O105" s="143" t="s">
        <v>2453</v>
      </c>
      <c r="P105" s="143"/>
      <c r="Q105" s="161">
        <v>44393.614317129628</v>
      </c>
    </row>
    <row r="106" spans="1:17" s="117" customFormat="1" ht="18" x14ac:dyDescent="0.25">
      <c r="A106" s="143" t="str">
        <f>VLOOKUP(E106,'LISTADO ATM'!$A$2:$C$898,3,0)</f>
        <v>DISTRITO NACIONAL</v>
      </c>
      <c r="B106" s="140">
        <v>3335956696</v>
      </c>
      <c r="C106" s="100">
        <v>44393.40116898148</v>
      </c>
      <c r="D106" s="100" t="s">
        <v>2469</v>
      </c>
      <c r="E106" s="135">
        <v>24</v>
      </c>
      <c r="F106" s="143" t="str">
        <f>VLOOKUP(E106,VIP!$A$2:$O14386,2,0)</f>
        <v>DRBR024</v>
      </c>
      <c r="G106" s="143" t="str">
        <f>VLOOKUP(E106,'LISTADO ATM'!$A$2:$B$897,2,0)</f>
        <v xml:space="preserve">ATM Oficina Eusebio Manzueta </v>
      </c>
      <c r="H106" s="143" t="str">
        <f>VLOOKUP(E106,VIP!$A$2:$O19347,7,FALSE)</f>
        <v>No</v>
      </c>
      <c r="I106" s="143" t="str">
        <f>VLOOKUP(E106,VIP!$A$2:$O11312,8,FALSE)</f>
        <v>No</v>
      </c>
      <c r="J106" s="143" t="str">
        <f>VLOOKUP(E106,VIP!$A$2:$O11262,8,FALSE)</f>
        <v>No</v>
      </c>
      <c r="K106" s="143" t="str">
        <f>VLOOKUP(E106,VIP!$A$2:$O14836,6,0)</f>
        <v>NO</v>
      </c>
      <c r="L106" s="144" t="s">
        <v>2603</v>
      </c>
      <c r="M106" s="162" t="s">
        <v>2545</v>
      </c>
      <c r="N106" s="162" t="s">
        <v>2594</v>
      </c>
      <c r="O106" s="143" t="s">
        <v>2605</v>
      </c>
      <c r="P106" s="208" t="s">
        <v>2608</v>
      </c>
      <c r="Q106" s="161" t="s">
        <v>2603</v>
      </c>
    </row>
    <row r="107" spans="1:17" s="117" customFormat="1" ht="18" x14ac:dyDescent="0.25">
      <c r="A107" s="143" t="str">
        <f>VLOOKUP(E107,'LISTADO ATM'!$A$2:$C$898,3,0)</f>
        <v>DISTRITO NACIONAL</v>
      </c>
      <c r="B107" s="140">
        <v>3335956762</v>
      </c>
      <c r="C107" s="100">
        <v>44393.416597222225</v>
      </c>
      <c r="D107" s="100" t="s">
        <v>2180</v>
      </c>
      <c r="E107" s="135">
        <v>425</v>
      </c>
      <c r="F107" s="143" t="str">
        <f>VLOOKUP(E107,VIP!$A$2:$O14371,2,0)</f>
        <v>DRBR425</v>
      </c>
      <c r="G107" s="143" t="str">
        <f>VLOOKUP(E107,'LISTADO ATM'!$A$2:$B$897,2,0)</f>
        <v xml:space="preserve">ATM UNP Jumbo Luperón II </v>
      </c>
      <c r="H107" s="143" t="str">
        <f>VLOOKUP(E107,VIP!$A$2:$O19332,7,FALSE)</f>
        <v>Si</v>
      </c>
      <c r="I107" s="143" t="str">
        <f>VLOOKUP(E107,VIP!$A$2:$O11297,8,FALSE)</f>
        <v>Si</v>
      </c>
      <c r="J107" s="143" t="str">
        <f>VLOOKUP(E107,VIP!$A$2:$O11247,8,FALSE)</f>
        <v>Si</v>
      </c>
      <c r="K107" s="143" t="str">
        <f>VLOOKUP(E107,VIP!$A$2:$O14821,6,0)</f>
        <v>NO</v>
      </c>
      <c r="L107" s="144" t="s">
        <v>2219</v>
      </c>
      <c r="M107" s="162" t="s">
        <v>2545</v>
      </c>
      <c r="N107" s="162" t="s">
        <v>2594</v>
      </c>
      <c r="O107" s="143" t="s">
        <v>2454</v>
      </c>
      <c r="P107" s="143"/>
      <c r="Q107" s="161">
        <v>44393.614317129628</v>
      </c>
    </row>
    <row r="108" spans="1:17" s="117" customFormat="1" ht="18" x14ac:dyDescent="0.25">
      <c r="A108" s="143" t="str">
        <f>VLOOKUP(E108,'LISTADO ATM'!$A$2:$C$898,3,0)</f>
        <v>DISTRITO NACIONAL</v>
      </c>
      <c r="B108" s="140">
        <v>3335956765</v>
      </c>
      <c r="C108" s="100">
        <v>44393.418287037035</v>
      </c>
      <c r="D108" s="100" t="s">
        <v>2589</v>
      </c>
      <c r="E108" s="135">
        <v>348</v>
      </c>
      <c r="F108" s="143" t="str">
        <f>VLOOKUP(E108,VIP!$A$2:$O14370,2,0)</f>
        <v>DRBR348</v>
      </c>
      <c r="G108" s="143" t="str">
        <f>VLOOKUP(E108,'LISTADO ATM'!$A$2:$B$897,2,0)</f>
        <v>ATM VILLA FLORES</v>
      </c>
      <c r="H108" s="143" t="str">
        <f>VLOOKUP(E108,VIP!$A$2:$O19331,7,FALSE)</f>
        <v>N/A</v>
      </c>
      <c r="I108" s="143" t="str">
        <f>VLOOKUP(E108,VIP!$A$2:$O11296,8,FALSE)</f>
        <v>N/A</v>
      </c>
      <c r="J108" s="143" t="str">
        <f>VLOOKUP(E108,VIP!$A$2:$O11246,8,FALSE)</f>
        <v>N/A</v>
      </c>
      <c r="K108" s="143" t="str">
        <f>VLOOKUP(E108,VIP!$A$2:$O14820,6,0)</f>
        <v>N/A</v>
      </c>
      <c r="L108" s="144" t="s">
        <v>2417</v>
      </c>
      <c r="M108" s="99" t="s">
        <v>2445</v>
      </c>
      <c r="N108" s="99" t="s">
        <v>2452</v>
      </c>
      <c r="O108" s="143" t="s">
        <v>2600</v>
      </c>
      <c r="P108" s="143"/>
      <c r="Q108" s="99" t="s">
        <v>2417</v>
      </c>
    </row>
    <row r="109" spans="1:17" s="117" customFormat="1" ht="18" x14ac:dyDescent="0.25">
      <c r="A109" s="143" t="str">
        <f>VLOOKUP(E109,'LISTADO ATM'!$A$2:$C$898,3,0)</f>
        <v>DISTRITO NACIONAL</v>
      </c>
      <c r="B109" s="140">
        <v>3335956768</v>
      </c>
      <c r="C109" s="100">
        <v>44393.419525462959</v>
      </c>
      <c r="D109" s="100" t="s">
        <v>2448</v>
      </c>
      <c r="E109" s="135">
        <v>908</v>
      </c>
      <c r="F109" s="143" t="str">
        <f>VLOOKUP(E109,VIP!$A$2:$O14369,2,0)</f>
        <v>DRBR16D</v>
      </c>
      <c r="G109" s="143" t="str">
        <f>VLOOKUP(E109,'LISTADO ATM'!$A$2:$B$897,2,0)</f>
        <v xml:space="preserve">ATM Oficina Plaza Botánika </v>
      </c>
      <c r="H109" s="143" t="str">
        <f>VLOOKUP(E109,VIP!$A$2:$O19330,7,FALSE)</f>
        <v>Si</v>
      </c>
      <c r="I109" s="143" t="str">
        <f>VLOOKUP(E109,VIP!$A$2:$O11295,8,FALSE)</f>
        <v>Si</v>
      </c>
      <c r="J109" s="143" t="str">
        <f>VLOOKUP(E109,VIP!$A$2:$O11245,8,FALSE)</f>
        <v>Si</v>
      </c>
      <c r="K109" s="143" t="str">
        <f>VLOOKUP(E109,VIP!$A$2:$O14819,6,0)</f>
        <v>NO</v>
      </c>
      <c r="L109" s="144" t="s">
        <v>2417</v>
      </c>
      <c r="M109" s="162" t="s">
        <v>2545</v>
      </c>
      <c r="N109" s="99" t="s">
        <v>2452</v>
      </c>
      <c r="O109" s="143" t="s">
        <v>2453</v>
      </c>
      <c r="P109" s="143"/>
      <c r="Q109" s="209">
        <v>44393.756944444445</v>
      </c>
    </row>
    <row r="110" spans="1:17" s="117" customFormat="1" ht="18" x14ac:dyDescent="0.25">
      <c r="A110" s="143" t="str">
        <f>VLOOKUP(E110,'LISTADO ATM'!$A$2:$C$898,3,0)</f>
        <v>DISTRITO NACIONAL</v>
      </c>
      <c r="B110" s="140">
        <v>3335956771</v>
      </c>
      <c r="C110" s="100">
        <v>44393.420590277776</v>
      </c>
      <c r="D110" s="100" t="s">
        <v>2448</v>
      </c>
      <c r="E110" s="135">
        <v>325</v>
      </c>
      <c r="F110" s="143" t="str">
        <f>VLOOKUP(E110,VIP!$A$2:$O14368,2,0)</f>
        <v>DRBR325</v>
      </c>
      <c r="G110" s="143" t="str">
        <f>VLOOKUP(E110,'LISTADO ATM'!$A$2:$B$897,2,0)</f>
        <v>ATM Casa Edwin</v>
      </c>
      <c r="H110" s="143" t="str">
        <f>VLOOKUP(E110,VIP!$A$2:$O19329,7,FALSE)</f>
        <v>Si</v>
      </c>
      <c r="I110" s="143" t="str">
        <f>VLOOKUP(E110,VIP!$A$2:$O11294,8,FALSE)</f>
        <v>Si</v>
      </c>
      <c r="J110" s="143" t="str">
        <f>VLOOKUP(E110,VIP!$A$2:$O11244,8,FALSE)</f>
        <v>Si</v>
      </c>
      <c r="K110" s="143" t="str">
        <f>VLOOKUP(E110,VIP!$A$2:$O14818,6,0)</f>
        <v>NO</v>
      </c>
      <c r="L110" s="144" t="s">
        <v>2417</v>
      </c>
      <c r="M110" s="162" t="s">
        <v>2545</v>
      </c>
      <c r="N110" s="99" t="s">
        <v>2452</v>
      </c>
      <c r="O110" s="143" t="s">
        <v>2453</v>
      </c>
      <c r="P110" s="143"/>
      <c r="Q110" s="161">
        <v>44393.614317129628</v>
      </c>
    </row>
    <row r="111" spans="1:17" s="117" customFormat="1" ht="18" x14ac:dyDescent="0.25">
      <c r="A111" s="143" t="str">
        <f>VLOOKUP(E111,'LISTADO ATM'!$A$2:$C$898,3,0)</f>
        <v>DISTRITO NACIONAL</v>
      </c>
      <c r="B111" s="140">
        <v>3335956792</v>
      </c>
      <c r="C111" s="100">
        <v>44393.42832175926</v>
      </c>
      <c r="D111" s="100" t="s">
        <v>2448</v>
      </c>
      <c r="E111" s="135">
        <v>424</v>
      </c>
      <c r="F111" s="143" t="str">
        <f>VLOOKUP(E111,VIP!$A$2:$O14367,2,0)</f>
        <v>DRBR424</v>
      </c>
      <c r="G111" s="143" t="str">
        <f>VLOOKUP(E111,'LISTADO ATM'!$A$2:$B$897,2,0)</f>
        <v xml:space="preserve">ATM UNP Jumbo Luperón I </v>
      </c>
      <c r="H111" s="143" t="str">
        <f>VLOOKUP(E111,VIP!$A$2:$O19328,7,FALSE)</f>
        <v>Si</v>
      </c>
      <c r="I111" s="143" t="str">
        <f>VLOOKUP(E111,VIP!$A$2:$O11293,8,FALSE)</f>
        <v>Si</v>
      </c>
      <c r="J111" s="143" t="str">
        <f>VLOOKUP(E111,VIP!$A$2:$O11243,8,FALSE)</f>
        <v>Si</v>
      </c>
      <c r="K111" s="143" t="str">
        <f>VLOOKUP(E111,VIP!$A$2:$O14817,6,0)</f>
        <v>NO</v>
      </c>
      <c r="L111" s="144" t="s">
        <v>2417</v>
      </c>
      <c r="M111" s="162" t="s">
        <v>2545</v>
      </c>
      <c r="N111" s="99" t="s">
        <v>2452</v>
      </c>
      <c r="O111" s="143" t="s">
        <v>2453</v>
      </c>
      <c r="P111" s="143"/>
      <c r="Q111" s="161">
        <v>44393.614317129628</v>
      </c>
    </row>
    <row r="112" spans="1:17" s="117" customFormat="1" ht="18" x14ac:dyDescent="0.25">
      <c r="A112" s="143" t="str">
        <f>VLOOKUP(E112,'LISTADO ATM'!$A$2:$C$898,3,0)</f>
        <v>SUR</v>
      </c>
      <c r="B112" s="140">
        <v>3335956799</v>
      </c>
      <c r="C112" s="100">
        <v>44393.431145833332</v>
      </c>
      <c r="D112" s="100" t="s">
        <v>2469</v>
      </c>
      <c r="E112" s="135">
        <v>582</v>
      </c>
      <c r="F112" s="143" t="str">
        <f>VLOOKUP(E112,VIP!$A$2:$O14385,2,0)</f>
        <v xml:space="preserve">DRBR582 </v>
      </c>
      <c r="G112" s="143" t="str">
        <f>VLOOKUP(E112,'LISTADO ATM'!$A$2:$B$897,2,0)</f>
        <v>ATM Estación Sabana Yegua</v>
      </c>
      <c r="H112" s="143" t="str">
        <f>VLOOKUP(E112,VIP!$A$2:$O19346,7,FALSE)</f>
        <v>N/A</v>
      </c>
      <c r="I112" s="143" t="str">
        <f>VLOOKUP(E112,VIP!$A$2:$O11311,8,FALSE)</f>
        <v>N/A</v>
      </c>
      <c r="J112" s="143" t="str">
        <f>VLOOKUP(E112,VIP!$A$2:$O11261,8,FALSE)</f>
        <v>N/A</v>
      </c>
      <c r="K112" s="143" t="str">
        <f>VLOOKUP(E112,VIP!$A$2:$O14835,6,0)</f>
        <v>N/A</v>
      </c>
      <c r="L112" s="144" t="s">
        <v>2603</v>
      </c>
      <c r="M112" s="162" t="s">
        <v>2545</v>
      </c>
      <c r="N112" s="162" t="s">
        <v>2594</v>
      </c>
      <c r="O112" s="143" t="s">
        <v>2604</v>
      </c>
      <c r="P112" s="208" t="s">
        <v>2608</v>
      </c>
      <c r="Q112" s="161" t="s">
        <v>2603</v>
      </c>
    </row>
    <row r="113" spans="1:17" s="117" customFormat="1" ht="18" x14ac:dyDescent="0.25">
      <c r="A113" s="143" t="str">
        <f>VLOOKUP(E113,'LISTADO ATM'!$A$2:$C$898,3,0)</f>
        <v>DISTRITO NACIONAL</v>
      </c>
      <c r="B113" s="140">
        <v>3335956800</v>
      </c>
      <c r="C113" s="100">
        <v>44393.431226851855</v>
      </c>
      <c r="D113" s="100" t="s">
        <v>2448</v>
      </c>
      <c r="E113" s="135">
        <v>165</v>
      </c>
      <c r="F113" s="143" t="str">
        <f>VLOOKUP(E113,VIP!$A$2:$O14366,2,0)</f>
        <v>DRBR165</v>
      </c>
      <c r="G113" s="143" t="str">
        <f>VLOOKUP(E113,'LISTADO ATM'!$A$2:$B$897,2,0)</f>
        <v>ATM Autoservicio Megacentro</v>
      </c>
      <c r="H113" s="143" t="str">
        <f>VLOOKUP(E113,VIP!$A$2:$O19327,7,FALSE)</f>
        <v>Si</v>
      </c>
      <c r="I113" s="143" t="str">
        <f>VLOOKUP(E113,VIP!$A$2:$O11292,8,FALSE)</f>
        <v>Si</v>
      </c>
      <c r="J113" s="143" t="str">
        <f>VLOOKUP(E113,VIP!$A$2:$O11242,8,FALSE)</f>
        <v>Si</v>
      </c>
      <c r="K113" s="143" t="str">
        <f>VLOOKUP(E113,VIP!$A$2:$O14816,6,0)</f>
        <v>SI</v>
      </c>
      <c r="L113" s="144" t="s">
        <v>2417</v>
      </c>
      <c r="M113" s="162" t="s">
        <v>2545</v>
      </c>
      <c r="N113" s="99" t="s">
        <v>2452</v>
      </c>
      <c r="O113" s="143" t="s">
        <v>2453</v>
      </c>
      <c r="P113" s="143"/>
      <c r="Q113" s="161">
        <v>44393.614317129628</v>
      </c>
    </row>
    <row r="114" spans="1:17" s="117" customFormat="1" ht="18" x14ac:dyDescent="0.25">
      <c r="A114" s="143" t="str">
        <f>VLOOKUP(E114,'LISTADO ATM'!$A$2:$C$898,3,0)</f>
        <v>NORTE</v>
      </c>
      <c r="B114" s="140">
        <v>3335956803</v>
      </c>
      <c r="C114" s="100">
        <v>44393.431909722225</v>
      </c>
      <c r="D114" s="100" t="s">
        <v>2469</v>
      </c>
      <c r="E114" s="135">
        <v>372</v>
      </c>
      <c r="F114" s="143" t="str">
        <f>VLOOKUP(E114,VIP!$A$2:$O14384,2,0)</f>
        <v>DRBR372</v>
      </c>
      <c r="G114" s="143" t="str">
        <f>VLOOKUP(E114,'LISTADO ATM'!$A$2:$B$897,2,0)</f>
        <v>ATM Oficina Sánchez II</v>
      </c>
      <c r="H114" s="143" t="str">
        <f>VLOOKUP(E114,VIP!$A$2:$O19345,7,FALSE)</f>
        <v>N/A</v>
      </c>
      <c r="I114" s="143" t="str">
        <f>VLOOKUP(E114,VIP!$A$2:$O11310,8,FALSE)</f>
        <v>N/A</v>
      </c>
      <c r="J114" s="143" t="str">
        <f>VLOOKUP(E114,VIP!$A$2:$O11260,8,FALSE)</f>
        <v>N/A</v>
      </c>
      <c r="K114" s="143" t="str">
        <f>VLOOKUP(E114,VIP!$A$2:$O14834,6,0)</f>
        <v>N/A</v>
      </c>
      <c r="L114" s="144" t="s">
        <v>2601</v>
      </c>
      <c r="M114" s="162" t="s">
        <v>2545</v>
      </c>
      <c r="N114" s="162" t="s">
        <v>2594</v>
      </c>
      <c r="O114" s="143" t="s">
        <v>2602</v>
      </c>
      <c r="P114" s="208" t="s">
        <v>2607</v>
      </c>
      <c r="Q114" s="161" t="s">
        <v>2601</v>
      </c>
    </row>
    <row r="115" spans="1:17" s="117" customFormat="1" ht="18" x14ac:dyDescent="0.25">
      <c r="A115" s="143" t="str">
        <f>VLOOKUP(E115,'LISTADO ATM'!$A$2:$C$898,3,0)</f>
        <v>ESTE</v>
      </c>
      <c r="B115" s="140">
        <v>3335956805</v>
      </c>
      <c r="C115" s="100">
        <v>44393.432303240741</v>
      </c>
      <c r="D115" s="100" t="s">
        <v>2469</v>
      </c>
      <c r="E115" s="135">
        <v>609</v>
      </c>
      <c r="F115" s="143" t="str">
        <f>VLOOKUP(E115,VIP!$A$2:$O14383,2,0)</f>
        <v>DRBR120</v>
      </c>
      <c r="G115" s="143" t="str">
        <f>VLOOKUP(E115,'LISTADO ATM'!$A$2:$B$897,2,0)</f>
        <v xml:space="preserve">ATM S/M Jumbo (San Pedro) </v>
      </c>
      <c r="H115" s="143" t="str">
        <f>VLOOKUP(E115,VIP!$A$2:$O19344,7,FALSE)</f>
        <v>Si</v>
      </c>
      <c r="I115" s="143" t="str">
        <f>VLOOKUP(E115,VIP!$A$2:$O11309,8,FALSE)</f>
        <v>Si</v>
      </c>
      <c r="J115" s="143" t="str">
        <f>VLOOKUP(E115,VIP!$A$2:$O11259,8,FALSE)</f>
        <v>Si</v>
      </c>
      <c r="K115" s="143" t="str">
        <f>VLOOKUP(E115,VIP!$A$2:$O14833,6,0)</f>
        <v>NO</v>
      </c>
      <c r="L115" s="144" t="s">
        <v>2603</v>
      </c>
      <c r="M115" s="162" t="s">
        <v>2545</v>
      </c>
      <c r="N115" s="162" t="s">
        <v>2594</v>
      </c>
      <c r="O115" s="143" t="s">
        <v>2604</v>
      </c>
      <c r="P115" s="208" t="s">
        <v>2608</v>
      </c>
      <c r="Q115" s="161" t="s">
        <v>2603</v>
      </c>
    </row>
    <row r="116" spans="1:17" s="117" customFormat="1" ht="18" x14ac:dyDescent="0.25">
      <c r="A116" s="143" t="str">
        <f>VLOOKUP(E116,'LISTADO ATM'!$A$2:$C$898,3,0)</f>
        <v>ESTE</v>
      </c>
      <c r="B116" s="140">
        <v>3335956818</v>
      </c>
      <c r="C116" s="100">
        <v>44393.437048611115</v>
      </c>
      <c r="D116" s="100" t="s">
        <v>2469</v>
      </c>
      <c r="E116" s="135">
        <v>824</v>
      </c>
      <c r="F116" s="143" t="str">
        <f>VLOOKUP(E116,VIP!$A$2:$O14382,2,0)</f>
        <v>DRBR824</v>
      </c>
      <c r="G116" s="143" t="str">
        <f>VLOOKUP(E116,'LISTADO ATM'!$A$2:$B$897,2,0)</f>
        <v xml:space="preserve">ATM Multiplaza (Higuey) </v>
      </c>
      <c r="H116" s="143" t="str">
        <f>VLOOKUP(E116,VIP!$A$2:$O19343,7,FALSE)</f>
        <v>Si</v>
      </c>
      <c r="I116" s="143" t="str">
        <f>VLOOKUP(E116,VIP!$A$2:$O11308,8,FALSE)</f>
        <v>Si</v>
      </c>
      <c r="J116" s="143" t="str">
        <f>VLOOKUP(E116,VIP!$A$2:$O11258,8,FALSE)</f>
        <v>Si</v>
      </c>
      <c r="K116" s="143" t="str">
        <f>VLOOKUP(E116,VIP!$A$2:$O14832,6,0)</f>
        <v>NO</v>
      </c>
      <c r="L116" s="144" t="s">
        <v>2603</v>
      </c>
      <c r="M116" s="162" t="s">
        <v>2545</v>
      </c>
      <c r="N116" s="162" t="s">
        <v>2594</v>
      </c>
      <c r="O116" s="143" t="s">
        <v>2604</v>
      </c>
      <c r="P116" s="208" t="s">
        <v>2608</v>
      </c>
      <c r="Q116" s="161" t="s">
        <v>2603</v>
      </c>
    </row>
    <row r="117" spans="1:17" s="117" customFormat="1" ht="18" x14ac:dyDescent="0.25">
      <c r="A117" s="143" t="str">
        <f>VLOOKUP(E117,'LISTADO ATM'!$A$2:$C$898,3,0)</f>
        <v>SUR</v>
      </c>
      <c r="B117" s="140">
        <v>3335956825</v>
      </c>
      <c r="C117" s="100">
        <v>44393.438055555554</v>
      </c>
      <c r="D117" s="100" t="s">
        <v>2469</v>
      </c>
      <c r="E117" s="135">
        <v>48</v>
      </c>
      <c r="F117" s="143" t="str">
        <f>VLOOKUP(E117,VIP!$A$2:$O14381,2,0)</f>
        <v>DRBR048</v>
      </c>
      <c r="G117" s="143" t="str">
        <f>VLOOKUP(E117,'LISTADO ATM'!$A$2:$B$897,2,0)</f>
        <v xml:space="preserve">ATM Autoservicio Neiba I </v>
      </c>
      <c r="H117" s="143" t="str">
        <f>VLOOKUP(E117,VIP!$A$2:$O19342,7,FALSE)</f>
        <v>Si</v>
      </c>
      <c r="I117" s="143" t="str">
        <f>VLOOKUP(E117,VIP!$A$2:$O11307,8,FALSE)</f>
        <v>Si</v>
      </c>
      <c r="J117" s="143" t="str">
        <f>VLOOKUP(E117,VIP!$A$2:$O11257,8,FALSE)</f>
        <v>Si</v>
      </c>
      <c r="K117" s="143" t="str">
        <f>VLOOKUP(E117,VIP!$A$2:$O14831,6,0)</f>
        <v>SI</v>
      </c>
      <c r="L117" s="144" t="s">
        <v>2603</v>
      </c>
      <c r="M117" s="162" t="s">
        <v>2545</v>
      </c>
      <c r="N117" s="162" t="s">
        <v>2594</v>
      </c>
      <c r="O117" s="143" t="s">
        <v>2604</v>
      </c>
      <c r="P117" s="99" t="s">
        <v>2611</v>
      </c>
      <c r="Q117" s="161" t="s">
        <v>2603</v>
      </c>
    </row>
    <row r="118" spans="1:17" s="117" customFormat="1" ht="18" x14ac:dyDescent="0.25">
      <c r="A118" s="143" t="str">
        <f>VLOOKUP(E118,'LISTADO ATM'!$A$2:$C$898,3,0)</f>
        <v>DISTRITO NACIONAL</v>
      </c>
      <c r="B118" s="140">
        <v>3335956833</v>
      </c>
      <c r="C118" s="100">
        <v>44393.441087962965</v>
      </c>
      <c r="D118" s="100" t="s">
        <v>2180</v>
      </c>
      <c r="E118" s="135">
        <v>557</v>
      </c>
      <c r="F118" s="143" t="str">
        <f>VLOOKUP(E118,VIP!$A$2:$O14365,2,0)</f>
        <v>DRBR022</v>
      </c>
      <c r="G118" s="143" t="str">
        <f>VLOOKUP(E118,'LISTADO ATM'!$A$2:$B$897,2,0)</f>
        <v xml:space="preserve">ATM Multicentro La Sirena Ave. Mella </v>
      </c>
      <c r="H118" s="143" t="str">
        <f>VLOOKUP(E118,VIP!$A$2:$O19326,7,FALSE)</f>
        <v>Si</v>
      </c>
      <c r="I118" s="143" t="str">
        <f>VLOOKUP(E118,VIP!$A$2:$O11291,8,FALSE)</f>
        <v>Si</v>
      </c>
      <c r="J118" s="143" t="str">
        <f>VLOOKUP(E118,VIP!$A$2:$O11241,8,FALSE)</f>
        <v>Si</v>
      </c>
      <c r="K118" s="143" t="str">
        <f>VLOOKUP(E118,VIP!$A$2:$O14815,6,0)</f>
        <v>SI</v>
      </c>
      <c r="L118" s="144" t="s">
        <v>2219</v>
      </c>
      <c r="M118" s="99" t="s">
        <v>2445</v>
      </c>
      <c r="N118" s="99" t="s">
        <v>2452</v>
      </c>
      <c r="O118" s="143" t="s">
        <v>2454</v>
      </c>
      <c r="P118" s="143"/>
      <c r="Q118" s="99" t="s">
        <v>2219</v>
      </c>
    </row>
    <row r="119" spans="1:17" s="117" customFormat="1" ht="18" x14ac:dyDescent="0.25">
      <c r="A119" s="143" t="str">
        <f>VLOOKUP(E119,'LISTADO ATM'!$A$2:$C$898,3,0)</f>
        <v>DISTRITO NACIONAL</v>
      </c>
      <c r="B119" s="140">
        <v>3335956853</v>
      </c>
      <c r="C119" s="100">
        <v>44393.447974537034</v>
      </c>
      <c r="D119" s="100" t="s">
        <v>2448</v>
      </c>
      <c r="E119" s="135">
        <v>738</v>
      </c>
      <c r="F119" s="143" t="str">
        <f>VLOOKUP(E119,VIP!$A$2:$O14364,2,0)</f>
        <v>DRBR24S</v>
      </c>
      <c r="G119" s="143" t="str">
        <f>VLOOKUP(E119,'LISTADO ATM'!$A$2:$B$897,2,0)</f>
        <v xml:space="preserve">ATM Zona Franca Los Alcarrizos </v>
      </c>
      <c r="H119" s="143" t="str">
        <f>VLOOKUP(E119,VIP!$A$2:$O19325,7,FALSE)</f>
        <v>Si</v>
      </c>
      <c r="I119" s="143" t="str">
        <f>VLOOKUP(E119,VIP!$A$2:$O11290,8,FALSE)</f>
        <v>Si</v>
      </c>
      <c r="J119" s="143" t="str">
        <f>VLOOKUP(E119,VIP!$A$2:$O11240,8,FALSE)</f>
        <v>Si</v>
      </c>
      <c r="K119" s="143" t="str">
        <f>VLOOKUP(E119,VIP!$A$2:$O14814,6,0)</f>
        <v>NO</v>
      </c>
      <c r="L119" s="144" t="s">
        <v>2417</v>
      </c>
      <c r="M119" s="99" t="s">
        <v>2445</v>
      </c>
      <c r="N119" s="99" t="s">
        <v>2452</v>
      </c>
      <c r="O119" s="143" t="s">
        <v>2453</v>
      </c>
      <c r="P119" s="143"/>
      <c r="Q119" s="99" t="s">
        <v>2417</v>
      </c>
    </row>
    <row r="120" spans="1:17" s="117" customFormat="1" ht="18" x14ac:dyDescent="0.25">
      <c r="A120" s="143" t="str">
        <f>VLOOKUP(E120,'LISTADO ATM'!$A$2:$C$898,3,0)</f>
        <v>NORTE</v>
      </c>
      <c r="B120" s="140">
        <v>3335956861</v>
      </c>
      <c r="C120" s="100">
        <v>44393.450590277775</v>
      </c>
      <c r="D120" s="100" t="s">
        <v>2589</v>
      </c>
      <c r="E120" s="135">
        <v>22</v>
      </c>
      <c r="F120" s="143" t="str">
        <f>VLOOKUP(E120,VIP!$A$2:$O14363,2,0)</f>
        <v>DRBR813</v>
      </c>
      <c r="G120" s="143" t="str">
        <f>VLOOKUP(E120,'LISTADO ATM'!$A$2:$B$897,2,0)</f>
        <v>ATM S/M Olimpico (Santiago)</v>
      </c>
      <c r="H120" s="143" t="str">
        <f>VLOOKUP(E120,VIP!$A$2:$O19324,7,FALSE)</f>
        <v>Si</v>
      </c>
      <c r="I120" s="143" t="str">
        <f>VLOOKUP(E120,VIP!$A$2:$O11289,8,FALSE)</f>
        <v>Si</v>
      </c>
      <c r="J120" s="143" t="str">
        <f>VLOOKUP(E120,VIP!$A$2:$O11239,8,FALSE)</f>
        <v>Si</v>
      </c>
      <c r="K120" s="143" t="str">
        <f>VLOOKUP(E120,VIP!$A$2:$O14813,6,0)</f>
        <v>NO</v>
      </c>
      <c r="L120" s="144" t="s">
        <v>2417</v>
      </c>
      <c r="M120" s="162" t="s">
        <v>2545</v>
      </c>
      <c r="N120" s="99" t="s">
        <v>2452</v>
      </c>
      <c r="O120" s="143" t="s">
        <v>2600</v>
      </c>
      <c r="P120" s="143"/>
      <c r="Q120" s="209">
        <v>44393.747916666667</v>
      </c>
    </row>
    <row r="121" spans="1:17" s="117" customFormat="1" ht="18" x14ac:dyDescent="0.25">
      <c r="A121" s="143" t="str">
        <f>VLOOKUP(E121,'LISTADO ATM'!$A$2:$C$898,3,0)</f>
        <v>DISTRITO NACIONAL</v>
      </c>
      <c r="B121" s="140">
        <v>3335956871</v>
      </c>
      <c r="C121" s="100">
        <v>44393.452974537038</v>
      </c>
      <c r="D121" s="100" t="s">
        <v>2448</v>
      </c>
      <c r="E121" s="135">
        <v>20</v>
      </c>
      <c r="F121" s="143" t="str">
        <f>VLOOKUP(E121,VIP!$A$2:$O14362,2,0)</f>
        <v>DRBR049</v>
      </c>
      <c r="G121" s="143" t="str">
        <f>VLOOKUP(E121,'LISTADO ATM'!$A$2:$B$897,2,0)</f>
        <v>ATM S/M Aprezio Las Palmas</v>
      </c>
      <c r="H121" s="143" t="str">
        <f>VLOOKUP(E121,VIP!$A$2:$O19323,7,FALSE)</f>
        <v>Si</v>
      </c>
      <c r="I121" s="143" t="str">
        <f>VLOOKUP(E121,VIP!$A$2:$O11288,8,FALSE)</f>
        <v>Si</v>
      </c>
      <c r="J121" s="143" t="str">
        <f>VLOOKUP(E121,VIP!$A$2:$O11238,8,FALSE)</f>
        <v>Si</v>
      </c>
      <c r="K121" s="143" t="str">
        <f>VLOOKUP(E121,VIP!$A$2:$O14812,6,0)</f>
        <v>NO</v>
      </c>
      <c r="L121" s="144" t="s">
        <v>2417</v>
      </c>
      <c r="M121" s="162" t="s">
        <v>2545</v>
      </c>
      <c r="N121" s="99" t="s">
        <v>2452</v>
      </c>
      <c r="O121" s="143" t="s">
        <v>2453</v>
      </c>
      <c r="P121" s="143"/>
      <c r="Q121" s="161">
        <v>44393.614317129628</v>
      </c>
    </row>
    <row r="122" spans="1:17" s="117" customFormat="1" ht="18" x14ac:dyDescent="0.25">
      <c r="A122" s="143" t="str">
        <f>VLOOKUP(E122,'LISTADO ATM'!$A$2:$C$898,3,0)</f>
        <v>DISTRITO NACIONAL</v>
      </c>
      <c r="B122" s="140">
        <v>3335956885</v>
      </c>
      <c r="C122" s="100">
        <v>44393.455729166664</v>
      </c>
      <c r="D122" s="100" t="s">
        <v>2448</v>
      </c>
      <c r="E122" s="135">
        <v>243</v>
      </c>
      <c r="F122" s="143" t="str">
        <f>VLOOKUP(E122,VIP!$A$2:$O14361,2,0)</f>
        <v>DRBR243</v>
      </c>
      <c r="G122" s="143" t="str">
        <f>VLOOKUP(E122,'LISTADO ATM'!$A$2:$B$897,2,0)</f>
        <v xml:space="preserve">ATM Autoservicio Plaza Central  </v>
      </c>
      <c r="H122" s="143" t="str">
        <f>VLOOKUP(E122,VIP!$A$2:$O19322,7,FALSE)</f>
        <v>Si</v>
      </c>
      <c r="I122" s="143" t="str">
        <f>VLOOKUP(E122,VIP!$A$2:$O11287,8,FALSE)</f>
        <v>Si</v>
      </c>
      <c r="J122" s="143" t="str">
        <f>VLOOKUP(E122,VIP!$A$2:$O11237,8,FALSE)</f>
        <v>Si</v>
      </c>
      <c r="K122" s="143" t="str">
        <f>VLOOKUP(E122,VIP!$A$2:$O14811,6,0)</f>
        <v>SI</v>
      </c>
      <c r="L122" s="144" t="s">
        <v>2417</v>
      </c>
      <c r="M122" s="162" t="s">
        <v>2545</v>
      </c>
      <c r="N122" s="99" t="s">
        <v>2452</v>
      </c>
      <c r="O122" s="143" t="s">
        <v>2453</v>
      </c>
      <c r="P122" s="143"/>
      <c r="Q122" s="161">
        <v>44393.614317129628</v>
      </c>
    </row>
    <row r="123" spans="1:17" s="117" customFormat="1" ht="18" x14ac:dyDescent="0.25">
      <c r="A123" s="143" t="str">
        <f>VLOOKUP(E123,'LISTADO ATM'!$A$2:$C$898,3,0)</f>
        <v>NORTE</v>
      </c>
      <c r="B123" s="140">
        <v>3335956904</v>
      </c>
      <c r="C123" s="100">
        <v>44393.459247685183</v>
      </c>
      <c r="D123" s="100" t="s">
        <v>2469</v>
      </c>
      <c r="E123" s="135">
        <v>809</v>
      </c>
      <c r="F123" s="143" t="str">
        <f>VLOOKUP(E123,VIP!$A$2:$O14360,2,0)</f>
        <v>DRBR809</v>
      </c>
      <c r="G123" s="143" t="str">
        <f>VLOOKUP(E123,'LISTADO ATM'!$A$2:$B$897,2,0)</f>
        <v>ATM Yoma (Cotuí)</v>
      </c>
      <c r="H123" s="143" t="str">
        <f>VLOOKUP(E123,VIP!$A$2:$O19321,7,FALSE)</f>
        <v>Si</v>
      </c>
      <c r="I123" s="143" t="str">
        <f>VLOOKUP(E123,VIP!$A$2:$O11286,8,FALSE)</f>
        <v>Si</v>
      </c>
      <c r="J123" s="143" t="str">
        <f>VLOOKUP(E123,VIP!$A$2:$O11236,8,FALSE)</f>
        <v>Si</v>
      </c>
      <c r="K123" s="143" t="str">
        <f>VLOOKUP(E123,VIP!$A$2:$O14810,6,0)</f>
        <v>NO</v>
      </c>
      <c r="L123" s="144" t="s">
        <v>2417</v>
      </c>
      <c r="M123" s="162" t="s">
        <v>2545</v>
      </c>
      <c r="N123" s="208" t="s">
        <v>2594</v>
      </c>
      <c r="O123" s="143" t="s">
        <v>2593</v>
      </c>
      <c r="P123" s="143"/>
      <c r="Q123" s="209">
        <v>44393.755555555559</v>
      </c>
    </row>
    <row r="124" spans="1:17" s="117" customFormat="1" ht="18" x14ac:dyDescent="0.25">
      <c r="A124" s="143" t="str">
        <f>VLOOKUP(E124,'LISTADO ATM'!$A$2:$C$898,3,0)</f>
        <v>NORTE</v>
      </c>
      <c r="B124" s="140">
        <v>3335956919</v>
      </c>
      <c r="C124" s="100">
        <v>44393.463923611111</v>
      </c>
      <c r="D124" s="100" t="s">
        <v>2469</v>
      </c>
      <c r="E124" s="135">
        <v>157</v>
      </c>
      <c r="F124" s="143" t="str">
        <f>VLOOKUP(E124,VIP!$A$2:$O14393,2,0)</f>
        <v>DRBR157</v>
      </c>
      <c r="G124" s="143" t="str">
        <f>VLOOKUP(E124,'LISTADO ATM'!$A$2:$B$897,2,0)</f>
        <v xml:space="preserve">ATM Oficina Samaná </v>
      </c>
      <c r="H124" s="143" t="str">
        <f>VLOOKUP(E124,VIP!$A$2:$O19354,7,FALSE)</f>
        <v>Si</v>
      </c>
      <c r="I124" s="143" t="str">
        <f>VLOOKUP(E124,VIP!$A$2:$O11319,8,FALSE)</f>
        <v>Si</v>
      </c>
      <c r="J124" s="143" t="str">
        <f>VLOOKUP(E124,VIP!$A$2:$O11269,8,FALSE)</f>
        <v>Si</v>
      </c>
      <c r="K124" s="143" t="str">
        <f>VLOOKUP(E124,VIP!$A$2:$O14843,6,0)</f>
        <v>SI</v>
      </c>
      <c r="L124" s="144" t="s">
        <v>2417</v>
      </c>
      <c r="M124" s="162" t="s">
        <v>2545</v>
      </c>
      <c r="N124" s="208" t="s">
        <v>2594</v>
      </c>
      <c r="O124" s="143" t="s">
        <v>2593</v>
      </c>
      <c r="P124" s="143"/>
      <c r="Q124" s="161">
        <v>44393.614317129628</v>
      </c>
    </row>
    <row r="125" spans="1:17" s="117" customFormat="1" ht="18" x14ac:dyDescent="0.25">
      <c r="A125" s="143" t="str">
        <f>VLOOKUP(E125,'LISTADO ATM'!$A$2:$C$898,3,0)</f>
        <v>DISTRITO NACIONAL</v>
      </c>
      <c r="B125" s="140">
        <v>3335956953</v>
      </c>
      <c r="C125" s="100">
        <v>44393.474178240744</v>
      </c>
      <c r="D125" s="100" t="s">
        <v>2448</v>
      </c>
      <c r="E125" s="135">
        <v>507</v>
      </c>
      <c r="F125" s="143" t="str">
        <f>VLOOKUP(E125,VIP!$A$2:$O14392,2,0)</f>
        <v>DRBR507</v>
      </c>
      <c r="G125" s="143" t="str">
        <f>VLOOKUP(E125,'LISTADO ATM'!$A$2:$B$897,2,0)</f>
        <v>ATM Estación Sigma Boca Chica</v>
      </c>
      <c r="H125" s="143" t="str">
        <f>VLOOKUP(E125,VIP!$A$2:$O19353,7,FALSE)</f>
        <v>Si</v>
      </c>
      <c r="I125" s="143" t="str">
        <f>VLOOKUP(E125,VIP!$A$2:$O11318,8,FALSE)</f>
        <v>Si</v>
      </c>
      <c r="J125" s="143" t="str">
        <f>VLOOKUP(E125,VIP!$A$2:$O11268,8,FALSE)</f>
        <v>Si</v>
      </c>
      <c r="K125" s="143" t="str">
        <f>VLOOKUP(E125,VIP!$A$2:$O14842,6,0)</f>
        <v>NO</v>
      </c>
      <c r="L125" s="144" t="s">
        <v>2441</v>
      </c>
      <c r="M125" s="162" t="s">
        <v>2545</v>
      </c>
      <c r="N125" s="99" t="s">
        <v>2452</v>
      </c>
      <c r="O125" s="143" t="s">
        <v>2453</v>
      </c>
      <c r="P125" s="143"/>
      <c r="Q125" s="161">
        <v>44393.614317129628</v>
      </c>
    </row>
    <row r="126" spans="1:17" s="117" customFormat="1" ht="18" x14ac:dyDescent="0.25">
      <c r="A126" s="143" t="str">
        <f>VLOOKUP(E126,'LISTADO ATM'!$A$2:$C$898,3,0)</f>
        <v>NORTE</v>
      </c>
      <c r="B126" s="140">
        <v>3335956959</v>
      </c>
      <c r="C126" s="100">
        <v>44393.476701388892</v>
      </c>
      <c r="D126" s="100" t="s">
        <v>2589</v>
      </c>
      <c r="E126" s="135">
        <v>756</v>
      </c>
      <c r="F126" s="143" t="str">
        <f>VLOOKUP(E126,VIP!$A$2:$O14391,2,0)</f>
        <v>DRBR756</v>
      </c>
      <c r="G126" s="143" t="str">
        <f>VLOOKUP(E126,'LISTADO ATM'!$A$2:$B$897,2,0)</f>
        <v xml:space="preserve">ATM UNP Villa La Mata (Cotuí) </v>
      </c>
      <c r="H126" s="143" t="str">
        <f>VLOOKUP(E126,VIP!$A$2:$O19352,7,FALSE)</f>
        <v>Si</v>
      </c>
      <c r="I126" s="143" t="str">
        <f>VLOOKUP(E126,VIP!$A$2:$O11317,8,FALSE)</f>
        <v>Si</v>
      </c>
      <c r="J126" s="143" t="str">
        <f>VLOOKUP(E126,VIP!$A$2:$O11267,8,FALSE)</f>
        <v>Si</v>
      </c>
      <c r="K126" s="143" t="str">
        <f>VLOOKUP(E126,VIP!$A$2:$O14841,6,0)</f>
        <v>NO</v>
      </c>
      <c r="L126" s="144" t="s">
        <v>2441</v>
      </c>
      <c r="M126" s="162" t="s">
        <v>2545</v>
      </c>
      <c r="N126" s="99" t="s">
        <v>2452</v>
      </c>
      <c r="O126" s="143" t="s">
        <v>2600</v>
      </c>
      <c r="P126" s="143"/>
      <c r="Q126" s="209">
        <v>44393.759722222225</v>
      </c>
    </row>
    <row r="127" spans="1:17" s="117" customFormat="1" ht="18" x14ac:dyDescent="0.25">
      <c r="A127" s="143" t="str">
        <f>VLOOKUP(E127,'LISTADO ATM'!$A$2:$C$898,3,0)</f>
        <v>ESTE</v>
      </c>
      <c r="B127" s="140">
        <v>3335956965</v>
      </c>
      <c r="C127" s="100">
        <v>44393.47855324074</v>
      </c>
      <c r="D127" s="100" t="s">
        <v>2448</v>
      </c>
      <c r="E127" s="135">
        <v>824</v>
      </c>
      <c r="F127" s="143" t="str">
        <f>VLOOKUP(E127,VIP!$A$2:$O14390,2,0)</f>
        <v>DRBR824</v>
      </c>
      <c r="G127" s="143" t="str">
        <f>VLOOKUP(E127,'LISTADO ATM'!$A$2:$B$897,2,0)</f>
        <v xml:space="preserve">ATM Multiplaza (Higuey) </v>
      </c>
      <c r="H127" s="143" t="str">
        <f>VLOOKUP(E127,VIP!$A$2:$O19351,7,FALSE)</f>
        <v>Si</v>
      </c>
      <c r="I127" s="143" t="str">
        <f>VLOOKUP(E127,VIP!$A$2:$O11316,8,FALSE)</f>
        <v>Si</v>
      </c>
      <c r="J127" s="143" t="str">
        <f>VLOOKUP(E127,VIP!$A$2:$O11266,8,FALSE)</f>
        <v>Si</v>
      </c>
      <c r="K127" s="143" t="str">
        <f>VLOOKUP(E127,VIP!$A$2:$O14840,6,0)</f>
        <v>NO</v>
      </c>
      <c r="L127" s="144" t="s">
        <v>2417</v>
      </c>
      <c r="M127" s="162" t="s">
        <v>2545</v>
      </c>
      <c r="N127" s="99" t="s">
        <v>2452</v>
      </c>
      <c r="O127" s="143" t="s">
        <v>2453</v>
      </c>
      <c r="P127" s="143"/>
      <c r="Q127" s="161">
        <v>44393.614317129628</v>
      </c>
    </row>
    <row r="128" spans="1:17" s="117" customFormat="1" ht="18" x14ac:dyDescent="0.25">
      <c r="A128" s="143" t="str">
        <f>VLOOKUP(E128,'LISTADO ATM'!$A$2:$C$898,3,0)</f>
        <v>DISTRITO NACIONAL</v>
      </c>
      <c r="B128" s="140">
        <v>3335956970</v>
      </c>
      <c r="C128" s="100">
        <v>44393.480509259258</v>
      </c>
      <c r="D128" s="100" t="s">
        <v>2180</v>
      </c>
      <c r="E128" s="135">
        <v>515</v>
      </c>
      <c r="F128" s="143" t="str">
        <f>VLOOKUP(E128,VIP!$A$2:$O14385,2,0)</f>
        <v>DRBR515</v>
      </c>
      <c r="G128" s="143" t="str">
        <f>VLOOKUP(E128,'LISTADO ATM'!$A$2:$B$897,2,0)</f>
        <v xml:space="preserve">ATM Oficina Agora Mall I </v>
      </c>
      <c r="H128" s="143" t="str">
        <f>VLOOKUP(E128,VIP!$A$2:$O19346,7,FALSE)</f>
        <v>Si</v>
      </c>
      <c r="I128" s="143" t="str">
        <f>VLOOKUP(E128,VIP!$A$2:$O11311,8,FALSE)</f>
        <v>Si</v>
      </c>
      <c r="J128" s="143" t="str">
        <f>VLOOKUP(E128,VIP!$A$2:$O11261,8,FALSE)</f>
        <v>Si</v>
      </c>
      <c r="K128" s="143" t="str">
        <f>VLOOKUP(E128,VIP!$A$2:$O14835,6,0)</f>
        <v>SI</v>
      </c>
      <c r="L128" s="144" t="s">
        <v>2465</v>
      </c>
      <c r="M128" s="162" t="s">
        <v>2545</v>
      </c>
      <c r="N128" s="162" t="s">
        <v>2594</v>
      </c>
      <c r="O128" s="143" t="s">
        <v>2454</v>
      </c>
      <c r="P128" s="143"/>
      <c r="Q128" s="161" t="s">
        <v>2465</v>
      </c>
    </row>
    <row r="129" spans="1:17" s="117" customFormat="1" ht="18" x14ac:dyDescent="0.25">
      <c r="A129" s="143" t="str">
        <f>VLOOKUP(E129,'LISTADO ATM'!$A$2:$C$898,3,0)</f>
        <v>ESTE</v>
      </c>
      <c r="B129" s="140">
        <v>3335956974</v>
      </c>
      <c r="C129" s="100">
        <v>44393.48128472222</v>
      </c>
      <c r="D129" s="100" t="s">
        <v>2448</v>
      </c>
      <c r="E129" s="135">
        <v>912</v>
      </c>
      <c r="F129" s="143" t="str">
        <f>VLOOKUP(E129,VIP!$A$2:$O14389,2,0)</f>
        <v>DRBR973</v>
      </c>
      <c r="G129" s="143" t="str">
        <f>VLOOKUP(E129,'LISTADO ATM'!$A$2:$B$897,2,0)</f>
        <v xml:space="preserve">ATM Oficina San Pedro II </v>
      </c>
      <c r="H129" s="143" t="str">
        <f>VLOOKUP(E129,VIP!$A$2:$O19350,7,FALSE)</f>
        <v>Si</v>
      </c>
      <c r="I129" s="143" t="str">
        <f>VLOOKUP(E129,VIP!$A$2:$O11315,8,FALSE)</f>
        <v>Si</v>
      </c>
      <c r="J129" s="143" t="str">
        <f>VLOOKUP(E129,VIP!$A$2:$O11265,8,FALSE)</f>
        <v>Si</v>
      </c>
      <c r="K129" s="143" t="str">
        <f>VLOOKUP(E129,VIP!$A$2:$O14839,6,0)</f>
        <v>SI</v>
      </c>
      <c r="L129" s="144" t="s">
        <v>2441</v>
      </c>
      <c r="M129" s="162" t="s">
        <v>2545</v>
      </c>
      <c r="N129" s="99" t="s">
        <v>2452</v>
      </c>
      <c r="O129" s="143" t="s">
        <v>2453</v>
      </c>
      <c r="P129" s="143"/>
      <c r="Q129" s="161">
        <v>44393.614317129628</v>
      </c>
    </row>
    <row r="130" spans="1:17" s="117" customFormat="1" ht="18" x14ac:dyDescent="0.25">
      <c r="A130" s="143" t="str">
        <f>VLOOKUP(E130,'LISTADO ATM'!$A$2:$C$898,3,0)</f>
        <v>DISTRITO NACIONAL</v>
      </c>
      <c r="B130" s="140">
        <v>3335956976</v>
      </c>
      <c r="C130" s="100">
        <v>44393.481388888889</v>
      </c>
      <c r="D130" s="100" t="s">
        <v>2180</v>
      </c>
      <c r="E130" s="135">
        <v>624</v>
      </c>
      <c r="F130" s="143" t="str">
        <f>VLOOKUP(E130,VIP!$A$2:$O14384,2,0)</f>
        <v>DRBR624</v>
      </c>
      <c r="G130" s="143" t="str">
        <f>VLOOKUP(E130,'LISTADO ATM'!$A$2:$B$897,2,0)</f>
        <v xml:space="preserve">ATM Policía Nacional I </v>
      </c>
      <c r="H130" s="143" t="str">
        <f>VLOOKUP(E130,VIP!$A$2:$O19345,7,FALSE)</f>
        <v>Si</v>
      </c>
      <c r="I130" s="143" t="str">
        <f>VLOOKUP(E130,VIP!$A$2:$O11310,8,FALSE)</f>
        <v>Si</v>
      </c>
      <c r="J130" s="143" t="str">
        <f>VLOOKUP(E130,VIP!$A$2:$O11260,8,FALSE)</f>
        <v>Si</v>
      </c>
      <c r="K130" s="143" t="str">
        <f>VLOOKUP(E130,VIP!$A$2:$O14834,6,0)</f>
        <v>NO</v>
      </c>
      <c r="L130" s="144" t="s">
        <v>2465</v>
      </c>
      <c r="M130" s="162" t="s">
        <v>2545</v>
      </c>
      <c r="N130" s="162" t="s">
        <v>2594</v>
      </c>
      <c r="O130" s="143" t="s">
        <v>2454</v>
      </c>
      <c r="P130" s="143"/>
      <c r="Q130" s="161" t="s">
        <v>2465</v>
      </c>
    </row>
    <row r="131" spans="1:17" s="117" customFormat="1" ht="18" x14ac:dyDescent="0.25">
      <c r="A131" s="143" t="str">
        <f>VLOOKUP(E131,'LISTADO ATM'!$A$2:$C$898,3,0)</f>
        <v>SUR</v>
      </c>
      <c r="B131" s="140">
        <v>3335956982</v>
      </c>
      <c r="C131" s="100">
        <v>44393.482002314813</v>
      </c>
      <c r="D131" s="100" t="s">
        <v>2180</v>
      </c>
      <c r="E131" s="135">
        <v>584</v>
      </c>
      <c r="F131" s="143" t="str">
        <f>VLOOKUP(E131,VIP!$A$2:$O14388,2,0)</f>
        <v>DRBR404</v>
      </c>
      <c r="G131" s="143" t="str">
        <f>VLOOKUP(E131,'LISTADO ATM'!$A$2:$B$897,2,0)</f>
        <v xml:space="preserve">ATM Oficina San Cristóbal I </v>
      </c>
      <c r="H131" s="143" t="str">
        <f>VLOOKUP(E131,VIP!$A$2:$O19349,7,FALSE)</f>
        <v>Si</v>
      </c>
      <c r="I131" s="143" t="str">
        <f>VLOOKUP(E131,VIP!$A$2:$O11314,8,FALSE)</f>
        <v>Si</v>
      </c>
      <c r="J131" s="143" t="str">
        <f>VLOOKUP(E131,VIP!$A$2:$O11264,8,FALSE)</f>
        <v>Si</v>
      </c>
      <c r="K131" s="143" t="str">
        <f>VLOOKUP(E131,VIP!$A$2:$O14838,6,0)</f>
        <v>SI</v>
      </c>
      <c r="L131" s="144" t="s">
        <v>2465</v>
      </c>
      <c r="M131" s="99" t="s">
        <v>2445</v>
      </c>
      <c r="N131" s="99" t="s">
        <v>2590</v>
      </c>
      <c r="O131" s="143" t="s">
        <v>2454</v>
      </c>
      <c r="P131" s="143"/>
      <c r="Q131" s="99" t="s">
        <v>2465</v>
      </c>
    </row>
    <row r="132" spans="1:17" s="117" customFormat="1" ht="18" x14ac:dyDescent="0.25">
      <c r="A132" s="143" t="str">
        <f>VLOOKUP(E132,'LISTADO ATM'!$A$2:$C$898,3,0)</f>
        <v>DISTRITO NACIONAL</v>
      </c>
      <c r="B132" s="140">
        <v>3335956988</v>
      </c>
      <c r="C132" s="100">
        <v>44393.482592592591</v>
      </c>
      <c r="D132" s="100" t="s">
        <v>2448</v>
      </c>
      <c r="E132" s="135">
        <v>415</v>
      </c>
      <c r="F132" s="143" t="str">
        <f>VLOOKUP(E132,VIP!$A$2:$O14387,2,0)</f>
        <v>DRBR415</v>
      </c>
      <c r="G132" s="143" t="str">
        <f>VLOOKUP(E132,'LISTADO ATM'!$A$2:$B$897,2,0)</f>
        <v xml:space="preserve">ATM Autobanco San Martín I </v>
      </c>
      <c r="H132" s="143" t="str">
        <f>VLOOKUP(E132,VIP!$A$2:$O19348,7,FALSE)</f>
        <v>Si</v>
      </c>
      <c r="I132" s="143" t="str">
        <f>VLOOKUP(E132,VIP!$A$2:$O11313,8,FALSE)</f>
        <v>Si</v>
      </c>
      <c r="J132" s="143" t="str">
        <f>VLOOKUP(E132,VIP!$A$2:$O11263,8,FALSE)</f>
        <v>Si</v>
      </c>
      <c r="K132" s="143" t="str">
        <f>VLOOKUP(E132,VIP!$A$2:$O14837,6,0)</f>
        <v>NO</v>
      </c>
      <c r="L132" s="144" t="s">
        <v>2441</v>
      </c>
      <c r="M132" s="162" t="s">
        <v>2545</v>
      </c>
      <c r="N132" s="99" t="s">
        <v>2452</v>
      </c>
      <c r="O132" s="143" t="s">
        <v>2453</v>
      </c>
      <c r="P132" s="143"/>
      <c r="Q132" s="209">
        <v>44393.757638888892</v>
      </c>
    </row>
    <row r="133" spans="1:17" s="117" customFormat="1" ht="18" x14ac:dyDescent="0.25">
      <c r="A133" s="143" t="str">
        <f>VLOOKUP(E133,'LISTADO ATM'!$A$2:$C$898,3,0)</f>
        <v>NORTE</v>
      </c>
      <c r="B133" s="140">
        <v>3335956995</v>
      </c>
      <c r="C133" s="100">
        <v>44393.483194444445</v>
      </c>
      <c r="D133" s="100" t="s">
        <v>2181</v>
      </c>
      <c r="E133" s="135">
        <v>837</v>
      </c>
      <c r="F133" s="143" t="str">
        <f>VLOOKUP(E133,VIP!$A$2:$O14386,2,0)</f>
        <v>DRBR837</v>
      </c>
      <c r="G133" s="143" t="str">
        <f>VLOOKUP(E133,'LISTADO ATM'!$A$2:$B$897,2,0)</f>
        <v>ATM Estación Next Canabacoa</v>
      </c>
      <c r="H133" s="143" t="str">
        <f>VLOOKUP(E133,VIP!$A$2:$O19347,7,FALSE)</f>
        <v>Si</v>
      </c>
      <c r="I133" s="143" t="str">
        <f>VLOOKUP(E133,VIP!$A$2:$O11312,8,FALSE)</f>
        <v>Si</v>
      </c>
      <c r="J133" s="143" t="str">
        <f>VLOOKUP(E133,VIP!$A$2:$O11262,8,FALSE)</f>
        <v>Si</v>
      </c>
      <c r="K133" s="143" t="str">
        <f>VLOOKUP(E133,VIP!$A$2:$O14836,6,0)</f>
        <v>NO</v>
      </c>
      <c r="L133" s="144" t="s">
        <v>2465</v>
      </c>
      <c r="M133" s="162" t="s">
        <v>2545</v>
      </c>
      <c r="N133" s="162" t="s">
        <v>2594</v>
      </c>
      <c r="O133" s="143" t="s">
        <v>2588</v>
      </c>
      <c r="P133" s="143"/>
      <c r="Q133" s="161">
        <v>44393.614317129628</v>
      </c>
    </row>
    <row r="134" spans="1:17" s="117" customFormat="1" ht="18" x14ac:dyDescent="0.25">
      <c r="A134" s="143" t="str">
        <f>VLOOKUP(E134,'LISTADO ATM'!$A$2:$C$898,3,0)</f>
        <v>NORTE</v>
      </c>
      <c r="B134" s="140">
        <v>3335957000</v>
      </c>
      <c r="C134" s="100">
        <v>44393.484189814815</v>
      </c>
      <c r="D134" s="100" t="s">
        <v>2181</v>
      </c>
      <c r="E134" s="135">
        <v>358</v>
      </c>
      <c r="F134" s="143" t="str">
        <f>VLOOKUP(E134,VIP!$A$2:$O14383,2,0)</f>
        <v>DRBR358</v>
      </c>
      <c r="G134" s="143" t="str">
        <f>VLOOKUP(E134,'LISTADO ATM'!$A$2:$B$897,2,0)</f>
        <v>ATM Ayuntamiento Cevico</v>
      </c>
      <c r="H134" s="143" t="str">
        <f>VLOOKUP(E134,VIP!$A$2:$O19344,7,FALSE)</f>
        <v>Si</v>
      </c>
      <c r="I134" s="143" t="str">
        <f>VLOOKUP(E134,VIP!$A$2:$O11309,8,FALSE)</f>
        <v>Si</v>
      </c>
      <c r="J134" s="143" t="str">
        <f>VLOOKUP(E134,VIP!$A$2:$O11259,8,FALSE)</f>
        <v>Si</v>
      </c>
      <c r="K134" s="143" t="str">
        <f>VLOOKUP(E134,VIP!$A$2:$O14833,6,0)</f>
        <v>NO</v>
      </c>
      <c r="L134" s="144" t="s">
        <v>2465</v>
      </c>
      <c r="M134" s="162" t="s">
        <v>2545</v>
      </c>
      <c r="N134" s="162" t="s">
        <v>2594</v>
      </c>
      <c r="O134" s="143" t="s">
        <v>2609</v>
      </c>
      <c r="P134" s="143"/>
      <c r="Q134" s="161" t="s">
        <v>2465</v>
      </c>
    </row>
    <row r="135" spans="1:17" s="117" customFormat="1" ht="18" x14ac:dyDescent="0.25">
      <c r="A135" s="143" t="str">
        <f>VLOOKUP(E135,'LISTADO ATM'!$A$2:$C$898,3,0)</f>
        <v>DISTRITO NACIONAL</v>
      </c>
      <c r="B135" s="140">
        <v>3335957008</v>
      </c>
      <c r="C135" s="100">
        <v>44393.485208333332</v>
      </c>
      <c r="D135" s="100" t="s">
        <v>2448</v>
      </c>
      <c r="E135" s="135">
        <v>834</v>
      </c>
      <c r="F135" s="143" t="str">
        <f>VLOOKUP(E135,VIP!$A$2:$O14385,2,0)</f>
        <v>DRBR834</v>
      </c>
      <c r="G135" s="143" t="str">
        <f>VLOOKUP(E135,'LISTADO ATM'!$A$2:$B$897,2,0)</f>
        <v xml:space="preserve">ATM Centro Médico Moderno </v>
      </c>
      <c r="H135" s="143" t="str">
        <f>VLOOKUP(E135,VIP!$A$2:$O19346,7,FALSE)</f>
        <v>Si</v>
      </c>
      <c r="I135" s="143" t="str">
        <f>VLOOKUP(E135,VIP!$A$2:$O11311,8,FALSE)</f>
        <v>Si</v>
      </c>
      <c r="J135" s="143" t="str">
        <f>VLOOKUP(E135,VIP!$A$2:$O11261,8,FALSE)</f>
        <v>Si</v>
      </c>
      <c r="K135" s="143" t="str">
        <f>VLOOKUP(E135,VIP!$A$2:$O14835,6,0)</f>
        <v>NO</v>
      </c>
      <c r="L135" s="144" t="s">
        <v>2441</v>
      </c>
      <c r="M135" s="162" t="s">
        <v>2545</v>
      </c>
      <c r="N135" s="99" t="s">
        <v>2452</v>
      </c>
      <c r="O135" s="143" t="s">
        <v>2453</v>
      </c>
      <c r="P135" s="143"/>
      <c r="Q135" s="161">
        <v>44393.614317129628</v>
      </c>
    </row>
    <row r="136" spans="1:17" s="117" customFormat="1" ht="18" x14ac:dyDescent="0.25">
      <c r="A136" s="143" t="str">
        <f>VLOOKUP(E136,'LISTADO ATM'!$A$2:$C$898,3,0)</f>
        <v>ESTE</v>
      </c>
      <c r="B136" s="140">
        <v>3335957012</v>
      </c>
      <c r="C136" s="100">
        <v>44393.487037037034</v>
      </c>
      <c r="D136" s="100" t="s">
        <v>2180</v>
      </c>
      <c r="E136" s="135">
        <v>433</v>
      </c>
      <c r="F136" s="143" t="str">
        <f>VLOOKUP(E136,VIP!$A$2:$O14382,2,0)</f>
        <v>DRBR433</v>
      </c>
      <c r="G136" s="143" t="str">
        <f>VLOOKUP(E136,'LISTADO ATM'!$A$2:$B$897,2,0)</f>
        <v xml:space="preserve">ATM Centro Comercial Las Canas (Cap Cana) </v>
      </c>
      <c r="H136" s="143" t="str">
        <f>VLOOKUP(E136,VIP!$A$2:$O19343,7,FALSE)</f>
        <v>Si</v>
      </c>
      <c r="I136" s="143" t="str">
        <f>VLOOKUP(E136,VIP!$A$2:$O11308,8,FALSE)</f>
        <v>Si</v>
      </c>
      <c r="J136" s="143" t="str">
        <f>VLOOKUP(E136,VIP!$A$2:$O11258,8,FALSE)</f>
        <v>Si</v>
      </c>
      <c r="K136" s="143" t="str">
        <f>VLOOKUP(E136,VIP!$A$2:$O14832,6,0)</f>
        <v>NO</v>
      </c>
      <c r="L136" s="144" t="s">
        <v>2219</v>
      </c>
      <c r="M136" s="162" t="s">
        <v>2545</v>
      </c>
      <c r="N136" s="162" t="s">
        <v>2594</v>
      </c>
      <c r="O136" s="143" t="s">
        <v>2454</v>
      </c>
      <c r="P136" s="143"/>
      <c r="Q136" s="161" t="s">
        <v>2219</v>
      </c>
    </row>
    <row r="137" spans="1:17" s="117" customFormat="1" ht="18" x14ac:dyDescent="0.25">
      <c r="A137" s="143" t="str">
        <f>VLOOKUP(E137,'LISTADO ATM'!$A$2:$C$898,3,0)</f>
        <v>DISTRITO NACIONAL</v>
      </c>
      <c r="B137" s="140">
        <v>3335957013</v>
      </c>
      <c r="C137" s="100">
        <v>44393.487222222226</v>
      </c>
      <c r="D137" s="100" t="s">
        <v>2448</v>
      </c>
      <c r="E137" s="135">
        <v>169</v>
      </c>
      <c r="F137" s="143" t="str">
        <f>VLOOKUP(E137,VIP!$A$2:$O14384,2,0)</f>
        <v>DRBR169</v>
      </c>
      <c r="G137" s="143" t="str">
        <f>VLOOKUP(E137,'LISTADO ATM'!$A$2:$B$897,2,0)</f>
        <v xml:space="preserve">ATM Oficina Caonabo </v>
      </c>
      <c r="H137" s="143" t="str">
        <f>VLOOKUP(E137,VIP!$A$2:$O19345,7,FALSE)</f>
        <v>Si</v>
      </c>
      <c r="I137" s="143" t="str">
        <f>VLOOKUP(E137,VIP!$A$2:$O11310,8,FALSE)</f>
        <v>Si</v>
      </c>
      <c r="J137" s="143" t="str">
        <f>VLOOKUP(E137,VIP!$A$2:$O11260,8,FALSE)</f>
        <v>Si</v>
      </c>
      <c r="K137" s="143" t="str">
        <f>VLOOKUP(E137,VIP!$A$2:$O14834,6,0)</f>
        <v>NO</v>
      </c>
      <c r="L137" s="144" t="s">
        <v>2417</v>
      </c>
      <c r="M137" s="162" t="s">
        <v>2545</v>
      </c>
      <c r="N137" s="99" t="s">
        <v>2452</v>
      </c>
      <c r="O137" s="143" t="s">
        <v>2453</v>
      </c>
      <c r="P137" s="143"/>
      <c r="Q137" s="161">
        <v>44393.614317129628</v>
      </c>
    </row>
    <row r="138" spans="1:17" s="117" customFormat="1" ht="18" x14ac:dyDescent="0.25">
      <c r="A138" s="143" t="str">
        <f>VLOOKUP(E138,'LISTADO ATM'!$A$2:$C$898,3,0)</f>
        <v>ESTE</v>
      </c>
      <c r="B138" s="140">
        <v>3335957022</v>
      </c>
      <c r="C138" s="100">
        <v>44393.488067129627</v>
      </c>
      <c r="D138" s="100" t="s">
        <v>2180</v>
      </c>
      <c r="E138" s="135">
        <v>480</v>
      </c>
      <c r="F138" s="143" t="str">
        <f>VLOOKUP(E138,VIP!$A$2:$O14381,2,0)</f>
        <v>DRBR480</v>
      </c>
      <c r="G138" s="143" t="str">
        <f>VLOOKUP(E138,'LISTADO ATM'!$A$2:$B$897,2,0)</f>
        <v>ATM UNP Farmaconal Higuey</v>
      </c>
      <c r="H138" s="143" t="str">
        <f>VLOOKUP(E138,VIP!$A$2:$O19342,7,FALSE)</f>
        <v>N/A</v>
      </c>
      <c r="I138" s="143" t="str">
        <f>VLOOKUP(E138,VIP!$A$2:$O11307,8,FALSE)</f>
        <v>N/A</v>
      </c>
      <c r="J138" s="143" t="str">
        <f>VLOOKUP(E138,VIP!$A$2:$O11257,8,FALSE)</f>
        <v>N/A</v>
      </c>
      <c r="K138" s="143" t="str">
        <f>VLOOKUP(E138,VIP!$A$2:$O14831,6,0)</f>
        <v>N/A</v>
      </c>
      <c r="L138" s="144" t="s">
        <v>2219</v>
      </c>
      <c r="M138" s="162" t="s">
        <v>2545</v>
      </c>
      <c r="N138" s="162" t="s">
        <v>2594</v>
      </c>
      <c r="O138" s="143" t="s">
        <v>2454</v>
      </c>
      <c r="P138" s="143"/>
      <c r="Q138" s="161" t="s">
        <v>2219</v>
      </c>
    </row>
    <row r="139" spans="1:17" s="117" customFormat="1" ht="18" x14ac:dyDescent="0.25">
      <c r="A139" s="143" t="str">
        <f>VLOOKUP(E139,'LISTADO ATM'!$A$2:$C$898,3,0)</f>
        <v>ESTE</v>
      </c>
      <c r="B139" s="140">
        <v>3335957026</v>
      </c>
      <c r="C139" s="100">
        <v>44393.488796296297</v>
      </c>
      <c r="D139" s="100" t="s">
        <v>2448</v>
      </c>
      <c r="E139" s="135">
        <v>114</v>
      </c>
      <c r="F139" s="143" t="str">
        <f>VLOOKUP(E139,VIP!$A$2:$O14383,2,0)</f>
        <v>DRBR114</v>
      </c>
      <c r="G139" s="143" t="str">
        <f>VLOOKUP(E139,'LISTADO ATM'!$A$2:$B$897,2,0)</f>
        <v xml:space="preserve">ATM Oficina Hato Mayor </v>
      </c>
      <c r="H139" s="143" t="str">
        <f>VLOOKUP(E139,VIP!$A$2:$O19344,7,FALSE)</f>
        <v>Si</v>
      </c>
      <c r="I139" s="143" t="str">
        <f>VLOOKUP(E139,VIP!$A$2:$O11309,8,FALSE)</f>
        <v>Si</v>
      </c>
      <c r="J139" s="143" t="str">
        <f>VLOOKUP(E139,VIP!$A$2:$O11259,8,FALSE)</f>
        <v>Si</v>
      </c>
      <c r="K139" s="143" t="str">
        <f>VLOOKUP(E139,VIP!$A$2:$O14833,6,0)</f>
        <v>NO</v>
      </c>
      <c r="L139" s="144" t="s">
        <v>2417</v>
      </c>
      <c r="M139" s="162" t="s">
        <v>2545</v>
      </c>
      <c r="N139" s="99" t="s">
        <v>2452</v>
      </c>
      <c r="O139" s="143" t="s">
        <v>2453</v>
      </c>
      <c r="P139" s="143"/>
      <c r="Q139" s="209">
        <v>44393.747916666667</v>
      </c>
    </row>
    <row r="140" spans="1:17" s="117" customFormat="1" ht="18" x14ac:dyDescent="0.25">
      <c r="A140" s="143" t="str">
        <f>VLOOKUP(E140,'LISTADO ATM'!$A$2:$C$898,3,0)</f>
        <v>NORTE</v>
      </c>
      <c r="B140" s="140">
        <v>3335957030</v>
      </c>
      <c r="C140" s="100">
        <v>44393.491215277776</v>
      </c>
      <c r="D140" s="100" t="s">
        <v>2469</v>
      </c>
      <c r="E140" s="135">
        <v>749</v>
      </c>
      <c r="F140" s="143" t="str">
        <f>VLOOKUP(E140,VIP!$A$2:$O14382,2,0)</f>
        <v>DRBR251</v>
      </c>
      <c r="G140" s="143" t="str">
        <f>VLOOKUP(E140,'LISTADO ATM'!$A$2:$B$897,2,0)</f>
        <v xml:space="preserve">ATM Oficina Yaque </v>
      </c>
      <c r="H140" s="143" t="str">
        <f>VLOOKUP(E140,VIP!$A$2:$O19343,7,FALSE)</f>
        <v>Si</v>
      </c>
      <c r="I140" s="143" t="str">
        <f>VLOOKUP(E140,VIP!$A$2:$O11308,8,FALSE)</f>
        <v>Si</v>
      </c>
      <c r="J140" s="143" t="str">
        <f>VLOOKUP(E140,VIP!$A$2:$O11258,8,FALSE)</f>
        <v>Si</v>
      </c>
      <c r="K140" s="143" t="str">
        <f>VLOOKUP(E140,VIP!$A$2:$O14832,6,0)</f>
        <v>NO</v>
      </c>
      <c r="L140" s="144" t="s">
        <v>2417</v>
      </c>
      <c r="M140" s="162" t="s">
        <v>2545</v>
      </c>
      <c r="N140" s="208" t="s">
        <v>2594</v>
      </c>
      <c r="O140" s="143" t="s">
        <v>2593</v>
      </c>
      <c r="P140" s="143"/>
      <c r="Q140" s="209">
        <v>44393.754166666666</v>
      </c>
    </row>
    <row r="141" spans="1:17" s="117" customFormat="1" ht="18" x14ac:dyDescent="0.25">
      <c r="A141" s="143" t="str">
        <f>VLOOKUP(E141,'LISTADO ATM'!$A$2:$C$898,3,0)</f>
        <v>NORTE</v>
      </c>
      <c r="B141" s="140">
        <v>3335957031</v>
      </c>
      <c r="C141" s="100">
        <v>44393.491435185184</v>
      </c>
      <c r="D141" s="100" t="s">
        <v>2469</v>
      </c>
      <c r="E141" s="135">
        <v>350</v>
      </c>
      <c r="F141" s="143" t="str">
        <f>VLOOKUP(E141,VIP!$A$2:$O14380,2,0)</f>
        <v>DRBR350</v>
      </c>
      <c r="G141" s="143" t="str">
        <f>VLOOKUP(E141,'LISTADO ATM'!$A$2:$B$897,2,0)</f>
        <v xml:space="preserve">ATM Oficina Villa Tapia </v>
      </c>
      <c r="H141" s="143" t="str">
        <f>VLOOKUP(E141,VIP!$A$2:$O19341,7,FALSE)</f>
        <v>Si</v>
      </c>
      <c r="I141" s="143" t="str">
        <f>VLOOKUP(E141,VIP!$A$2:$O11306,8,FALSE)</f>
        <v>Si</v>
      </c>
      <c r="J141" s="143" t="str">
        <f>VLOOKUP(E141,VIP!$A$2:$O11256,8,FALSE)</f>
        <v>Si</v>
      </c>
      <c r="K141" s="143" t="str">
        <f>VLOOKUP(E141,VIP!$A$2:$O14830,6,0)</f>
        <v>NO</v>
      </c>
      <c r="L141" s="144" t="s">
        <v>2601</v>
      </c>
      <c r="M141" s="162" t="s">
        <v>2545</v>
      </c>
      <c r="N141" s="162" t="s">
        <v>2594</v>
      </c>
      <c r="O141" s="143" t="s">
        <v>2602</v>
      </c>
      <c r="P141" s="208" t="s">
        <v>2607</v>
      </c>
      <c r="Q141" s="161" t="s">
        <v>2601</v>
      </c>
    </row>
    <row r="142" spans="1:17" s="117" customFormat="1" ht="18" x14ac:dyDescent="0.25">
      <c r="A142" s="143" t="str">
        <f>VLOOKUP(E142,'LISTADO ATM'!$A$2:$C$898,3,0)</f>
        <v>SUR</v>
      </c>
      <c r="B142" s="140">
        <v>3335957034</v>
      </c>
      <c r="C142" s="100">
        <v>44393.492800925924</v>
      </c>
      <c r="D142" s="100" t="s">
        <v>2469</v>
      </c>
      <c r="E142" s="135">
        <v>873</v>
      </c>
      <c r="F142" s="143" t="str">
        <f>VLOOKUP(E142,VIP!$A$2:$O14379,2,0)</f>
        <v>DRBR873</v>
      </c>
      <c r="G142" s="143" t="str">
        <f>VLOOKUP(E142,'LISTADO ATM'!$A$2:$B$897,2,0)</f>
        <v xml:space="preserve">ATM Centro de Caja San Cristóbal II </v>
      </c>
      <c r="H142" s="143" t="str">
        <f>VLOOKUP(E142,VIP!$A$2:$O19340,7,FALSE)</f>
        <v>Si</v>
      </c>
      <c r="I142" s="143" t="str">
        <f>VLOOKUP(E142,VIP!$A$2:$O11305,8,FALSE)</f>
        <v>Si</v>
      </c>
      <c r="J142" s="143" t="str">
        <f>VLOOKUP(E142,VIP!$A$2:$O11255,8,FALSE)</f>
        <v>Si</v>
      </c>
      <c r="K142" s="143" t="str">
        <f>VLOOKUP(E142,VIP!$A$2:$O14829,6,0)</f>
        <v>SI</v>
      </c>
      <c r="L142" s="144" t="s">
        <v>2601</v>
      </c>
      <c r="M142" s="162" t="s">
        <v>2545</v>
      </c>
      <c r="N142" s="162" t="s">
        <v>2594</v>
      </c>
      <c r="O142" s="143" t="s">
        <v>2602</v>
      </c>
      <c r="P142" s="208" t="s">
        <v>2607</v>
      </c>
      <c r="Q142" s="161" t="s">
        <v>2601</v>
      </c>
    </row>
    <row r="143" spans="1:17" s="117" customFormat="1" ht="18" x14ac:dyDescent="0.25">
      <c r="A143" s="143" t="str">
        <f>VLOOKUP(E143,'LISTADO ATM'!$A$2:$C$898,3,0)</f>
        <v>NORTE</v>
      </c>
      <c r="B143" s="140">
        <v>3335957035</v>
      </c>
      <c r="C143" s="100">
        <v>44393.49318287037</v>
      </c>
      <c r="D143" s="100" t="s">
        <v>2589</v>
      </c>
      <c r="E143" s="135">
        <v>633</v>
      </c>
      <c r="F143" s="143" t="str">
        <f>VLOOKUP(E143,VIP!$A$2:$O14381,2,0)</f>
        <v>DRBR260</v>
      </c>
      <c r="G143" s="143" t="str">
        <f>VLOOKUP(E143,'LISTADO ATM'!$A$2:$B$897,2,0)</f>
        <v xml:space="preserve">ATM Autobanco Las Colinas </v>
      </c>
      <c r="H143" s="143" t="str">
        <f>VLOOKUP(E143,VIP!$A$2:$O19342,7,FALSE)</f>
        <v>Si</v>
      </c>
      <c r="I143" s="143" t="str">
        <f>VLOOKUP(E143,VIP!$A$2:$O11307,8,FALSE)</f>
        <v>Si</v>
      </c>
      <c r="J143" s="143" t="str">
        <f>VLOOKUP(E143,VIP!$A$2:$O11257,8,FALSE)</f>
        <v>Si</v>
      </c>
      <c r="K143" s="143" t="str">
        <f>VLOOKUP(E143,VIP!$A$2:$O14831,6,0)</f>
        <v>SI</v>
      </c>
      <c r="L143" s="144" t="s">
        <v>2417</v>
      </c>
      <c r="M143" s="162" t="s">
        <v>2545</v>
      </c>
      <c r="N143" s="99" t="s">
        <v>2452</v>
      </c>
      <c r="O143" s="143" t="s">
        <v>2600</v>
      </c>
      <c r="P143" s="143"/>
      <c r="Q143" s="161">
        <v>44393.614317129628</v>
      </c>
    </row>
    <row r="144" spans="1:17" s="117" customFormat="1" ht="18" x14ac:dyDescent="0.25">
      <c r="A144" s="143" t="str">
        <f>VLOOKUP(E144,'LISTADO ATM'!$A$2:$C$898,3,0)</f>
        <v>DISTRITO NACIONAL</v>
      </c>
      <c r="B144" s="140">
        <v>3335957038</v>
      </c>
      <c r="C144" s="100">
        <v>44393.494097222225</v>
      </c>
      <c r="D144" s="100" t="s">
        <v>2469</v>
      </c>
      <c r="E144" s="135">
        <v>957</v>
      </c>
      <c r="F144" s="143" t="str">
        <f>VLOOKUP(E144,VIP!$A$2:$O14378,2,0)</f>
        <v>DRBR23F</v>
      </c>
      <c r="G144" s="143" t="str">
        <f>VLOOKUP(E144,'LISTADO ATM'!$A$2:$B$897,2,0)</f>
        <v xml:space="preserve">ATM Oficina Venezuela </v>
      </c>
      <c r="H144" s="143" t="str">
        <f>VLOOKUP(E144,VIP!$A$2:$O19339,7,FALSE)</f>
        <v>Si</v>
      </c>
      <c r="I144" s="143" t="str">
        <f>VLOOKUP(E144,VIP!$A$2:$O11304,8,FALSE)</f>
        <v>Si</v>
      </c>
      <c r="J144" s="143" t="str">
        <f>VLOOKUP(E144,VIP!$A$2:$O11254,8,FALSE)</f>
        <v>Si</v>
      </c>
      <c r="K144" s="143" t="str">
        <f>VLOOKUP(E144,VIP!$A$2:$O14828,6,0)</f>
        <v>SI</v>
      </c>
      <c r="L144" s="144" t="s">
        <v>2603</v>
      </c>
      <c r="M144" s="162" t="s">
        <v>2545</v>
      </c>
      <c r="N144" s="162" t="s">
        <v>2594</v>
      </c>
      <c r="O144" s="143" t="s">
        <v>2602</v>
      </c>
      <c r="P144" s="208" t="s">
        <v>2608</v>
      </c>
      <c r="Q144" s="161" t="s">
        <v>2603</v>
      </c>
    </row>
    <row r="145" spans="1:17" s="117" customFormat="1" ht="18" x14ac:dyDescent="0.25">
      <c r="A145" s="143" t="str">
        <f>VLOOKUP(E145,'LISTADO ATM'!$A$2:$C$898,3,0)</f>
        <v>DISTRITO NACIONAL</v>
      </c>
      <c r="B145" s="140">
        <v>3335957041</v>
      </c>
      <c r="C145" s="100">
        <v>44393.495613425926</v>
      </c>
      <c r="D145" s="100" t="s">
        <v>2469</v>
      </c>
      <c r="E145" s="135">
        <v>946</v>
      </c>
      <c r="F145" s="143" t="str">
        <f>VLOOKUP(E145,VIP!$A$2:$O14380,2,0)</f>
        <v>DRBR24R</v>
      </c>
      <c r="G145" s="143" t="str">
        <f>VLOOKUP(E145,'LISTADO ATM'!$A$2:$B$897,2,0)</f>
        <v xml:space="preserve">ATM Oficina Núñez de Cáceres I </v>
      </c>
      <c r="H145" s="143" t="str">
        <f>VLOOKUP(E145,VIP!$A$2:$O19341,7,FALSE)</f>
        <v>Si</v>
      </c>
      <c r="I145" s="143" t="str">
        <f>VLOOKUP(E145,VIP!$A$2:$O11306,8,FALSE)</f>
        <v>Si</v>
      </c>
      <c r="J145" s="143" t="str">
        <f>VLOOKUP(E145,VIP!$A$2:$O11256,8,FALSE)</f>
        <v>Si</v>
      </c>
      <c r="K145" s="143" t="str">
        <f>VLOOKUP(E145,VIP!$A$2:$O14830,6,0)</f>
        <v>NO</v>
      </c>
      <c r="L145" s="144" t="s">
        <v>2417</v>
      </c>
      <c r="M145" s="99" t="s">
        <v>2445</v>
      </c>
      <c r="N145" s="99" t="s">
        <v>2452</v>
      </c>
      <c r="O145" s="143" t="s">
        <v>2593</v>
      </c>
      <c r="P145" s="143"/>
      <c r="Q145" s="99" t="s">
        <v>2417</v>
      </c>
    </row>
    <row r="146" spans="1:17" s="117" customFormat="1" ht="18" x14ac:dyDescent="0.25">
      <c r="A146" s="143" t="str">
        <f>VLOOKUP(E146,'LISTADO ATM'!$A$2:$C$898,3,0)</f>
        <v>SUR</v>
      </c>
      <c r="B146" s="140">
        <v>3335957042</v>
      </c>
      <c r="C146" s="100">
        <v>44393.495740740742</v>
      </c>
      <c r="D146" s="100" t="s">
        <v>2469</v>
      </c>
      <c r="E146" s="135">
        <v>48</v>
      </c>
      <c r="F146" s="143" t="str">
        <f>VLOOKUP(E146,VIP!$A$2:$O14377,2,0)</f>
        <v>DRBR048</v>
      </c>
      <c r="G146" s="143" t="str">
        <f>VLOOKUP(E146,'LISTADO ATM'!$A$2:$B$897,2,0)</f>
        <v xml:space="preserve">ATM Autoservicio Neiba I </v>
      </c>
      <c r="H146" s="143" t="str">
        <f>VLOOKUP(E146,VIP!$A$2:$O19338,7,FALSE)</f>
        <v>Si</v>
      </c>
      <c r="I146" s="143" t="str">
        <f>VLOOKUP(E146,VIP!$A$2:$O11303,8,FALSE)</f>
        <v>Si</v>
      </c>
      <c r="J146" s="143" t="str">
        <f>VLOOKUP(E146,VIP!$A$2:$O11253,8,FALSE)</f>
        <v>Si</v>
      </c>
      <c r="K146" s="143" t="str">
        <f>VLOOKUP(E146,VIP!$A$2:$O14827,6,0)</f>
        <v>SI</v>
      </c>
      <c r="L146" s="144" t="s">
        <v>2601</v>
      </c>
      <c r="M146" s="162" t="s">
        <v>2545</v>
      </c>
      <c r="N146" s="162" t="s">
        <v>2594</v>
      </c>
      <c r="O146" s="143" t="s">
        <v>2602</v>
      </c>
      <c r="P146" s="208" t="s">
        <v>2607</v>
      </c>
      <c r="Q146" s="161" t="s">
        <v>2601</v>
      </c>
    </row>
    <row r="147" spans="1:17" s="117" customFormat="1" ht="18" x14ac:dyDescent="0.25">
      <c r="A147" s="143" t="str">
        <f>VLOOKUP(E147,'LISTADO ATM'!$A$2:$C$898,3,0)</f>
        <v>DISTRITO NACIONAL</v>
      </c>
      <c r="B147" s="140">
        <v>3335957051</v>
      </c>
      <c r="C147" s="100">
        <v>44393.498969907407</v>
      </c>
      <c r="D147" s="100" t="s">
        <v>2469</v>
      </c>
      <c r="E147" s="135">
        <v>264</v>
      </c>
      <c r="F147" s="143" t="str">
        <f>VLOOKUP(E147,VIP!$A$2:$O14376,2,0)</f>
        <v>DRBR264</v>
      </c>
      <c r="G147" s="143" t="str">
        <f>VLOOKUP(E147,'LISTADO ATM'!$A$2:$B$897,2,0)</f>
        <v xml:space="preserve">ATM S/M Nacional Independencia </v>
      </c>
      <c r="H147" s="143" t="str">
        <f>VLOOKUP(E147,VIP!$A$2:$O19337,7,FALSE)</f>
        <v>Si</v>
      </c>
      <c r="I147" s="143" t="str">
        <f>VLOOKUP(E147,VIP!$A$2:$O11302,8,FALSE)</f>
        <v>Si</v>
      </c>
      <c r="J147" s="143" t="str">
        <f>VLOOKUP(E147,VIP!$A$2:$O11252,8,FALSE)</f>
        <v>Si</v>
      </c>
      <c r="K147" s="143" t="str">
        <f>VLOOKUP(E147,VIP!$A$2:$O14826,6,0)</f>
        <v>SI</v>
      </c>
      <c r="L147" s="144" t="s">
        <v>2601</v>
      </c>
      <c r="M147" s="162" t="s">
        <v>2545</v>
      </c>
      <c r="N147" s="162" t="s">
        <v>2594</v>
      </c>
      <c r="O147" s="143" t="s">
        <v>2602</v>
      </c>
      <c r="P147" s="208" t="s">
        <v>2607</v>
      </c>
      <c r="Q147" s="161" t="s">
        <v>2601</v>
      </c>
    </row>
    <row r="148" spans="1:17" s="117" customFormat="1" ht="18" x14ac:dyDescent="0.25">
      <c r="A148" s="143" t="str">
        <f>VLOOKUP(E148,'LISTADO ATM'!$A$2:$C$898,3,0)</f>
        <v>DISTRITO NACIONAL</v>
      </c>
      <c r="B148" s="140">
        <v>3335957053</v>
      </c>
      <c r="C148" s="100">
        <v>44393.499189814815</v>
      </c>
      <c r="D148" s="100" t="s">
        <v>2448</v>
      </c>
      <c r="E148" s="135">
        <v>696</v>
      </c>
      <c r="F148" s="143" t="str">
        <f>VLOOKUP(E148,VIP!$A$2:$O14375,2,0)</f>
        <v>DRBR696</v>
      </c>
      <c r="G148" s="143" t="str">
        <f>VLOOKUP(E148,'LISTADO ATM'!$A$2:$B$897,2,0)</f>
        <v>ATM Olé Jacobo Majluta</v>
      </c>
      <c r="H148" s="143" t="str">
        <f>VLOOKUP(E148,VIP!$A$2:$O19336,7,FALSE)</f>
        <v>Si</v>
      </c>
      <c r="I148" s="143" t="str">
        <f>VLOOKUP(E148,VIP!$A$2:$O11301,8,FALSE)</f>
        <v>Si</v>
      </c>
      <c r="J148" s="143" t="str">
        <f>VLOOKUP(E148,VIP!$A$2:$O11251,8,FALSE)</f>
        <v>Si</v>
      </c>
      <c r="K148" s="143" t="str">
        <f>VLOOKUP(E148,VIP!$A$2:$O14825,6,0)</f>
        <v>NO</v>
      </c>
      <c r="L148" s="144" t="s">
        <v>2417</v>
      </c>
      <c r="M148" s="162" t="s">
        <v>2545</v>
      </c>
      <c r="N148" s="162" t="s">
        <v>2594</v>
      </c>
      <c r="O148" s="143" t="s">
        <v>2453</v>
      </c>
      <c r="P148" s="143"/>
      <c r="Q148" s="161" t="s">
        <v>2417</v>
      </c>
    </row>
    <row r="149" spans="1:17" s="117" customFormat="1" ht="18" x14ac:dyDescent="0.25">
      <c r="A149" s="143" t="str">
        <f>VLOOKUP(E149,'LISTADO ATM'!$A$2:$C$898,3,0)</f>
        <v>NORTE</v>
      </c>
      <c r="B149" s="140">
        <v>3335957089</v>
      </c>
      <c r="C149" s="100">
        <v>44393.508576388886</v>
      </c>
      <c r="D149" s="100" t="s">
        <v>2469</v>
      </c>
      <c r="E149" s="135">
        <v>53</v>
      </c>
      <c r="F149" s="143" t="str">
        <f>VLOOKUP(E149,VIP!$A$2:$O14374,2,0)</f>
        <v>DRBR053</v>
      </c>
      <c r="G149" s="143" t="str">
        <f>VLOOKUP(E149,'LISTADO ATM'!$A$2:$B$897,2,0)</f>
        <v xml:space="preserve">ATM Oficina Constanza </v>
      </c>
      <c r="H149" s="143" t="str">
        <f>VLOOKUP(E149,VIP!$A$2:$O19335,7,FALSE)</f>
        <v>Si</v>
      </c>
      <c r="I149" s="143" t="str">
        <f>VLOOKUP(E149,VIP!$A$2:$O11300,8,FALSE)</f>
        <v>Si</v>
      </c>
      <c r="J149" s="143" t="str">
        <f>VLOOKUP(E149,VIP!$A$2:$O11250,8,FALSE)</f>
        <v>Si</v>
      </c>
      <c r="K149" s="143" t="str">
        <f>VLOOKUP(E149,VIP!$A$2:$O14824,6,0)</f>
        <v>NO</v>
      </c>
      <c r="L149" s="144" t="s">
        <v>2603</v>
      </c>
      <c r="M149" s="162" t="s">
        <v>2545</v>
      </c>
      <c r="N149" s="162" t="s">
        <v>2594</v>
      </c>
      <c r="O149" s="143" t="s">
        <v>2604</v>
      </c>
      <c r="P149" s="208" t="s">
        <v>2608</v>
      </c>
      <c r="Q149" s="161" t="s">
        <v>2603</v>
      </c>
    </row>
    <row r="150" spans="1:17" s="117" customFormat="1" ht="18" x14ac:dyDescent="0.25">
      <c r="A150" s="143" t="str">
        <f>VLOOKUP(E150,'LISTADO ATM'!$A$2:$C$898,3,0)</f>
        <v>NORTE</v>
      </c>
      <c r="B150" s="140">
        <v>3335957091</v>
      </c>
      <c r="C150" s="100">
        <v>44393.509965277779</v>
      </c>
      <c r="D150" s="100" t="s">
        <v>2469</v>
      </c>
      <c r="E150" s="135">
        <v>747</v>
      </c>
      <c r="F150" s="143" t="str">
        <f>VLOOKUP(E150,VIP!$A$2:$O14373,2,0)</f>
        <v>DRBR200</v>
      </c>
      <c r="G150" s="143" t="str">
        <f>VLOOKUP(E150,'LISTADO ATM'!$A$2:$B$897,2,0)</f>
        <v xml:space="preserve">ATM Club BR (Santiago) </v>
      </c>
      <c r="H150" s="143" t="str">
        <f>VLOOKUP(E150,VIP!$A$2:$O19334,7,FALSE)</f>
        <v>Si</v>
      </c>
      <c r="I150" s="143" t="str">
        <f>VLOOKUP(E150,VIP!$A$2:$O11299,8,FALSE)</f>
        <v>Si</v>
      </c>
      <c r="J150" s="143" t="str">
        <f>VLOOKUP(E150,VIP!$A$2:$O11249,8,FALSE)</f>
        <v>Si</v>
      </c>
      <c r="K150" s="143" t="str">
        <f>VLOOKUP(E150,VIP!$A$2:$O14823,6,0)</f>
        <v>SI</v>
      </c>
      <c r="L150" s="144" t="s">
        <v>2603</v>
      </c>
      <c r="M150" s="162" t="s">
        <v>2545</v>
      </c>
      <c r="N150" s="162" t="s">
        <v>2594</v>
      </c>
      <c r="O150" s="143" t="s">
        <v>2604</v>
      </c>
      <c r="P150" s="208" t="s">
        <v>2608</v>
      </c>
      <c r="Q150" s="161" t="s">
        <v>2603</v>
      </c>
    </row>
    <row r="151" spans="1:17" s="117" customFormat="1" ht="18" x14ac:dyDescent="0.25">
      <c r="A151" s="143" t="str">
        <f>VLOOKUP(E151,'LISTADO ATM'!$A$2:$C$898,3,0)</f>
        <v>DISTRITO NACIONAL</v>
      </c>
      <c r="B151" s="140">
        <v>3335957095</v>
      </c>
      <c r="C151" s="100">
        <v>44393.511180555557</v>
      </c>
      <c r="D151" s="100" t="s">
        <v>2469</v>
      </c>
      <c r="E151" s="135">
        <v>961</v>
      </c>
      <c r="F151" s="143" t="str">
        <f>VLOOKUP(E151,VIP!$A$2:$O14372,2,0)</f>
        <v>DRBR03H</v>
      </c>
      <c r="G151" s="143" t="str">
        <f>VLOOKUP(E151,'LISTADO ATM'!$A$2:$B$897,2,0)</f>
        <v xml:space="preserve">ATM Listín Diario </v>
      </c>
      <c r="H151" s="143" t="str">
        <f>VLOOKUP(E151,VIP!$A$2:$O19333,7,FALSE)</f>
        <v>Si</v>
      </c>
      <c r="I151" s="143" t="str">
        <f>VLOOKUP(E151,VIP!$A$2:$O11298,8,FALSE)</f>
        <v>Si</v>
      </c>
      <c r="J151" s="143" t="str">
        <f>VLOOKUP(E151,VIP!$A$2:$O11248,8,FALSE)</f>
        <v>Si</v>
      </c>
      <c r="K151" s="143" t="str">
        <f>VLOOKUP(E151,VIP!$A$2:$O14822,6,0)</f>
        <v>NO</v>
      </c>
      <c r="L151" s="144" t="s">
        <v>2603</v>
      </c>
      <c r="M151" s="162" t="s">
        <v>2545</v>
      </c>
      <c r="N151" s="208" t="s">
        <v>2594</v>
      </c>
      <c r="O151" s="143" t="s">
        <v>2604</v>
      </c>
      <c r="P151" s="208" t="s">
        <v>2608</v>
      </c>
      <c r="Q151" s="161" t="s">
        <v>2603</v>
      </c>
    </row>
    <row r="152" spans="1:17" s="117" customFormat="1" ht="18" x14ac:dyDescent="0.25">
      <c r="A152" s="143" t="str">
        <f>VLOOKUP(E152,'LISTADO ATM'!$A$2:$C$898,3,0)</f>
        <v>ESTE</v>
      </c>
      <c r="B152" s="140">
        <v>3335957099</v>
      </c>
      <c r="C152" s="100">
        <v>44393.512499999997</v>
      </c>
      <c r="D152" s="100" t="s">
        <v>2469</v>
      </c>
      <c r="E152" s="135">
        <v>211</v>
      </c>
      <c r="F152" s="143" t="str">
        <f>VLOOKUP(E152,VIP!$A$2:$O14371,2,0)</f>
        <v>DRBR211</v>
      </c>
      <c r="G152" s="143" t="str">
        <f>VLOOKUP(E152,'LISTADO ATM'!$A$2:$B$897,2,0)</f>
        <v xml:space="preserve">ATM Oficina La Romana I </v>
      </c>
      <c r="H152" s="143" t="str">
        <f>VLOOKUP(E152,VIP!$A$2:$O19332,7,FALSE)</f>
        <v>Si</v>
      </c>
      <c r="I152" s="143" t="str">
        <f>VLOOKUP(E152,VIP!$A$2:$O11297,8,FALSE)</f>
        <v>Si</v>
      </c>
      <c r="J152" s="143" t="str">
        <f>VLOOKUP(E152,VIP!$A$2:$O11247,8,FALSE)</f>
        <v>Si</v>
      </c>
      <c r="K152" s="143" t="str">
        <f>VLOOKUP(E152,VIP!$A$2:$O14821,6,0)</f>
        <v>NO</v>
      </c>
      <c r="L152" s="144" t="s">
        <v>2603</v>
      </c>
      <c r="M152" s="162" t="s">
        <v>2545</v>
      </c>
      <c r="N152" s="162" t="s">
        <v>2594</v>
      </c>
      <c r="O152" s="143" t="s">
        <v>2604</v>
      </c>
      <c r="P152" s="208" t="s">
        <v>2608</v>
      </c>
      <c r="Q152" s="161" t="s">
        <v>2603</v>
      </c>
    </row>
    <row r="153" spans="1:17" s="117" customFormat="1" ht="18" x14ac:dyDescent="0.25">
      <c r="A153" s="143" t="str">
        <f>VLOOKUP(E153,'LISTADO ATM'!$A$2:$C$898,3,0)</f>
        <v>ESTE</v>
      </c>
      <c r="B153" s="140">
        <v>3335957105</v>
      </c>
      <c r="C153" s="100">
        <v>44393.514050925929</v>
      </c>
      <c r="D153" s="100" t="s">
        <v>2448</v>
      </c>
      <c r="E153" s="135">
        <v>368</v>
      </c>
      <c r="F153" s="143" t="str">
        <f>VLOOKUP(E153,VIP!$A$2:$O14379,2,0)</f>
        <v xml:space="preserve">DRBR368 </v>
      </c>
      <c r="G153" s="143" t="str">
        <f>VLOOKUP(E153,'LISTADO ATM'!$A$2:$B$897,2,0)</f>
        <v>ATM Ayuntamiento Peralvillo</v>
      </c>
      <c r="H153" s="143" t="str">
        <f>VLOOKUP(E153,VIP!$A$2:$O19340,7,FALSE)</f>
        <v>N/A</v>
      </c>
      <c r="I153" s="143" t="str">
        <f>VLOOKUP(E153,VIP!$A$2:$O11305,8,FALSE)</f>
        <v>N/A</v>
      </c>
      <c r="J153" s="143" t="str">
        <f>VLOOKUP(E153,VIP!$A$2:$O11255,8,FALSE)</f>
        <v>N/A</v>
      </c>
      <c r="K153" s="143" t="str">
        <f>VLOOKUP(E153,VIP!$A$2:$O14829,6,0)</f>
        <v>N/A</v>
      </c>
      <c r="L153" s="144" t="s">
        <v>2560</v>
      </c>
      <c r="M153" s="162" t="s">
        <v>2545</v>
      </c>
      <c r="N153" s="99" t="s">
        <v>2452</v>
      </c>
      <c r="O153" s="143" t="s">
        <v>2453</v>
      </c>
      <c r="P153" s="143"/>
      <c r="Q153" s="209">
        <v>44393.755555555559</v>
      </c>
    </row>
    <row r="154" spans="1:17" s="117" customFormat="1" ht="18" x14ac:dyDescent="0.25">
      <c r="A154" s="143" t="str">
        <f>VLOOKUP(E154,'LISTADO ATM'!$A$2:$C$898,3,0)</f>
        <v>DISTRITO NACIONAL</v>
      </c>
      <c r="B154" s="140">
        <v>3335957110</v>
      </c>
      <c r="C154" s="100">
        <v>44393.516296296293</v>
      </c>
      <c r="D154" s="100" t="s">
        <v>2180</v>
      </c>
      <c r="E154" s="135">
        <v>696</v>
      </c>
      <c r="F154" s="143" t="str">
        <f>VLOOKUP(E154,VIP!$A$2:$O14378,2,0)</f>
        <v>DRBR696</v>
      </c>
      <c r="G154" s="143" t="str">
        <f>VLOOKUP(E154,'LISTADO ATM'!$A$2:$B$897,2,0)</f>
        <v>ATM Olé Jacobo Majluta</v>
      </c>
      <c r="H154" s="143" t="str">
        <f>VLOOKUP(E154,VIP!$A$2:$O19339,7,FALSE)</f>
        <v>Si</v>
      </c>
      <c r="I154" s="143" t="str">
        <f>VLOOKUP(E154,VIP!$A$2:$O11304,8,FALSE)</f>
        <v>Si</v>
      </c>
      <c r="J154" s="143" t="str">
        <f>VLOOKUP(E154,VIP!$A$2:$O11254,8,FALSE)</f>
        <v>Si</v>
      </c>
      <c r="K154" s="143" t="str">
        <f>VLOOKUP(E154,VIP!$A$2:$O14828,6,0)</f>
        <v>NO</v>
      </c>
      <c r="L154" s="144" t="s">
        <v>2219</v>
      </c>
      <c r="M154" s="99" t="s">
        <v>2445</v>
      </c>
      <c r="N154" s="99" t="s">
        <v>2590</v>
      </c>
      <c r="O154" s="143" t="s">
        <v>2454</v>
      </c>
      <c r="P154" s="143"/>
      <c r="Q154" s="99" t="s">
        <v>2219</v>
      </c>
    </row>
    <row r="155" spans="1:17" s="117" customFormat="1" ht="18" x14ac:dyDescent="0.25">
      <c r="A155" s="143" t="str">
        <f>VLOOKUP(E155,'LISTADO ATM'!$A$2:$C$898,3,0)</f>
        <v>DISTRITO NACIONAL</v>
      </c>
      <c r="B155" s="140">
        <v>3335957115</v>
      </c>
      <c r="C155" s="100">
        <v>44393.517291666663</v>
      </c>
      <c r="D155" s="100" t="s">
        <v>2180</v>
      </c>
      <c r="E155" s="135">
        <v>551</v>
      </c>
      <c r="F155" s="143" t="str">
        <f>VLOOKUP(E155,VIP!$A$2:$O14370,2,0)</f>
        <v>DRBR01C</v>
      </c>
      <c r="G155" s="143" t="str">
        <f>VLOOKUP(E155,'LISTADO ATM'!$A$2:$B$897,2,0)</f>
        <v xml:space="preserve">ATM Oficina Padre Castellanos </v>
      </c>
      <c r="H155" s="143" t="str">
        <f>VLOOKUP(E155,VIP!$A$2:$O19331,7,FALSE)</f>
        <v>Si</v>
      </c>
      <c r="I155" s="143" t="str">
        <f>VLOOKUP(E155,VIP!$A$2:$O11296,8,FALSE)</f>
        <v>Si</v>
      </c>
      <c r="J155" s="143" t="str">
        <f>VLOOKUP(E155,VIP!$A$2:$O11246,8,FALSE)</f>
        <v>Si</v>
      </c>
      <c r="K155" s="143" t="str">
        <f>VLOOKUP(E155,VIP!$A$2:$O14820,6,0)</f>
        <v>NO</v>
      </c>
      <c r="L155" s="144" t="s">
        <v>2219</v>
      </c>
      <c r="M155" s="162" t="s">
        <v>2545</v>
      </c>
      <c r="N155" s="162" t="s">
        <v>2594</v>
      </c>
      <c r="O155" s="143" t="s">
        <v>2454</v>
      </c>
      <c r="P155" s="143"/>
      <c r="Q155" s="161" t="s">
        <v>2219</v>
      </c>
    </row>
    <row r="156" spans="1:17" s="117" customFormat="1" ht="18" x14ac:dyDescent="0.25">
      <c r="A156" s="143" t="str">
        <f>VLOOKUP(E156,'LISTADO ATM'!$A$2:$C$898,3,0)</f>
        <v>DISTRITO NACIONAL</v>
      </c>
      <c r="B156" s="140">
        <v>3335957116</v>
      </c>
      <c r="C156" s="100">
        <v>44393.517881944441</v>
      </c>
      <c r="D156" s="100" t="s">
        <v>2180</v>
      </c>
      <c r="E156" s="135">
        <v>239</v>
      </c>
      <c r="F156" s="143" t="str">
        <f>VLOOKUP(E156,VIP!$A$2:$O14377,2,0)</f>
        <v>DRBR239</v>
      </c>
      <c r="G156" s="143" t="str">
        <f>VLOOKUP(E156,'LISTADO ATM'!$A$2:$B$897,2,0)</f>
        <v xml:space="preserve">ATM Autobanco Charles de Gaulle </v>
      </c>
      <c r="H156" s="143" t="str">
        <f>VLOOKUP(E156,VIP!$A$2:$O19338,7,FALSE)</f>
        <v>Si</v>
      </c>
      <c r="I156" s="143" t="str">
        <f>VLOOKUP(E156,VIP!$A$2:$O11303,8,FALSE)</f>
        <v>Si</v>
      </c>
      <c r="J156" s="143" t="str">
        <f>VLOOKUP(E156,VIP!$A$2:$O11253,8,FALSE)</f>
        <v>Si</v>
      </c>
      <c r="K156" s="143" t="str">
        <f>VLOOKUP(E156,VIP!$A$2:$O14827,6,0)</f>
        <v>SI</v>
      </c>
      <c r="L156" s="144" t="s">
        <v>2219</v>
      </c>
      <c r="M156" s="99" t="s">
        <v>2445</v>
      </c>
      <c r="N156" s="99" t="s">
        <v>2590</v>
      </c>
      <c r="O156" s="143" t="s">
        <v>2454</v>
      </c>
      <c r="P156" s="143"/>
      <c r="Q156" s="99" t="s">
        <v>2219</v>
      </c>
    </row>
    <row r="157" spans="1:17" s="117" customFormat="1" ht="18" x14ac:dyDescent="0.25">
      <c r="A157" s="143" t="str">
        <f>VLOOKUP(E157,'LISTADO ATM'!$A$2:$C$898,3,0)</f>
        <v>NORTE</v>
      </c>
      <c r="B157" s="140">
        <v>3335957117</v>
      </c>
      <c r="C157" s="100">
        <v>44393.517939814818</v>
      </c>
      <c r="D157" s="100" t="s">
        <v>2181</v>
      </c>
      <c r="E157" s="135">
        <v>151</v>
      </c>
      <c r="F157" s="143" t="str">
        <f>VLOOKUP(E157,VIP!$A$2:$O14369,2,0)</f>
        <v>DRBR151</v>
      </c>
      <c r="G157" s="143" t="str">
        <f>VLOOKUP(E157,'LISTADO ATM'!$A$2:$B$897,2,0)</f>
        <v xml:space="preserve">ATM Oficina Nagua </v>
      </c>
      <c r="H157" s="143" t="str">
        <f>VLOOKUP(E157,VIP!$A$2:$O19330,7,FALSE)</f>
        <v>Si</v>
      </c>
      <c r="I157" s="143" t="str">
        <f>VLOOKUP(E157,VIP!$A$2:$O11295,8,FALSE)</f>
        <v>Si</v>
      </c>
      <c r="J157" s="143" t="str">
        <f>VLOOKUP(E157,VIP!$A$2:$O11245,8,FALSE)</f>
        <v>Si</v>
      </c>
      <c r="K157" s="143" t="str">
        <f>VLOOKUP(E157,VIP!$A$2:$O14819,6,0)</f>
        <v>SI</v>
      </c>
      <c r="L157" s="144" t="s">
        <v>2219</v>
      </c>
      <c r="M157" s="162" t="s">
        <v>2545</v>
      </c>
      <c r="N157" s="162" t="s">
        <v>2594</v>
      </c>
      <c r="O157" s="143" t="s">
        <v>2588</v>
      </c>
      <c r="P157" s="143"/>
      <c r="Q157" s="161" t="s">
        <v>2219</v>
      </c>
    </row>
    <row r="158" spans="1:17" s="117" customFormat="1" ht="18" x14ac:dyDescent="0.25">
      <c r="A158" s="143" t="str">
        <f>VLOOKUP(E158,'LISTADO ATM'!$A$2:$C$898,3,0)</f>
        <v>DISTRITO NACIONAL</v>
      </c>
      <c r="B158" s="140">
        <v>3335957120</v>
      </c>
      <c r="C158" s="100">
        <v>44393.51866898148</v>
      </c>
      <c r="D158" s="100" t="s">
        <v>2180</v>
      </c>
      <c r="E158" s="135">
        <v>813</v>
      </c>
      <c r="F158" s="143" t="str">
        <f>VLOOKUP(E158,VIP!$A$2:$O14376,2,0)</f>
        <v>DRBR815</v>
      </c>
      <c r="G158" s="143" t="str">
        <f>VLOOKUP(E158,'LISTADO ATM'!$A$2:$B$897,2,0)</f>
        <v>ATM Occidental Mall</v>
      </c>
      <c r="H158" s="143" t="str">
        <f>VLOOKUP(E158,VIP!$A$2:$O19337,7,FALSE)</f>
        <v>Si</v>
      </c>
      <c r="I158" s="143" t="str">
        <f>VLOOKUP(E158,VIP!$A$2:$O11302,8,FALSE)</f>
        <v>Si</v>
      </c>
      <c r="J158" s="143" t="str">
        <f>VLOOKUP(E158,VIP!$A$2:$O11252,8,FALSE)</f>
        <v>Si</v>
      </c>
      <c r="K158" s="143" t="str">
        <f>VLOOKUP(E158,VIP!$A$2:$O14826,6,0)</f>
        <v>NO</v>
      </c>
      <c r="L158" s="144" t="s">
        <v>2219</v>
      </c>
      <c r="M158" s="162" t="s">
        <v>2545</v>
      </c>
      <c r="N158" s="208" t="s">
        <v>2594</v>
      </c>
      <c r="O158" s="143" t="s">
        <v>2454</v>
      </c>
      <c r="P158" s="143"/>
      <c r="Q158" s="209">
        <v>44393.738194444442</v>
      </c>
    </row>
    <row r="159" spans="1:17" s="117" customFormat="1" ht="18" x14ac:dyDescent="0.25">
      <c r="A159" s="143" t="str">
        <f>VLOOKUP(E159,'LISTADO ATM'!$A$2:$C$898,3,0)</f>
        <v>DISTRITO NACIONAL</v>
      </c>
      <c r="B159" s="140">
        <v>3335957125</v>
      </c>
      <c r="C159" s="100">
        <v>44393.521701388891</v>
      </c>
      <c r="D159" s="100" t="s">
        <v>2180</v>
      </c>
      <c r="E159" s="135">
        <v>57</v>
      </c>
      <c r="F159" s="143" t="str">
        <f>VLOOKUP(E159,VIP!$A$2:$O14375,2,0)</f>
        <v>DRBR057</v>
      </c>
      <c r="G159" s="143" t="str">
        <f>VLOOKUP(E159,'LISTADO ATM'!$A$2:$B$897,2,0)</f>
        <v xml:space="preserve">ATM Oficina Malecon Center </v>
      </c>
      <c r="H159" s="143" t="str">
        <f>VLOOKUP(E159,VIP!$A$2:$O19336,7,FALSE)</f>
        <v>Si</v>
      </c>
      <c r="I159" s="143" t="str">
        <f>VLOOKUP(E159,VIP!$A$2:$O11301,8,FALSE)</f>
        <v>Si</v>
      </c>
      <c r="J159" s="143" t="str">
        <f>VLOOKUP(E159,VIP!$A$2:$O11251,8,FALSE)</f>
        <v>Si</v>
      </c>
      <c r="K159" s="143" t="str">
        <f>VLOOKUP(E159,VIP!$A$2:$O14825,6,0)</f>
        <v>NO</v>
      </c>
      <c r="L159" s="144" t="s">
        <v>2219</v>
      </c>
      <c r="M159" s="99" t="s">
        <v>2445</v>
      </c>
      <c r="N159" s="99" t="s">
        <v>2590</v>
      </c>
      <c r="O159" s="143" t="s">
        <v>2454</v>
      </c>
      <c r="P159" s="143"/>
      <c r="Q159" s="99" t="s">
        <v>2219</v>
      </c>
    </row>
    <row r="160" spans="1:17" s="117" customFormat="1" ht="18" x14ac:dyDescent="0.25">
      <c r="A160" s="143" t="str">
        <f>VLOOKUP(E160,'LISTADO ATM'!$A$2:$C$898,3,0)</f>
        <v>NORTE</v>
      </c>
      <c r="B160" s="140">
        <v>3335957131</v>
      </c>
      <c r="C160" s="100">
        <v>44393.525347222225</v>
      </c>
      <c r="D160" s="100" t="s">
        <v>2181</v>
      </c>
      <c r="E160" s="135">
        <v>62</v>
      </c>
      <c r="F160" s="143" t="str">
        <f>VLOOKUP(E160,VIP!$A$2:$O14374,2,0)</f>
        <v>DRBR062</v>
      </c>
      <c r="G160" s="143" t="str">
        <f>VLOOKUP(E160,'LISTADO ATM'!$A$2:$B$897,2,0)</f>
        <v xml:space="preserve">ATM Oficina Dajabón </v>
      </c>
      <c r="H160" s="143" t="str">
        <f>VLOOKUP(E160,VIP!$A$2:$O19335,7,FALSE)</f>
        <v>Si</v>
      </c>
      <c r="I160" s="143" t="str">
        <f>VLOOKUP(E160,VIP!$A$2:$O11300,8,FALSE)</f>
        <v>Si</v>
      </c>
      <c r="J160" s="143" t="str">
        <f>VLOOKUP(E160,VIP!$A$2:$O11250,8,FALSE)</f>
        <v>Si</v>
      </c>
      <c r="K160" s="143" t="str">
        <f>VLOOKUP(E160,VIP!$A$2:$O14824,6,0)</f>
        <v>SI</v>
      </c>
      <c r="L160" s="144" t="s">
        <v>2219</v>
      </c>
      <c r="M160" s="162" t="s">
        <v>2545</v>
      </c>
      <c r="N160" s="99" t="s">
        <v>2452</v>
      </c>
      <c r="O160" s="143" t="s">
        <v>2588</v>
      </c>
      <c r="P160" s="143"/>
      <c r="Q160" s="209">
        <v>44393.777083333334</v>
      </c>
    </row>
    <row r="161" spans="1:17" s="117" customFormat="1" ht="18" x14ac:dyDescent="0.25">
      <c r="A161" s="143" t="str">
        <f>VLOOKUP(E161,'LISTADO ATM'!$A$2:$C$898,3,0)</f>
        <v>DISTRITO NACIONAL</v>
      </c>
      <c r="B161" s="140">
        <v>3335957136</v>
      </c>
      <c r="C161" s="100">
        <v>44393.527418981481</v>
      </c>
      <c r="D161" s="100" t="s">
        <v>2180</v>
      </c>
      <c r="E161" s="135">
        <v>902</v>
      </c>
      <c r="F161" s="143" t="str">
        <f>VLOOKUP(E161,VIP!$A$2:$O14373,2,0)</f>
        <v>DRBR16A</v>
      </c>
      <c r="G161" s="143" t="str">
        <f>VLOOKUP(E161,'LISTADO ATM'!$A$2:$B$897,2,0)</f>
        <v xml:space="preserve">ATM Oficina Plaza Florida </v>
      </c>
      <c r="H161" s="143" t="str">
        <f>VLOOKUP(E161,VIP!$A$2:$O19334,7,FALSE)</f>
        <v>Si</v>
      </c>
      <c r="I161" s="143" t="str">
        <f>VLOOKUP(E161,VIP!$A$2:$O11299,8,FALSE)</f>
        <v>Si</v>
      </c>
      <c r="J161" s="143" t="str">
        <f>VLOOKUP(E161,VIP!$A$2:$O11249,8,FALSE)</f>
        <v>Si</v>
      </c>
      <c r="K161" s="143" t="str">
        <f>VLOOKUP(E161,VIP!$A$2:$O14823,6,0)</f>
        <v>NO</v>
      </c>
      <c r="L161" s="144" t="s">
        <v>2219</v>
      </c>
      <c r="M161" s="99" t="s">
        <v>2445</v>
      </c>
      <c r="N161" s="99" t="s">
        <v>2590</v>
      </c>
      <c r="O161" s="143" t="s">
        <v>2454</v>
      </c>
      <c r="P161" s="143"/>
      <c r="Q161" s="99" t="s">
        <v>2219</v>
      </c>
    </row>
    <row r="162" spans="1:17" s="117" customFormat="1" ht="18" x14ac:dyDescent="0.25">
      <c r="A162" s="143" t="str">
        <f>VLOOKUP(E162,'LISTADO ATM'!$A$2:$C$898,3,0)</f>
        <v>DISTRITO NACIONAL</v>
      </c>
      <c r="B162" s="140">
        <v>3335957146</v>
      </c>
      <c r="C162" s="100">
        <v>44393.530509259261</v>
      </c>
      <c r="D162" s="100" t="s">
        <v>2448</v>
      </c>
      <c r="E162" s="135">
        <v>300</v>
      </c>
      <c r="F162" s="143" t="str">
        <f>VLOOKUP(E162,VIP!$A$2:$O14372,2,0)</f>
        <v>DRBR300</v>
      </c>
      <c r="G162" s="143" t="str">
        <f>VLOOKUP(E162,'LISTADO ATM'!$A$2:$B$897,2,0)</f>
        <v xml:space="preserve">ATM S/M Aprezio Los Guaricanos </v>
      </c>
      <c r="H162" s="143" t="str">
        <f>VLOOKUP(E162,VIP!$A$2:$O19333,7,FALSE)</f>
        <v>Si</v>
      </c>
      <c r="I162" s="143" t="str">
        <f>VLOOKUP(E162,VIP!$A$2:$O11298,8,FALSE)</f>
        <v>Si</v>
      </c>
      <c r="J162" s="143" t="str">
        <f>VLOOKUP(E162,VIP!$A$2:$O11248,8,FALSE)</f>
        <v>Si</v>
      </c>
      <c r="K162" s="143" t="str">
        <f>VLOOKUP(E162,VIP!$A$2:$O14822,6,0)</f>
        <v>NO</v>
      </c>
      <c r="L162" s="144" t="s">
        <v>2417</v>
      </c>
      <c r="M162" s="162" t="s">
        <v>2545</v>
      </c>
      <c r="N162" s="99" t="s">
        <v>2452</v>
      </c>
      <c r="O162" s="143" t="s">
        <v>2453</v>
      </c>
      <c r="P162" s="143"/>
      <c r="Q162" s="161">
        <v>44393.614317129628</v>
      </c>
    </row>
    <row r="163" spans="1:17" s="117" customFormat="1" ht="18" x14ac:dyDescent="0.25">
      <c r="A163" s="143" t="str">
        <f>VLOOKUP(E163,'LISTADO ATM'!$A$2:$C$898,3,0)</f>
        <v>NORTE</v>
      </c>
      <c r="B163" s="140">
        <v>3335957149</v>
      </c>
      <c r="C163" s="100">
        <v>44393.531400462962</v>
      </c>
      <c r="D163" s="100" t="s">
        <v>2469</v>
      </c>
      <c r="E163" s="135">
        <v>285</v>
      </c>
      <c r="F163" s="143" t="str">
        <f>VLOOKUP(E163,VIP!$A$2:$O14371,2,0)</f>
        <v>DRBR285</v>
      </c>
      <c r="G163" s="143" t="str">
        <f>VLOOKUP(E163,'LISTADO ATM'!$A$2:$B$897,2,0)</f>
        <v xml:space="preserve">ATM Oficina Camino Real (Puerto Plata) </v>
      </c>
      <c r="H163" s="143" t="str">
        <f>VLOOKUP(E163,VIP!$A$2:$O19332,7,FALSE)</f>
        <v>Si</v>
      </c>
      <c r="I163" s="143" t="str">
        <f>VLOOKUP(E163,VIP!$A$2:$O11297,8,FALSE)</f>
        <v>Si</v>
      </c>
      <c r="J163" s="143" t="str">
        <f>VLOOKUP(E163,VIP!$A$2:$O11247,8,FALSE)</f>
        <v>Si</v>
      </c>
      <c r="K163" s="143" t="str">
        <f>VLOOKUP(E163,VIP!$A$2:$O14821,6,0)</f>
        <v>NO</v>
      </c>
      <c r="L163" s="144" t="s">
        <v>2417</v>
      </c>
      <c r="M163" s="162" t="s">
        <v>2545</v>
      </c>
      <c r="N163" s="208" t="s">
        <v>2594</v>
      </c>
      <c r="O163" s="143" t="s">
        <v>2593</v>
      </c>
      <c r="P163" s="143"/>
      <c r="Q163" s="209">
        <v>44393.739583333336</v>
      </c>
    </row>
    <row r="164" spans="1:17" s="117" customFormat="1" ht="18" x14ac:dyDescent="0.25">
      <c r="A164" s="143" t="str">
        <f>VLOOKUP(E164,'LISTADO ATM'!$A$2:$C$898,3,0)</f>
        <v>DISTRITO NACIONAL</v>
      </c>
      <c r="B164" s="140">
        <v>3335957152</v>
      </c>
      <c r="C164" s="100">
        <v>44393.532824074071</v>
      </c>
      <c r="D164" s="100" t="s">
        <v>2448</v>
      </c>
      <c r="E164" s="135">
        <v>183</v>
      </c>
      <c r="F164" s="143" t="str">
        <f>VLOOKUP(E164,VIP!$A$2:$O14370,2,0)</f>
        <v>DRBR183</v>
      </c>
      <c r="G164" s="143" t="str">
        <f>VLOOKUP(E164,'LISTADO ATM'!$A$2:$B$897,2,0)</f>
        <v>ATM Estación Nativa Km. 22 Aut. Duarte.</v>
      </c>
      <c r="H164" s="143" t="str">
        <f>VLOOKUP(E164,VIP!$A$2:$O19331,7,FALSE)</f>
        <v>N/A</v>
      </c>
      <c r="I164" s="143" t="str">
        <f>VLOOKUP(E164,VIP!$A$2:$O11296,8,FALSE)</f>
        <v>N/A</v>
      </c>
      <c r="J164" s="143" t="str">
        <f>VLOOKUP(E164,VIP!$A$2:$O11246,8,FALSE)</f>
        <v>N/A</v>
      </c>
      <c r="K164" s="143" t="str">
        <f>VLOOKUP(E164,VIP!$A$2:$O14820,6,0)</f>
        <v>N/A</v>
      </c>
      <c r="L164" s="144" t="s">
        <v>2417</v>
      </c>
      <c r="M164" s="162" t="s">
        <v>2545</v>
      </c>
      <c r="N164" s="99" t="s">
        <v>2452</v>
      </c>
      <c r="O164" s="143" t="s">
        <v>2453</v>
      </c>
      <c r="P164" s="143"/>
      <c r="Q164" s="209">
        <v>44393.747916666667</v>
      </c>
    </row>
    <row r="165" spans="1:17" s="117" customFormat="1" ht="18" x14ac:dyDescent="0.25">
      <c r="A165" s="143" t="str">
        <f>VLOOKUP(E165,'LISTADO ATM'!$A$2:$C$898,3,0)</f>
        <v>DISTRITO NACIONAL</v>
      </c>
      <c r="B165" s="140">
        <v>3335957172</v>
      </c>
      <c r="C165" s="100">
        <v>44393.538032407407</v>
      </c>
      <c r="D165" s="100" t="s">
        <v>2180</v>
      </c>
      <c r="E165" s="135">
        <v>125</v>
      </c>
      <c r="F165" s="143" t="str">
        <f>VLOOKUP(E165,VIP!$A$2:$O14369,2,0)</f>
        <v>DRBR125</v>
      </c>
      <c r="G165" s="143" t="str">
        <f>VLOOKUP(E165,'LISTADO ATM'!$A$2:$B$897,2,0)</f>
        <v xml:space="preserve">ATM Dirección General de Aduanas II </v>
      </c>
      <c r="H165" s="143" t="str">
        <f>VLOOKUP(E165,VIP!$A$2:$O19330,7,FALSE)</f>
        <v>Si</v>
      </c>
      <c r="I165" s="143" t="str">
        <f>VLOOKUP(E165,VIP!$A$2:$O11295,8,FALSE)</f>
        <v>Si</v>
      </c>
      <c r="J165" s="143" t="str">
        <f>VLOOKUP(E165,VIP!$A$2:$O11245,8,FALSE)</f>
        <v>Si</v>
      </c>
      <c r="K165" s="143" t="str">
        <f>VLOOKUP(E165,VIP!$A$2:$O14819,6,0)</f>
        <v>NO</v>
      </c>
      <c r="L165" s="144" t="s">
        <v>2465</v>
      </c>
      <c r="M165" s="99" t="s">
        <v>2445</v>
      </c>
      <c r="N165" s="99" t="s">
        <v>2590</v>
      </c>
      <c r="O165" s="143" t="s">
        <v>2454</v>
      </c>
      <c r="P165" s="99" t="s">
        <v>2610</v>
      </c>
      <c r="Q165" s="99" t="s">
        <v>2465</v>
      </c>
    </row>
    <row r="166" spans="1:17" s="117" customFormat="1" ht="18" x14ac:dyDescent="0.25">
      <c r="A166" s="143" t="str">
        <f>VLOOKUP(E166,'LISTADO ATM'!$A$2:$C$898,3,0)</f>
        <v>ESTE</v>
      </c>
      <c r="B166" s="140">
        <v>3335957183</v>
      </c>
      <c r="C166" s="100">
        <v>44393.543055555558</v>
      </c>
      <c r="D166" s="100" t="s">
        <v>2469</v>
      </c>
      <c r="E166" s="135">
        <v>608</v>
      </c>
      <c r="F166" s="143" t="str">
        <f>VLOOKUP(E166,VIP!$A$2:$O14368,2,0)</f>
        <v>DRBR305</v>
      </c>
      <c r="G166" s="143" t="str">
        <f>VLOOKUP(E166,'LISTADO ATM'!$A$2:$B$897,2,0)</f>
        <v xml:space="preserve">ATM Oficina Jumbo (San Pedro) </v>
      </c>
      <c r="H166" s="143" t="str">
        <f>VLOOKUP(E166,VIP!$A$2:$O19329,7,FALSE)</f>
        <v>Si</v>
      </c>
      <c r="I166" s="143" t="str">
        <f>VLOOKUP(E166,VIP!$A$2:$O11294,8,FALSE)</f>
        <v>Si</v>
      </c>
      <c r="J166" s="143" t="str">
        <f>VLOOKUP(E166,VIP!$A$2:$O11244,8,FALSE)</f>
        <v>Si</v>
      </c>
      <c r="K166" s="143" t="str">
        <f>VLOOKUP(E166,VIP!$A$2:$O14818,6,0)</f>
        <v>SI</v>
      </c>
      <c r="L166" s="144" t="s">
        <v>2601</v>
      </c>
      <c r="M166" s="162" t="s">
        <v>2545</v>
      </c>
      <c r="N166" s="162" t="s">
        <v>2594</v>
      </c>
      <c r="O166" s="143" t="s">
        <v>2602</v>
      </c>
      <c r="P166" s="208" t="s">
        <v>2607</v>
      </c>
      <c r="Q166" s="161" t="s">
        <v>2601</v>
      </c>
    </row>
    <row r="167" spans="1:17" s="117" customFormat="1" ht="18" x14ac:dyDescent="0.25">
      <c r="A167" s="143" t="str">
        <f>VLOOKUP(E167,'LISTADO ATM'!$A$2:$C$898,3,0)</f>
        <v>SUR</v>
      </c>
      <c r="B167" s="140">
        <v>3335957187</v>
      </c>
      <c r="C167" s="100">
        <v>44393.545208333337</v>
      </c>
      <c r="D167" s="100" t="s">
        <v>2469</v>
      </c>
      <c r="E167" s="135">
        <v>615</v>
      </c>
      <c r="F167" s="143" t="str">
        <f>VLOOKUP(E167,VIP!$A$2:$O14367,2,0)</f>
        <v>DRBR418</v>
      </c>
      <c r="G167" s="143" t="str">
        <f>VLOOKUP(E167,'LISTADO ATM'!$A$2:$B$897,2,0)</f>
        <v xml:space="preserve">ATM Estación Sunix Cabral (Barahona) </v>
      </c>
      <c r="H167" s="143" t="str">
        <f>VLOOKUP(E167,VIP!$A$2:$O19328,7,FALSE)</f>
        <v>Si</v>
      </c>
      <c r="I167" s="143" t="str">
        <f>VLOOKUP(E167,VIP!$A$2:$O11293,8,FALSE)</f>
        <v>Si</v>
      </c>
      <c r="J167" s="143" t="str">
        <f>VLOOKUP(E167,VIP!$A$2:$O11243,8,FALSE)</f>
        <v>Si</v>
      </c>
      <c r="K167" s="143" t="str">
        <f>VLOOKUP(E167,VIP!$A$2:$O14817,6,0)</f>
        <v>NO</v>
      </c>
      <c r="L167" s="144" t="s">
        <v>2601</v>
      </c>
      <c r="M167" s="162" t="s">
        <v>2545</v>
      </c>
      <c r="N167" s="162" t="s">
        <v>2594</v>
      </c>
      <c r="O167" s="143" t="s">
        <v>2602</v>
      </c>
      <c r="P167" s="208" t="s">
        <v>2607</v>
      </c>
      <c r="Q167" s="161" t="s">
        <v>2601</v>
      </c>
    </row>
    <row r="168" spans="1:17" s="117" customFormat="1" ht="18" x14ac:dyDescent="0.25">
      <c r="A168" s="143" t="str">
        <f>VLOOKUP(E168,'LISTADO ATM'!$A$2:$C$898,3,0)</f>
        <v>NORTE</v>
      </c>
      <c r="B168" s="140">
        <v>3335957193</v>
      </c>
      <c r="C168" s="100">
        <v>44393.548391203702</v>
      </c>
      <c r="D168" s="100" t="s">
        <v>2469</v>
      </c>
      <c r="E168" s="135">
        <v>736</v>
      </c>
      <c r="F168" s="143" t="str">
        <f>VLOOKUP(E168,VIP!$A$2:$O14366,2,0)</f>
        <v>DRBR071</v>
      </c>
      <c r="G168" s="143" t="str">
        <f>VLOOKUP(E168,'LISTADO ATM'!$A$2:$B$897,2,0)</f>
        <v xml:space="preserve">ATM Oficina Puerto Plata I </v>
      </c>
      <c r="H168" s="143" t="str">
        <f>VLOOKUP(E168,VIP!$A$2:$O19327,7,FALSE)</f>
        <v>Si</v>
      </c>
      <c r="I168" s="143" t="str">
        <f>VLOOKUP(E168,VIP!$A$2:$O11292,8,FALSE)</f>
        <v>Si</v>
      </c>
      <c r="J168" s="143" t="str">
        <f>VLOOKUP(E168,VIP!$A$2:$O11242,8,FALSE)</f>
        <v>Si</v>
      </c>
      <c r="K168" s="143" t="str">
        <f>VLOOKUP(E168,VIP!$A$2:$O14816,6,0)</f>
        <v>SI</v>
      </c>
      <c r="L168" s="144" t="s">
        <v>2601</v>
      </c>
      <c r="M168" s="162" t="s">
        <v>2545</v>
      </c>
      <c r="N168" s="162" t="s">
        <v>2594</v>
      </c>
      <c r="O168" s="143" t="s">
        <v>2602</v>
      </c>
      <c r="P168" s="208" t="s">
        <v>2607</v>
      </c>
      <c r="Q168" s="161" t="s">
        <v>2601</v>
      </c>
    </row>
    <row r="169" spans="1:17" s="117" customFormat="1" ht="18" x14ac:dyDescent="0.25">
      <c r="A169" s="143" t="str">
        <f>VLOOKUP(E169,'LISTADO ATM'!$A$2:$C$898,3,0)</f>
        <v>NORTE</v>
      </c>
      <c r="B169" s="140">
        <v>3335957195</v>
      </c>
      <c r="C169" s="100">
        <v>44393.550787037035</v>
      </c>
      <c r="D169" s="100" t="s">
        <v>2469</v>
      </c>
      <c r="E169" s="135">
        <v>748</v>
      </c>
      <c r="F169" s="143" t="str">
        <f>VLOOKUP(E169,VIP!$A$2:$O14365,2,0)</f>
        <v>DRBR150</v>
      </c>
      <c r="G169" s="143" t="str">
        <f>VLOOKUP(E169,'LISTADO ATM'!$A$2:$B$897,2,0)</f>
        <v xml:space="preserve">ATM Centro de Caja (Santiago) </v>
      </c>
      <c r="H169" s="143" t="str">
        <f>VLOOKUP(E169,VIP!$A$2:$O19326,7,FALSE)</f>
        <v>Si</v>
      </c>
      <c r="I169" s="143" t="str">
        <f>VLOOKUP(E169,VIP!$A$2:$O11291,8,FALSE)</f>
        <v>Si</v>
      </c>
      <c r="J169" s="143" t="str">
        <f>VLOOKUP(E169,VIP!$A$2:$O11241,8,FALSE)</f>
        <v>Si</v>
      </c>
      <c r="K169" s="143" t="str">
        <f>VLOOKUP(E169,VIP!$A$2:$O14815,6,0)</f>
        <v>NO</v>
      </c>
      <c r="L169" s="144" t="s">
        <v>2601</v>
      </c>
      <c r="M169" s="162" t="s">
        <v>2545</v>
      </c>
      <c r="N169" s="162" t="s">
        <v>2594</v>
      </c>
      <c r="O169" s="143" t="s">
        <v>2602</v>
      </c>
      <c r="P169" s="208" t="s">
        <v>2607</v>
      </c>
      <c r="Q169" s="161" t="s">
        <v>2601</v>
      </c>
    </row>
    <row r="170" spans="1:17" s="117" customFormat="1" ht="18" x14ac:dyDescent="0.25">
      <c r="A170" s="143" t="str">
        <f>VLOOKUP(E170,'LISTADO ATM'!$A$2:$C$898,3,0)</f>
        <v>DISTRITO NACIONAL</v>
      </c>
      <c r="B170" s="140">
        <v>3335957207</v>
      </c>
      <c r="C170" s="100">
        <v>44393.554467592592</v>
      </c>
      <c r="D170" s="100" t="s">
        <v>2469</v>
      </c>
      <c r="E170" s="135">
        <v>507</v>
      </c>
      <c r="F170" s="143" t="str">
        <f>VLOOKUP(E170,VIP!$A$2:$O14364,2,0)</f>
        <v>DRBR507</v>
      </c>
      <c r="G170" s="143" t="str">
        <f>VLOOKUP(E170,'LISTADO ATM'!$A$2:$B$897,2,0)</f>
        <v>ATM Estación Sigma Boca Chica</v>
      </c>
      <c r="H170" s="143" t="str">
        <f>VLOOKUP(E170,VIP!$A$2:$O19325,7,FALSE)</f>
        <v>Si</v>
      </c>
      <c r="I170" s="143" t="str">
        <f>VLOOKUP(E170,VIP!$A$2:$O11290,8,FALSE)</f>
        <v>Si</v>
      </c>
      <c r="J170" s="143" t="str">
        <f>VLOOKUP(E170,VIP!$A$2:$O11240,8,FALSE)</f>
        <v>Si</v>
      </c>
      <c r="K170" s="143" t="str">
        <f>VLOOKUP(E170,VIP!$A$2:$O14814,6,0)</f>
        <v>NO</v>
      </c>
      <c r="L170" s="144" t="s">
        <v>2603</v>
      </c>
      <c r="M170" s="162" t="s">
        <v>2545</v>
      </c>
      <c r="N170" s="162" t="s">
        <v>2594</v>
      </c>
      <c r="O170" s="143" t="s">
        <v>2602</v>
      </c>
      <c r="P170" s="208" t="s">
        <v>2608</v>
      </c>
      <c r="Q170" s="161" t="s">
        <v>2603</v>
      </c>
    </row>
    <row r="171" spans="1:17" s="117" customFormat="1" ht="18" x14ac:dyDescent="0.25">
      <c r="A171" s="143" t="str">
        <f>VLOOKUP(E171,'LISTADO ATM'!$A$2:$C$898,3,0)</f>
        <v>DISTRITO NACIONAL</v>
      </c>
      <c r="B171" s="140">
        <v>3335957274</v>
      </c>
      <c r="C171" s="100">
        <v>44393.59746527778</v>
      </c>
      <c r="D171" s="100" t="s">
        <v>2180</v>
      </c>
      <c r="E171" s="135">
        <v>487</v>
      </c>
      <c r="F171" s="143" t="str">
        <f>VLOOKUP(E171,VIP!$A$2:$O14368,2,0)</f>
        <v>DRBR487</v>
      </c>
      <c r="G171" s="143" t="str">
        <f>VLOOKUP(E171,'LISTADO ATM'!$A$2:$B$897,2,0)</f>
        <v xml:space="preserve">ATM Olé Hainamosa </v>
      </c>
      <c r="H171" s="143" t="str">
        <f>VLOOKUP(E171,VIP!$A$2:$O19329,7,FALSE)</f>
        <v>Si</v>
      </c>
      <c r="I171" s="143" t="str">
        <f>VLOOKUP(E171,VIP!$A$2:$O11294,8,FALSE)</f>
        <v>Si</v>
      </c>
      <c r="J171" s="143" t="str">
        <f>VLOOKUP(E171,VIP!$A$2:$O11244,8,FALSE)</f>
        <v>Si</v>
      </c>
      <c r="K171" s="143" t="str">
        <f>VLOOKUP(E171,VIP!$A$2:$O14818,6,0)</f>
        <v>SI</v>
      </c>
      <c r="L171" s="144" t="s">
        <v>2219</v>
      </c>
      <c r="M171" s="162" t="s">
        <v>2545</v>
      </c>
      <c r="N171" s="208" t="s">
        <v>2594</v>
      </c>
      <c r="O171" s="143" t="s">
        <v>2454</v>
      </c>
      <c r="P171" s="143"/>
      <c r="Q171" s="161">
        <v>44393.614317129628</v>
      </c>
    </row>
    <row r="172" spans="1:17" s="117" customFormat="1" ht="18" x14ac:dyDescent="0.25">
      <c r="A172" s="143" t="str">
        <f>VLOOKUP(E172,'LISTADO ATM'!$A$2:$C$898,3,0)</f>
        <v>ESTE</v>
      </c>
      <c r="B172" s="140">
        <v>3335957276</v>
      </c>
      <c r="C172" s="100">
        <v>44393.59820601852</v>
      </c>
      <c r="D172" s="100" t="s">
        <v>2180</v>
      </c>
      <c r="E172" s="135">
        <v>117</v>
      </c>
      <c r="F172" s="143" t="str">
        <f>VLOOKUP(E172,VIP!$A$2:$O14367,2,0)</f>
        <v>DRBR117</v>
      </c>
      <c r="G172" s="143" t="str">
        <f>VLOOKUP(E172,'LISTADO ATM'!$A$2:$B$897,2,0)</f>
        <v xml:space="preserve">ATM Oficina El Seybo </v>
      </c>
      <c r="H172" s="143" t="str">
        <f>VLOOKUP(E172,VIP!$A$2:$O19328,7,FALSE)</f>
        <v>Si</v>
      </c>
      <c r="I172" s="143" t="str">
        <f>VLOOKUP(E172,VIP!$A$2:$O11293,8,FALSE)</f>
        <v>Si</v>
      </c>
      <c r="J172" s="143" t="str">
        <f>VLOOKUP(E172,VIP!$A$2:$O11243,8,FALSE)</f>
        <v>Si</v>
      </c>
      <c r="K172" s="143" t="str">
        <f>VLOOKUP(E172,VIP!$A$2:$O14817,6,0)</f>
        <v>SI</v>
      </c>
      <c r="L172" s="144" t="s">
        <v>2219</v>
      </c>
      <c r="M172" s="162" t="s">
        <v>2545</v>
      </c>
      <c r="N172" s="208" t="s">
        <v>2594</v>
      </c>
      <c r="O172" s="143" t="s">
        <v>2454</v>
      </c>
      <c r="P172" s="143"/>
      <c r="Q172" s="209">
        <v>44393.73541666667</v>
      </c>
    </row>
    <row r="173" spans="1:17" s="117" customFormat="1" ht="18" x14ac:dyDescent="0.25">
      <c r="A173" s="143" t="str">
        <f>VLOOKUP(E173,'LISTADO ATM'!$A$2:$C$898,3,0)</f>
        <v>NORTE</v>
      </c>
      <c r="B173" s="140">
        <v>3335957278</v>
      </c>
      <c r="C173" s="100">
        <v>44393.59915509259</v>
      </c>
      <c r="D173" s="100" t="s">
        <v>2180</v>
      </c>
      <c r="E173" s="135">
        <v>532</v>
      </c>
      <c r="F173" s="143" t="str">
        <f>VLOOKUP(E173,VIP!$A$2:$O14366,2,0)</f>
        <v>DRBR532</v>
      </c>
      <c r="G173" s="143" t="str">
        <f>VLOOKUP(E173,'LISTADO ATM'!$A$2:$B$897,2,0)</f>
        <v xml:space="preserve">ATM UNP Guanábano (Moca) </v>
      </c>
      <c r="H173" s="143" t="str">
        <f>VLOOKUP(E173,VIP!$A$2:$O19327,7,FALSE)</f>
        <v>Si</v>
      </c>
      <c r="I173" s="143" t="str">
        <f>VLOOKUP(E173,VIP!$A$2:$O11292,8,FALSE)</f>
        <v>Si</v>
      </c>
      <c r="J173" s="143" t="str">
        <f>VLOOKUP(E173,VIP!$A$2:$O11242,8,FALSE)</f>
        <v>Si</v>
      </c>
      <c r="K173" s="143" t="str">
        <f>VLOOKUP(E173,VIP!$A$2:$O14816,6,0)</f>
        <v>NO</v>
      </c>
      <c r="L173" s="144" t="s">
        <v>2219</v>
      </c>
      <c r="M173" s="99" t="s">
        <v>2445</v>
      </c>
      <c r="N173" s="99" t="s">
        <v>2452</v>
      </c>
      <c r="O173" s="143" t="s">
        <v>2454</v>
      </c>
      <c r="P173" s="143"/>
      <c r="Q173" s="99" t="s">
        <v>2219</v>
      </c>
    </row>
    <row r="174" spans="1:17" s="117" customFormat="1" ht="18" x14ac:dyDescent="0.25">
      <c r="A174" s="143" t="str">
        <f>VLOOKUP(E174,'LISTADO ATM'!$A$2:$C$898,3,0)</f>
        <v>DISTRITO NACIONAL</v>
      </c>
      <c r="B174" s="140">
        <v>3335957281</v>
      </c>
      <c r="C174" s="100">
        <v>44393.600312499999</v>
      </c>
      <c r="D174" s="100" t="s">
        <v>2469</v>
      </c>
      <c r="E174" s="135">
        <v>958</v>
      </c>
      <c r="F174" s="143" t="str">
        <f>VLOOKUP(E174,VIP!$A$2:$O14363,2,0)</f>
        <v>DRBR958</v>
      </c>
      <c r="G174" s="143" t="str">
        <f>VLOOKUP(E174,'LISTADO ATM'!$A$2:$B$897,2,0)</f>
        <v xml:space="preserve">ATM Olé Aut. San Isidro </v>
      </c>
      <c r="H174" s="143" t="str">
        <f>VLOOKUP(E174,VIP!$A$2:$O19324,7,FALSE)</f>
        <v>Si</v>
      </c>
      <c r="I174" s="143" t="str">
        <f>VLOOKUP(E174,VIP!$A$2:$O11289,8,FALSE)</f>
        <v>Si</v>
      </c>
      <c r="J174" s="143" t="str">
        <f>VLOOKUP(E174,VIP!$A$2:$O11239,8,FALSE)</f>
        <v>Si</v>
      </c>
      <c r="K174" s="143" t="str">
        <f>VLOOKUP(E174,VIP!$A$2:$O14813,6,0)</f>
        <v>NO</v>
      </c>
      <c r="L174" s="144" t="s">
        <v>2603</v>
      </c>
      <c r="M174" s="162" t="s">
        <v>2545</v>
      </c>
      <c r="N174" s="208" t="s">
        <v>2594</v>
      </c>
      <c r="O174" s="143" t="s">
        <v>2604</v>
      </c>
      <c r="P174" s="208" t="s">
        <v>2608</v>
      </c>
      <c r="Q174" s="161" t="s">
        <v>2603</v>
      </c>
    </row>
    <row r="175" spans="1:17" s="117" customFormat="1" ht="18" x14ac:dyDescent="0.25">
      <c r="A175" s="143" t="str">
        <f>VLOOKUP(E175,'LISTADO ATM'!$A$2:$C$898,3,0)</f>
        <v>SUR</v>
      </c>
      <c r="B175" s="140">
        <v>3335957284</v>
      </c>
      <c r="C175" s="100">
        <v>44393.600891203707</v>
      </c>
      <c r="D175" s="100" t="s">
        <v>2448</v>
      </c>
      <c r="E175" s="135">
        <v>403</v>
      </c>
      <c r="F175" s="143" t="str">
        <f>VLOOKUP(E175,VIP!$A$2:$O14365,2,0)</f>
        <v>DRBR403</v>
      </c>
      <c r="G175" s="143" t="str">
        <f>VLOOKUP(E175,'LISTADO ATM'!$A$2:$B$897,2,0)</f>
        <v xml:space="preserve">ATM Oficina Vicente Noble </v>
      </c>
      <c r="H175" s="143" t="str">
        <f>VLOOKUP(E175,VIP!$A$2:$O19326,7,FALSE)</f>
        <v>Si</v>
      </c>
      <c r="I175" s="143" t="str">
        <f>VLOOKUP(E175,VIP!$A$2:$O11291,8,FALSE)</f>
        <v>Si</v>
      </c>
      <c r="J175" s="143" t="str">
        <f>VLOOKUP(E175,VIP!$A$2:$O11241,8,FALSE)</f>
        <v>Si</v>
      </c>
      <c r="K175" s="143" t="str">
        <f>VLOOKUP(E175,VIP!$A$2:$O14815,6,0)</f>
        <v>NO</v>
      </c>
      <c r="L175" s="144" t="s">
        <v>2417</v>
      </c>
      <c r="M175" s="162" t="s">
        <v>2545</v>
      </c>
      <c r="N175" s="99" t="s">
        <v>2452</v>
      </c>
      <c r="O175" s="143" t="s">
        <v>2453</v>
      </c>
      <c r="P175" s="143"/>
      <c r="Q175" s="209">
        <v>44393.750694444447</v>
      </c>
    </row>
    <row r="176" spans="1:17" s="117" customFormat="1" ht="18" x14ac:dyDescent="0.25">
      <c r="A176" s="143" t="str">
        <f>VLOOKUP(E176,'LISTADO ATM'!$A$2:$C$898,3,0)</f>
        <v>SUR</v>
      </c>
      <c r="B176" s="140">
        <v>3335957287</v>
      </c>
      <c r="C176" s="100">
        <v>44393.60261574074</v>
      </c>
      <c r="D176" s="100" t="s">
        <v>2180</v>
      </c>
      <c r="E176" s="135">
        <v>512</v>
      </c>
      <c r="F176" s="143" t="str">
        <f>VLOOKUP(E176,VIP!$A$2:$O14364,2,0)</f>
        <v>DRBR512</v>
      </c>
      <c r="G176" s="143" t="str">
        <f>VLOOKUP(E176,'LISTADO ATM'!$A$2:$B$897,2,0)</f>
        <v>ATM Plaza Jesús Ferreira</v>
      </c>
      <c r="H176" s="143" t="str">
        <f>VLOOKUP(E176,VIP!$A$2:$O19325,7,FALSE)</f>
        <v>N/A</v>
      </c>
      <c r="I176" s="143" t="str">
        <f>VLOOKUP(E176,VIP!$A$2:$O11290,8,FALSE)</f>
        <v>N/A</v>
      </c>
      <c r="J176" s="143" t="str">
        <f>VLOOKUP(E176,VIP!$A$2:$O11240,8,FALSE)</f>
        <v>N/A</v>
      </c>
      <c r="K176" s="143" t="str">
        <f>VLOOKUP(E176,VIP!$A$2:$O14814,6,0)</f>
        <v>N/A</v>
      </c>
      <c r="L176" s="144" t="s">
        <v>2219</v>
      </c>
      <c r="M176" s="99" t="s">
        <v>2445</v>
      </c>
      <c r="N176" s="99" t="s">
        <v>2452</v>
      </c>
      <c r="O176" s="143" t="s">
        <v>2454</v>
      </c>
      <c r="P176" s="143"/>
      <c r="Q176" s="99" t="s">
        <v>2219</v>
      </c>
    </row>
    <row r="177" spans="1:17" s="117" customFormat="1" ht="18" x14ac:dyDescent="0.25">
      <c r="A177" s="143" t="str">
        <f>VLOOKUP(E177,'LISTADO ATM'!$A$2:$C$898,3,0)</f>
        <v>ESTE</v>
      </c>
      <c r="B177" s="140">
        <v>3335957292</v>
      </c>
      <c r="C177" s="100">
        <v>44393.604131944441</v>
      </c>
      <c r="D177" s="100" t="s">
        <v>2448</v>
      </c>
      <c r="E177" s="135">
        <v>838</v>
      </c>
      <c r="F177" s="143" t="str">
        <f>VLOOKUP(E177,VIP!$A$2:$O14363,2,0)</f>
        <v>DRBR838</v>
      </c>
      <c r="G177" s="143" t="str">
        <f>VLOOKUP(E177,'LISTADO ATM'!$A$2:$B$897,2,0)</f>
        <v xml:space="preserve">ATM UNP Consuelo </v>
      </c>
      <c r="H177" s="143" t="str">
        <f>VLOOKUP(E177,VIP!$A$2:$O19324,7,FALSE)</f>
        <v>Si</v>
      </c>
      <c r="I177" s="143" t="str">
        <f>VLOOKUP(E177,VIP!$A$2:$O11289,8,FALSE)</f>
        <v>Si</v>
      </c>
      <c r="J177" s="143" t="str">
        <f>VLOOKUP(E177,VIP!$A$2:$O11239,8,FALSE)</f>
        <v>Si</v>
      </c>
      <c r="K177" s="143" t="str">
        <f>VLOOKUP(E177,VIP!$A$2:$O14813,6,0)</f>
        <v>NO</v>
      </c>
      <c r="L177" s="144" t="s">
        <v>2417</v>
      </c>
      <c r="M177" s="99" t="s">
        <v>2445</v>
      </c>
      <c r="N177" s="99" t="s">
        <v>2452</v>
      </c>
      <c r="O177" s="143" t="s">
        <v>2453</v>
      </c>
      <c r="P177" s="143"/>
      <c r="Q177" s="99" t="s">
        <v>2417</v>
      </c>
    </row>
    <row r="178" spans="1:17" s="117" customFormat="1" ht="18" x14ac:dyDescent="0.25">
      <c r="A178" s="143" t="str">
        <f>VLOOKUP(E178,'LISTADO ATM'!$A$2:$C$898,3,0)</f>
        <v>SUR</v>
      </c>
      <c r="B178" s="140">
        <v>3335957297</v>
      </c>
      <c r="C178" s="100">
        <v>44393.606041666666</v>
      </c>
      <c r="D178" s="100" t="s">
        <v>2448</v>
      </c>
      <c r="E178" s="135">
        <v>873</v>
      </c>
      <c r="F178" s="143" t="str">
        <f>VLOOKUP(E178,VIP!$A$2:$O14361,2,0)</f>
        <v>DRBR873</v>
      </c>
      <c r="G178" s="143" t="str">
        <f>VLOOKUP(E178,'LISTADO ATM'!$A$2:$B$897,2,0)</f>
        <v xml:space="preserve">ATM Centro de Caja San Cristóbal II </v>
      </c>
      <c r="H178" s="143" t="str">
        <f>VLOOKUP(E178,VIP!$A$2:$O19322,7,FALSE)</f>
        <v>Si</v>
      </c>
      <c r="I178" s="143" t="str">
        <f>VLOOKUP(E178,VIP!$A$2:$O11287,8,FALSE)</f>
        <v>Si</v>
      </c>
      <c r="J178" s="143" t="str">
        <f>VLOOKUP(E178,VIP!$A$2:$O11237,8,FALSE)</f>
        <v>Si</v>
      </c>
      <c r="K178" s="143" t="str">
        <f>VLOOKUP(E178,VIP!$A$2:$O14811,6,0)</f>
        <v>SI</v>
      </c>
      <c r="L178" s="144" t="s">
        <v>2417</v>
      </c>
      <c r="M178" s="162" t="s">
        <v>2545</v>
      </c>
      <c r="N178" s="99" t="s">
        <v>2452</v>
      </c>
      <c r="O178" s="143" t="s">
        <v>2453</v>
      </c>
      <c r="P178" s="143"/>
      <c r="Q178" s="209">
        <v>44393.73541666667</v>
      </c>
    </row>
    <row r="179" spans="1:17" s="117" customFormat="1" ht="18" x14ac:dyDescent="0.25">
      <c r="A179" s="143" t="str">
        <f>VLOOKUP(E179,'LISTADO ATM'!$A$2:$C$898,3,0)</f>
        <v>ESTE</v>
      </c>
      <c r="B179" s="140">
        <v>3335957299</v>
      </c>
      <c r="C179" s="100">
        <v>44393.606689814813</v>
      </c>
      <c r="D179" s="100" t="s">
        <v>2469</v>
      </c>
      <c r="E179" s="135">
        <v>798</v>
      </c>
      <c r="F179" s="143" t="str">
        <f>VLOOKUP(E179,VIP!$A$2:$O14362,2,0)</f>
        <v>DRBR798</v>
      </c>
      <c r="G179" s="143" t="str">
        <f>VLOOKUP(E179,'LISTADO ATM'!$A$2:$B$897,2,0)</f>
        <v>ATM Hotel Grand Paradise Samana</v>
      </c>
      <c r="H179" s="143" t="str">
        <f>VLOOKUP(E179,VIP!$A$2:$O19323,7,FALSE)</f>
        <v>Si</v>
      </c>
      <c r="I179" s="143" t="str">
        <f>VLOOKUP(E179,VIP!$A$2:$O11288,8,FALSE)</f>
        <v>Si</v>
      </c>
      <c r="J179" s="143" t="str">
        <f>VLOOKUP(E179,VIP!$A$2:$O11238,8,FALSE)</f>
        <v>Si</v>
      </c>
      <c r="K179" s="143" t="str">
        <f>VLOOKUP(E179,VIP!$A$2:$O14812,6,0)</f>
        <v>NO</v>
      </c>
      <c r="L179" s="144" t="s">
        <v>2603</v>
      </c>
      <c r="M179" s="162" t="s">
        <v>2545</v>
      </c>
      <c r="N179" s="162" t="s">
        <v>2594</v>
      </c>
      <c r="O179" s="143" t="s">
        <v>2604</v>
      </c>
      <c r="P179" s="208" t="s">
        <v>2608</v>
      </c>
      <c r="Q179" s="161" t="s">
        <v>2603</v>
      </c>
    </row>
    <row r="180" spans="1:17" s="117" customFormat="1" ht="18" x14ac:dyDescent="0.25">
      <c r="A180" s="143" t="str">
        <f>VLOOKUP(E180,'LISTADO ATM'!$A$2:$C$898,3,0)</f>
        <v>NORTE</v>
      </c>
      <c r="B180" s="140">
        <v>3335957403</v>
      </c>
      <c r="C180" s="100">
        <v>44393.644976851851</v>
      </c>
      <c r="D180" s="100" t="s">
        <v>2469</v>
      </c>
      <c r="E180" s="135">
        <v>501</v>
      </c>
      <c r="F180" s="143" t="str">
        <f>VLOOKUP(E180,VIP!$A$2:$O14368,2,0)</f>
        <v>DRBR501</v>
      </c>
      <c r="G180" s="143" t="str">
        <f>VLOOKUP(E180,'LISTADO ATM'!$A$2:$B$897,2,0)</f>
        <v xml:space="preserve">ATM UNP La Canela </v>
      </c>
      <c r="H180" s="143" t="str">
        <f>VLOOKUP(E180,VIP!$A$2:$O19329,7,FALSE)</f>
        <v>Si</v>
      </c>
      <c r="I180" s="143" t="str">
        <f>VLOOKUP(E180,VIP!$A$2:$O11294,8,FALSE)</f>
        <v>Si</v>
      </c>
      <c r="J180" s="143" t="str">
        <f>VLOOKUP(E180,VIP!$A$2:$O11244,8,FALSE)</f>
        <v>Si</v>
      </c>
      <c r="K180" s="143" t="str">
        <f>VLOOKUP(E180,VIP!$A$2:$O14818,6,0)</f>
        <v>NO</v>
      </c>
      <c r="L180" s="144" t="s">
        <v>2417</v>
      </c>
      <c r="M180" s="162" t="s">
        <v>2545</v>
      </c>
      <c r="N180" s="208" t="s">
        <v>2594</v>
      </c>
      <c r="O180" s="143" t="s">
        <v>2593</v>
      </c>
      <c r="P180" s="143"/>
      <c r="Q180" s="209">
        <v>44393.75</v>
      </c>
    </row>
    <row r="181" spans="1:17" s="117" customFormat="1" ht="18" x14ac:dyDescent="0.25">
      <c r="A181" s="143" t="str">
        <f>VLOOKUP(E181,'LISTADO ATM'!$A$2:$C$898,3,0)</f>
        <v>NORTE</v>
      </c>
      <c r="B181" s="140">
        <v>3335957407</v>
      </c>
      <c r="C181" s="100">
        <v>44393.646736111114</v>
      </c>
      <c r="D181" s="100" t="s">
        <v>2469</v>
      </c>
      <c r="E181" s="135">
        <v>796</v>
      </c>
      <c r="F181" s="143" t="str">
        <f>VLOOKUP(E181,VIP!$A$2:$O14367,2,0)</f>
        <v>DRBR155</v>
      </c>
      <c r="G181" s="143" t="str">
        <f>VLOOKUP(E181,'LISTADO ATM'!$A$2:$B$897,2,0)</f>
        <v xml:space="preserve">ATM Oficina Plaza Ventura (Nagua) </v>
      </c>
      <c r="H181" s="143" t="str">
        <f>VLOOKUP(E181,VIP!$A$2:$O19328,7,FALSE)</f>
        <v>Si</v>
      </c>
      <c r="I181" s="143" t="str">
        <f>VLOOKUP(E181,VIP!$A$2:$O11293,8,FALSE)</f>
        <v>Si</v>
      </c>
      <c r="J181" s="143" t="str">
        <f>VLOOKUP(E181,VIP!$A$2:$O11243,8,FALSE)</f>
        <v>Si</v>
      </c>
      <c r="K181" s="143" t="str">
        <f>VLOOKUP(E181,VIP!$A$2:$O14817,6,0)</f>
        <v>SI</v>
      </c>
      <c r="L181" s="144" t="s">
        <v>2417</v>
      </c>
      <c r="M181" s="162" t="s">
        <v>2545</v>
      </c>
      <c r="N181" s="208" t="s">
        <v>2594</v>
      </c>
      <c r="O181" s="143" t="s">
        <v>2593</v>
      </c>
      <c r="P181" s="143"/>
      <c r="Q181" s="209">
        <v>44393.754861111112</v>
      </c>
    </row>
    <row r="182" spans="1:17" s="117" customFormat="1" ht="18" x14ac:dyDescent="0.25">
      <c r="A182" s="143" t="str">
        <f>VLOOKUP(E182,'LISTADO ATM'!$A$2:$C$898,3,0)</f>
        <v>DISTRITO NACIONAL</v>
      </c>
      <c r="B182" s="140">
        <v>3335957416</v>
      </c>
      <c r="C182" s="100">
        <v>44393.648009259261</v>
      </c>
      <c r="D182" s="100" t="s">
        <v>2180</v>
      </c>
      <c r="E182" s="135">
        <v>935</v>
      </c>
      <c r="F182" s="143" t="str">
        <f>VLOOKUP(E182,VIP!$A$2:$O14366,2,0)</f>
        <v>DRBR16J</v>
      </c>
      <c r="G182" s="143" t="str">
        <f>VLOOKUP(E182,'LISTADO ATM'!$A$2:$B$897,2,0)</f>
        <v xml:space="preserve">ATM Oficina John F. Kennedy </v>
      </c>
      <c r="H182" s="143" t="str">
        <f>VLOOKUP(E182,VIP!$A$2:$O19327,7,FALSE)</f>
        <v>Si</v>
      </c>
      <c r="I182" s="143" t="str">
        <f>VLOOKUP(E182,VIP!$A$2:$O11292,8,FALSE)</f>
        <v>Si</v>
      </c>
      <c r="J182" s="143" t="str">
        <f>VLOOKUP(E182,VIP!$A$2:$O11242,8,FALSE)</f>
        <v>Si</v>
      </c>
      <c r="K182" s="143" t="str">
        <f>VLOOKUP(E182,VIP!$A$2:$O14816,6,0)</f>
        <v>SI</v>
      </c>
      <c r="L182" s="144" t="s">
        <v>2219</v>
      </c>
      <c r="M182" s="99" t="s">
        <v>2445</v>
      </c>
      <c r="N182" s="99" t="s">
        <v>2590</v>
      </c>
      <c r="O182" s="143" t="s">
        <v>2454</v>
      </c>
      <c r="P182" s="143"/>
      <c r="Q182" s="99" t="s">
        <v>2219</v>
      </c>
    </row>
    <row r="183" spans="1:17" s="117" customFormat="1" ht="18" x14ac:dyDescent="0.25">
      <c r="A183" s="143" t="str">
        <f>VLOOKUP(E183,'LISTADO ATM'!$A$2:$C$898,3,0)</f>
        <v>DISTRITO NACIONAL</v>
      </c>
      <c r="B183" s="140">
        <v>3335957420</v>
      </c>
      <c r="C183" s="100">
        <v>44393.649039351854</v>
      </c>
      <c r="D183" s="100" t="s">
        <v>2180</v>
      </c>
      <c r="E183" s="135">
        <v>583</v>
      </c>
      <c r="F183" s="143" t="str">
        <f>VLOOKUP(E183,VIP!$A$2:$O14365,2,0)</f>
        <v>DRBR431</v>
      </c>
      <c r="G183" s="143" t="str">
        <f>VLOOKUP(E183,'LISTADO ATM'!$A$2:$B$897,2,0)</f>
        <v xml:space="preserve">ATM Ministerio Fuerzas Armadas I </v>
      </c>
      <c r="H183" s="143" t="str">
        <f>VLOOKUP(E183,VIP!$A$2:$O19326,7,FALSE)</f>
        <v>Si</v>
      </c>
      <c r="I183" s="143" t="str">
        <f>VLOOKUP(E183,VIP!$A$2:$O11291,8,FALSE)</f>
        <v>Si</v>
      </c>
      <c r="J183" s="143" t="str">
        <f>VLOOKUP(E183,VIP!$A$2:$O11241,8,FALSE)</f>
        <v>Si</v>
      </c>
      <c r="K183" s="143" t="str">
        <f>VLOOKUP(E183,VIP!$A$2:$O14815,6,0)</f>
        <v>NO</v>
      </c>
      <c r="L183" s="144" t="s">
        <v>2591</v>
      </c>
      <c r="M183" s="99" t="s">
        <v>2445</v>
      </c>
      <c r="N183" s="99" t="s">
        <v>2452</v>
      </c>
      <c r="O183" s="143" t="s">
        <v>2454</v>
      </c>
      <c r="P183" s="99" t="s">
        <v>2610</v>
      </c>
      <c r="Q183" s="99" t="s">
        <v>2591</v>
      </c>
    </row>
    <row r="184" spans="1:17" s="117" customFormat="1" ht="18" x14ac:dyDescent="0.25">
      <c r="A184" s="143" t="str">
        <f>VLOOKUP(E184,'LISTADO ATM'!$A$2:$C$898,3,0)</f>
        <v>DISTRITO NACIONAL</v>
      </c>
      <c r="B184" s="140">
        <v>3335957429</v>
      </c>
      <c r="C184" s="100">
        <v>44393.650729166664</v>
      </c>
      <c r="D184" s="100" t="s">
        <v>2180</v>
      </c>
      <c r="E184" s="135">
        <v>952</v>
      </c>
      <c r="F184" s="143" t="str">
        <f>VLOOKUP(E184,VIP!$A$2:$O14364,2,0)</f>
        <v>DRBR16L</v>
      </c>
      <c r="G184" s="143" t="str">
        <f>VLOOKUP(E184,'LISTADO ATM'!$A$2:$B$897,2,0)</f>
        <v xml:space="preserve">ATM Alvarez Rivas </v>
      </c>
      <c r="H184" s="143" t="str">
        <f>VLOOKUP(E184,VIP!$A$2:$O19325,7,FALSE)</f>
        <v>Si</v>
      </c>
      <c r="I184" s="143" t="str">
        <f>VLOOKUP(E184,VIP!$A$2:$O11290,8,FALSE)</f>
        <v>Si</v>
      </c>
      <c r="J184" s="143" t="str">
        <f>VLOOKUP(E184,VIP!$A$2:$O11240,8,FALSE)</f>
        <v>Si</v>
      </c>
      <c r="K184" s="143" t="str">
        <f>VLOOKUP(E184,VIP!$A$2:$O14814,6,0)</f>
        <v>NO</v>
      </c>
      <c r="L184" s="144" t="s">
        <v>2219</v>
      </c>
      <c r="M184" s="99" t="s">
        <v>2445</v>
      </c>
      <c r="N184" s="99" t="s">
        <v>2590</v>
      </c>
      <c r="O184" s="143" t="s">
        <v>2454</v>
      </c>
      <c r="P184" s="143"/>
      <c r="Q184" s="99" t="s">
        <v>2219</v>
      </c>
    </row>
    <row r="185" spans="1:17" s="117" customFormat="1" ht="18" x14ac:dyDescent="0.25">
      <c r="A185" s="143" t="str">
        <f>VLOOKUP(E185,'LISTADO ATM'!$A$2:$C$898,3,0)</f>
        <v>ESTE</v>
      </c>
      <c r="B185" s="140">
        <v>3335957438</v>
      </c>
      <c r="C185" s="100">
        <v>44393.653067129628</v>
      </c>
      <c r="D185" s="100" t="s">
        <v>2181</v>
      </c>
      <c r="E185" s="135">
        <v>798</v>
      </c>
      <c r="F185" s="143" t="str">
        <f>VLOOKUP(E185,VIP!$A$2:$O14363,2,0)</f>
        <v>DRBR798</v>
      </c>
      <c r="G185" s="143" t="str">
        <f>VLOOKUP(E185,'LISTADO ATM'!$A$2:$B$897,2,0)</f>
        <v>ATM Hotel Grand Paradise Samana</v>
      </c>
      <c r="H185" s="143" t="str">
        <f>VLOOKUP(E185,VIP!$A$2:$O19324,7,FALSE)</f>
        <v>Si</v>
      </c>
      <c r="I185" s="143" t="str">
        <f>VLOOKUP(E185,VIP!$A$2:$O11289,8,FALSE)</f>
        <v>Si</v>
      </c>
      <c r="J185" s="143" t="str">
        <f>VLOOKUP(E185,VIP!$A$2:$O11239,8,FALSE)</f>
        <v>Si</v>
      </c>
      <c r="K185" s="143" t="str">
        <f>VLOOKUP(E185,VIP!$A$2:$O14813,6,0)</f>
        <v>NO</v>
      </c>
      <c r="L185" s="144" t="s">
        <v>2591</v>
      </c>
      <c r="M185" s="162" t="s">
        <v>2545</v>
      </c>
      <c r="N185" s="99" t="s">
        <v>2452</v>
      </c>
      <c r="O185" s="143" t="s">
        <v>2588</v>
      </c>
      <c r="P185" s="143"/>
      <c r="Q185" s="209">
        <v>44393.73541666667</v>
      </c>
    </row>
    <row r="186" spans="1:17" ht="18" x14ac:dyDescent="0.25">
      <c r="A186" s="143" t="str">
        <f>VLOOKUP(E186,'LISTADO ATM'!$A$2:$C$898,3,0)</f>
        <v>DISTRITO NACIONAL</v>
      </c>
      <c r="B186" s="140">
        <v>3335957484</v>
      </c>
      <c r="C186" s="100">
        <v>44393.667037037034</v>
      </c>
      <c r="D186" s="100" t="s">
        <v>2448</v>
      </c>
      <c r="E186" s="135">
        <v>887</v>
      </c>
      <c r="F186" s="143" t="str">
        <f>VLOOKUP(E186,VIP!$A$2:$O14379,2,0)</f>
        <v>DRBR887</v>
      </c>
      <c r="G186" s="143" t="str">
        <f>VLOOKUP(E186,'LISTADO ATM'!$A$2:$B$897,2,0)</f>
        <v>ATM S/M Bravo Los Proceres</v>
      </c>
      <c r="H186" s="143" t="str">
        <f>VLOOKUP(E186,VIP!$A$2:$O19340,7,FALSE)</f>
        <v>Si</v>
      </c>
      <c r="I186" s="143" t="str">
        <f>VLOOKUP(E186,VIP!$A$2:$O11305,8,FALSE)</f>
        <v>Si</v>
      </c>
      <c r="J186" s="143" t="str">
        <f>VLOOKUP(E186,VIP!$A$2:$O11255,8,FALSE)</f>
        <v>Si</v>
      </c>
      <c r="K186" s="143" t="str">
        <f>VLOOKUP(E186,VIP!$A$2:$O14829,6,0)</f>
        <v>NO</v>
      </c>
      <c r="L186" s="144" t="s">
        <v>2417</v>
      </c>
      <c r="M186" s="99" t="s">
        <v>2445</v>
      </c>
      <c r="N186" s="99" t="s">
        <v>2452</v>
      </c>
      <c r="O186" s="143" t="s">
        <v>2453</v>
      </c>
      <c r="P186" s="143"/>
      <c r="Q186" s="99" t="s">
        <v>2417</v>
      </c>
    </row>
    <row r="187" spans="1:17" ht="18" x14ac:dyDescent="0.25">
      <c r="A187" s="143" t="str">
        <f>VLOOKUP(E187,'LISTADO ATM'!$A$2:$C$898,3,0)</f>
        <v>DISTRITO NACIONAL</v>
      </c>
      <c r="B187" s="140">
        <v>3335957490</v>
      </c>
      <c r="C187" s="100">
        <v>44393.668865740743</v>
      </c>
      <c r="D187" s="100" t="s">
        <v>2448</v>
      </c>
      <c r="E187" s="135">
        <v>572</v>
      </c>
      <c r="F187" s="143" t="str">
        <f>VLOOKUP(E187,VIP!$A$2:$O14378,2,0)</f>
        <v>DRBR174</v>
      </c>
      <c r="G187" s="143" t="str">
        <f>VLOOKUP(E187,'LISTADO ATM'!$A$2:$B$897,2,0)</f>
        <v xml:space="preserve">ATM Olé Ovando </v>
      </c>
      <c r="H187" s="143" t="str">
        <f>VLOOKUP(E187,VIP!$A$2:$O19339,7,FALSE)</f>
        <v>Si</v>
      </c>
      <c r="I187" s="143" t="str">
        <f>VLOOKUP(E187,VIP!$A$2:$O11304,8,FALSE)</f>
        <v>Si</v>
      </c>
      <c r="J187" s="143" t="str">
        <f>VLOOKUP(E187,VIP!$A$2:$O11254,8,FALSE)</f>
        <v>Si</v>
      </c>
      <c r="K187" s="143" t="str">
        <f>VLOOKUP(E187,VIP!$A$2:$O14828,6,0)</f>
        <v>NO</v>
      </c>
      <c r="L187" s="144" t="s">
        <v>2417</v>
      </c>
      <c r="M187" s="162" t="s">
        <v>2545</v>
      </c>
      <c r="N187" s="99" t="s">
        <v>2452</v>
      </c>
      <c r="O187" s="143" t="s">
        <v>2453</v>
      </c>
      <c r="P187" s="143"/>
      <c r="Q187" s="209">
        <v>44393.75277777778</v>
      </c>
    </row>
    <row r="188" spans="1:17" ht="18" x14ac:dyDescent="0.25">
      <c r="A188" s="143" t="str">
        <f>VLOOKUP(E188,'LISTADO ATM'!$A$2:$C$898,3,0)</f>
        <v>ESTE</v>
      </c>
      <c r="B188" s="140">
        <v>3335957497</v>
      </c>
      <c r="C188" s="100">
        <v>44393.670578703706</v>
      </c>
      <c r="D188" s="100" t="s">
        <v>2469</v>
      </c>
      <c r="E188" s="135">
        <v>268</v>
      </c>
      <c r="F188" s="143" t="str">
        <f>VLOOKUP(E188,VIP!$A$2:$O14377,2,0)</f>
        <v>DRBR268</v>
      </c>
      <c r="G188" s="143" t="str">
        <f>VLOOKUP(E188,'LISTADO ATM'!$A$2:$B$897,2,0)</f>
        <v xml:space="preserve">ATM Autobanco La Altagracia (Higuey) </v>
      </c>
      <c r="H188" s="143" t="str">
        <f>VLOOKUP(E188,VIP!$A$2:$O19338,7,FALSE)</f>
        <v>Si</v>
      </c>
      <c r="I188" s="143" t="str">
        <f>VLOOKUP(E188,VIP!$A$2:$O11303,8,FALSE)</f>
        <v>Si</v>
      </c>
      <c r="J188" s="143" t="str">
        <f>VLOOKUP(E188,VIP!$A$2:$O11253,8,FALSE)</f>
        <v>Si</v>
      </c>
      <c r="K188" s="143" t="str">
        <f>VLOOKUP(E188,VIP!$A$2:$O14827,6,0)</f>
        <v>NO</v>
      </c>
      <c r="L188" s="144" t="s">
        <v>2417</v>
      </c>
      <c r="M188" s="162" t="s">
        <v>2545</v>
      </c>
      <c r="N188" s="208" t="s">
        <v>2594</v>
      </c>
      <c r="O188" s="143" t="s">
        <v>2593</v>
      </c>
      <c r="P188" s="143"/>
      <c r="Q188" s="209">
        <v>44393.745138888888</v>
      </c>
    </row>
    <row r="189" spans="1:17" ht="18" x14ac:dyDescent="0.25">
      <c r="A189" s="143" t="str">
        <f>VLOOKUP(E189,'LISTADO ATM'!$A$2:$C$898,3,0)</f>
        <v>DISTRITO NACIONAL</v>
      </c>
      <c r="B189" s="140">
        <v>3335957553</v>
      </c>
      <c r="C189" s="100">
        <v>44393.686296296299</v>
      </c>
      <c r="D189" s="100" t="s">
        <v>2180</v>
      </c>
      <c r="E189" s="135">
        <v>718</v>
      </c>
      <c r="F189" s="143" t="str">
        <f>VLOOKUP(E189,VIP!$A$2:$O14376,2,0)</f>
        <v>DRBR24Y</v>
      </c>
      <c r="G189" s="143" t="str">
        <f>VLOOKUP(E189,'LISTADO ATM'!$A$2:$B$897,2,0)</f>
        <v xml:space="preserve">ATM Feria Ganadera </v>
      </c>
      <c r="H189" s="143" t="str">
        <f>VLOOKUP(E189,VIP!$A$2:$O19337,7,FALSE)</f>
        <v>Si</v>
      </c>
      <c r="I189" s="143" t="str">
        <f>VLOOKUP(E189,VIP!$A$2:$O11302,8,FALSE)</f>
        <v>Si</v>
      </c>
      <c r="J189" s="143" t="str">
        <f>VLOOKUP(E189,VIP!$A$2:$O11252,8,FALSE)</f>
        <v>Si</v>
      </c>
      <c r="K189" s="143" t="str">
        <f>VLOOKUP(E189,VIP!$A$2:$O14826,6,0)</f>
        <v>NO</v>
      </c>
      <c r="L189" s="144" t="s">
        <v>2245</v>
      </c>
      <c r="M189" s="99" t="s">
        <v>2445</v>
      </c>
      <c r="N189" s="99" t="s">
        <v>2452</v>
      </c>
      <c r="O189" s="143" t="s">
        <v>2454</v>
      </c>
      <c r="P189" s="143"/>
      <c r="Q189" s="99" t="s">
        <v>2245</v>
      </c>
    </row>
    <row r="190" spans="1:17" ht="18" x14ac:dyDescent="0.25">
      <c r="A190" s="143" t="str">
        <f>VLOOKUP(E190,'LISTADO ATM'!$A$2:$C$898,3,0)</f>
        <v>DISTRITO NACIONAL</v>
      </c>
      <c r="B190" s="140">
        <v>3335957556</v>
      </c>
      <c r="C190" s="100">
        <v>44393.687094907407</v>
      </c>
      <c r="D190" s="100" t="s">
        <v>2180</v>
      </c>
      <c r="E190" s="135">
        <v>321</v>
      </c>
      <c r="F190" s="143" t="str">
        <f>VLOOKUP(E190,VIP!$A$2:$O14375,2,0)</f>
        <v>DRBR321</v>
      </c>
      <c r="G190" s="143" t="str">
        <f>VLOOKUP(E190,'LISTADO ATM'!$A$2:$B$897,2,0)</f>
        <v xml:space="preserve">ATM Oficina Jiménez Moya I </v>
      </c>
      <c r="H190" s="143" t="str">
        <f>VLOOKUP(E190,VIP!$A$2:$O19336,7,FALSE)</f>
        <v>Si</v>
      </c>
      <c r="I190" s="143" t="str">
        <f>VLOOKUP(E190,VIP!$A$2:$O11301,8,FALSE)</f>
        <v>Si</v>
      </c>
      <c r="J190" s="143" t="str">
        <f>VLOOKUP(E190,VIP!$A$2:$O11251,8,FALSE)</f>
        <v>Si</v>
      </c>
      <c r="K190" s="143" t="str">
        <f>VLOOKUP(E190,VIP!$A$2:$O14825,6,0)</f>
        <v>NO</v>
      </c>
      <c r="L190" s="144" t="s">
        <v>2219</v>
      </c>
      <c r="M190" s="99" t="s">
        <v>2445</v>
      </c>
      <c r="N190" s="99" t="s">
        <v>2452</v>
      </c>
      <c r="O190" s="143" t="s">
        <v>2454</v>
      </c>
      <c r="P190" s="143"/>
      <c r="Q190" s="99" t="s">
        <v>2219</v>
      </c>
    </row>
    <row r="191" spans="1:17" ht="18" x14ac:dyDescent="0.25">
      <c r="A191" s="143" t="str">
        <f>VLOOKUP(E191,'LISTADO ATM'!$A$2:$C$898,3,0)</f>
        <v>NORTE</v>
      </c>
      <c r="B191" s="140">
        <v>3335957559</v>
      </c>
      <c r="C191" s="100">
        <v>44393.688773148147</v>
      </c>
      <c r="D191" s="100" t="s">
        <v>2469</v>
      </c>
      <c r="E191" s="135">
        <v>774</v>
      </c>
      <c r="F191" s="143" t="str">
        <f>VLOOKUP(E191,VIP!$A$2:$O14374,2,0)</f>
        <v>DRBR061</v>
      </c>
      <c r="G191" s="143" t="str">
        <f>VLOOKUP(E191,'LISTADO ATM'!$A$2:$B$897,2,0)</f>
        <v xml:space="preserve">ATM Oficina Montecristi </v>
      </c>
      <c r="H191" s="143" t="str">
        <f>VLOOKUP(E191,VIP!$A$2:$O19335,7,FALSE)</f>
        <v>Si</v>
      </c>
      <c r="I191" s="143" t="str">
        <f>VLOOKUP(E191,VIP!$A$2:$O11300,8,FALSE)</f>
        <v>Si</v>
      </c>
      <c r="J191" s="143" t="str">
        <f>VLOOKUP(E191,VIP!$A$2:$O11250,8,FALSE)</f>
        <v>Si</v>
      </c>
      <c r="K191" s="143" t="str">
        <f>VLOOKUP(E191,VIP!$A$2:$O14824,6,0)</f>
        <v>NO</v>
      </c>
      <c r="L191" s="144" t="s">
        <v>2561</v>
      </c>
      <c r="M191" s="99" t="s">
        <v>2445</v>
      </c>
      <c r="N191" s="99" t="s">
        <v>2452</v>
      </c>
      <c r="O191" s="143" t="s">
        <v>2470</v>
      </c>
      <c r="P191" s="143"/>
      <c r="Q191" s="99" t="s">
        <v>2561</v>
      </c>
    </row>
    <row r="192" spans="1:17" ht="18" x14ac:dyDescent="0.25">
      <c r="A192" s="143" t="str">
        <f>VLOOKUP(E192,'LISTADO ATM'!$A$2:$C$898,3,0)</f>
        <v>DISTRITO NACIONAL</v>
      </c>
      <c r="B192" s="140">
        <v>3335957565</v>
      </c>
      <c r="C192" s="100">
        <v>44393.694131944445</v>
      </c>
      <c r="D192" s="100" t="s">
        <v>2180</v>
      </c>
      <c r="E192" s="135">
        <v>461</v>
      </c>
      <c r="F192" s="143" t="str">
        <f>VLOOKUP(E192,VIP!$A$2:$O14373,2,0)</f>
        <v>DRBR461</v>
      </c>
      <c r="G192" s="143" t="str">
        <f>VLOOKUP(E192,'LISTADO ATM'!$A$2:$B$897,2,0)</f>
        <v xml:space="preserve">ATM Autobanco Sarasota I </v>
      </c>
      <c r="H192" s="143" t="str">
        <f>VLOOKUP(E192,VIP!$A$2:$O19334,7,FALSE)</f>
        <v>Si</v>
      </c>
      <c r="I192" s="143" t="str">
        <f>VLOOKUP(E192,VIP!$A$2:$O11299,8,FALSE)</f>
        <v>Si</v>
      </c>
      <c r="J192" s="143" t="str">
        <f>VLOOKUP(E192,VIP!$A$2:$O11249,8,FALSE)</f>
        <v>Si</v>
      </c>
      <c r="K192" s="143" t="str">
        <f>VLOOKUP(E192,VIP!$A$2:$O14823,6,0)</f>
        <v>SI</v>
      </c>
      <c r="L192" s="144" t="s">
        <v>2245</v>
      </c>
      <c r="M192" s="99" t="s">
        <v>2445</v>
      </c>
      <c r="N192" s="99" t="s">
        <v>2452</v>
      </c>
      <c r="O192" s="143" t="s">
        <v>2454</v>
      </c>
      <c r="P192" s="143"/>
      <c r="Q192" s="99" t="s">
        <v>2245</v>
      </c>
    </row>
    <row r="193" spans="1:17" ht="18" x14ac:dyDescent="0.25">
      <c r="A193" s="143" t="str">
        <f>VLOOKUP(E193,'LISTADO ATM'!$A$2:$C$898,3,0)</f>
        <v>ESTE</v>
      </c>
      <c r="B193" s="140">
        <v>3335957569</v>
      </c>
      <c r="C193" s="100">
        <v>44393.695520833331</v>
      </c>
      <c r="D193" s="100" t="s">
        <v>2469</v>
      </c>
      <c r="E193" s="135">
        <v>427</v>
      </c>
      <c r="F193" s="143" t="str">
        <f>VLOOKUP(E193,VIP!$A$2:$O14372,2,0)</f>
        <v>DRBR427</v>
      </c>
      <c r="G193" s="143" t="str">
        <f>VLOOKUP(E193,'LISTADO ATM'!$A$2:$B$897,2,0)</f>
        <v xml:space="preserve">ATM Almacenes Iberia (Hato Mayor) </v>
      </c>
      <c r="H193" s="143" t="str">
        <f>VLOOKUP(E193,VIP!$A$2:$O19333,7,FALSE)</f>
        <v>Si</v>
      </c>
      <c r="I193" s="143" t="str">
        <f>VLOOKUP(E193,VIP!$A$2:$O11298,8,FALSE)</f>
        <v>Si</v>
      </c>
      <c r="J193" s="143" t="str">
        <f>VLOOKUP(E193,VIP!$A$2:$O11248,8,FALSE)</f>
        <v>Si</v>
      </c>
      <c r="K193" s="143" t="str">
        <f>VLOOKUP(E193,VIP!$A$2:$O14822,6,0)</f>
        <v>NO</v>
      </c>
      <c r="L193" s="144" t="s">
        <v>2417</v>
      </c>
      <c r="M193" s="99" t="s">
        <v>2445</v>
      </c>
      <c r="N193" s="99" t="s">
        <v>2452</v>
      </c>
      <c r="O193" s="143" t="s">
        <v>2470</v>
      </c>
      <c r="P193" s="143"/>
      <c r="Q193" s="99" t="s">
        <v>2417</v>
      </c>
    </row>
    <row r="194" spans="1:17" ht="18" x14ac:dyDescent="0.25">
      <c r="A194" s="143" t="str">
        <f>VLOOKUP(E194,'LISTADO ATM'!$A$2:$C$898,3,0)</f>
        <v>DISTRITO NACIONAL</v>
      </c>
      <c r="B194" s="140">
        <v>3335957574</v>
      </c>
      <c r="C194" s="100">
        <v>44393.700706018521</v>
      </c>
      <c r="D194" s="100" t="s">
        <v>2448</v>
      </c>
      <c r="E194" s="135">
        <v>152</v>
      </c>
      <c r="F194" s="143" t="str">
        <f>VLOOKUP(E194,VIP!$A$2:$O14371,2,0)</f>
        <v>DRBR152</v>
      </c>
      <c r="G194" s="143" t="str">
        <f>VLOOKUP(E194,'LISTADO ATM'!$A$2:$B$897,2,0)</f>
        <v xml:space="preserve">ATM Kiosco Megacentro II </v>
      </c>
      <c r="H194" s="143" t="str">
        <f>VLOOKUP(E194,VIP!$A$2:$O19332,7,FALSE)</f>
        <v>Si</v>
      </c>
      <c r="I194" s="143" t="str">
        <f>VLOOKUP(E194,VIP!$A$2:$O11297,8,FALSE)</f>
        <v>Si</v>
      </c>
      <c r="J194" s="143" t="str">
        <f>VLOOKUP(E194,VIP!$A$2:$O11247,8,FALSE)</f>
        <v>Si</v>
      </c>
      <c r="K194" s="143" t="str">
        <f>VLOOKUP(E194,VIP!$A$2:$O14821,6,0)</f>
        <v>NO</v>
      </c>
      <c r="L194" s="144" t="s">
        <v>2441</v>
      </c>
      <c r="M194" s="99" t="s">
        <v>2445</v>
      </c>
      <c r="N194" s="99" t="s">
        <v>2452</v>
      </c>
      <c r="O194" s="143" t="s">
        <v>2453</v>
      </c>
      <c r="P194" s="143"/>
      <c r="Q194" s="99" t="s">
        <v>2441</v>
      </c>
    </row>
    <row r="195" spans="1:17" ht="18" x14ac:dyDescent="0.25">
      <c r="A195" s="143" t="str">
        <f>VLOOKUP(E195,'LISTADO ATM'!$A$2:$C$898,3,0)</f>
        <v>DISTRITO NACIONAL</v>
      </c>
      <c r="B195" s="140">
        <v>3335957576</v>
      </c>
      <c r="C195" s="100">
        <v>44393.701261574075</v>
      </c>
      <c r="D195" s="100" t="s">
        <v>2180</v>
      </c>
      <c r="E195" s="135">
        <v>180</v>
      </c>
      <c r="F195" s="143" t="str">
        <f>VLOOKUP(E195,VIP!$A$2:$O14370,2,0)</f>
        <v>DRBR180</v>
      </c>
      <c r="G195" s="143" t="str">
        <f>VLOOKUP(E195,'LISTADO ATM'!$A$2:$B$897,2,0)</f>
        <v xml:space="preserve">ATM Megacentro II </v>
      </c>
      <c r="H195" s="143" t="str">
        <f>VLOOKUP(E195,VIP!$A$2:$O19331,7,FALSE)</f>
        <v>Si</v>
      </c>
      <c r="I195" s="143" t="str">
        <f>VLOOKUP(E195,VIP!$A$2:$O11296,8,FALSE)</f>
        <v>Si</v>
      </c>
      <c r="J195" s="143" t="str">
        <f>VLOOKUP(E195,VIP!$A$2:$O11246,8,FALSE)</f>
        <v>Si</v>
      </c>
      <c r="K195" s="143" t="str">
        <f>VLOOKUP(E195,VIP!$A$2:$O14820,6,0)</f>
        <v>SI</v>
      </c>
      <c r="L195" s="144" t="s">
        <v>2219</v>
      </c>
      <c r="M195" s="99" t="s">
        <v>2445</v>
      </c>
      <c r="N195" s="99" t="s">
        <v>2452</v>
      </c>
      <c r="O195" s="143" t="s">
        <v>2454</v>
      </c>
      <c r="P195" s="143"/>
      <c r="Q195" s="99" t="s">
        <v>2219</v>
      </c>
    </row>
    <row r="196" spans="1:17" ht="18" x14ac:dyDescent="0.25">
      <c r="A196" s="143" t="str">
        <f>VLOOKUP(E196,'LISTADO ATM'!$A$2:$C$898,3,0)</f>
        <v>DISTRITO NACIONAL</v>
      </c>
      <c r="B196" s="140">
        <v>3335957580</v>
      </c>
      <c r="C196" s="100">
        <v>44393.703379629631</v>
      </c>
      <c r="D196" s="100" t="s">
        <v>2180</v>
      </c>
      <c r="E196" s="135">
        <v>490</v>
      </c>
      <c r="F196" s="143" t="str">
        <f>VLOOKUP(E196,VIP!$A$2:$O14369,2,0)</f>
        <v>DRBR490</v>
      </c>
      <c r="G196" s="143" t="str">
        <f>VLOOKUP(E196,'LISTADO ATM'!$A$2:$B$897,2,0)</f>
        <v xml:space="preserve">ATM Hospital Ney Arias Lora </v>
      </c>
      <c r="H196" s="143" t="str">
        <f>VLOOKUP(E196,VIP!$A$2:$O19330,7,FALSE)</f>
        <v>Si</v>
      </c>
      <c r="I196" s="143" t="str">
        <f>VLOOKUP(E196,VIP!$A$2:$O11295,8,FALSE)</f>
        <v>Si</v>
      </c>
      <c r="J196" s="143" t="str">
        <f>VLOOKUP(E196,VIP!$A$2:$O11245,8,FALSE)</f>
        <v>Si</v>
      </c>
      <c r="K196" s="143" t="str">
        <f>VLOOKUP(E196,VIP!$A$2:$O14819,6,0)</f>
        <v>NO</v>
      </c>
      <c r="L196" s="144" t="s">
        <v>2219</v>
      </c>
      <c r="M196" s="99" t="s">
        <v>2445</v>
      </c>
      <c r="N196" s="99" t="s">
        <v>2452</v>
      </c>
      <c r="O196" s="143" t="s">
        <v>2454</v>
      </c>
      <c r="P196" s="143"/>
      <c r="Q196" s="99" t="s">
        <v>2219</v>
      </c>
    </row>
    <row r="197" spans="1:17" ht="18" x14ac:dyDescent="0.25">
      <c r="A197" s="143" t="str">
        <f>VLOOKUP(E197,'LISTADO ATM'!$A$2:$C$898,3,0)</f>
        <v>DISTRITO NACIONAL</v>
      </c>
      <c r="B197" s="140">
        <v>3335957585</v>
      </c>
      <c r="C197" s="100">
        <v>44393.708472222221</v>
      </c>
      <c r="D197" s="100" t="s">
        <v>2448</v>
      </c>
      <c r="E197" s="135">
        <v>769</v>
      </c>
      <c r="F197" s="143" t="str">
        <f>VLOOKUP(E197,VIP!$A$2:$O14368,2,0)</f>
        <v>DRBR769</v>
      </c>
      <c r="G197" s="143" t="str">
        <f>VLOOKUP(E197,'LISTADO ATM'!$A$2:$B$897,2,0)</f>
        <v>ATM UNP Pablo Mella Morales</v>
      </c>
      <c r="H197" s="143" t="str">
        <f>VLOOKUP(E197,VIP!$A$2:$O19329,7,FALSE)</f>
        <v>Si</v>
      </c>
      <c r="I197" s="143" t="str">
        <f>VLOOKUP(E197,VIP!$A$2:$O11294,8,FALSE)</f>
        <v>Si</v>
      </c>
      <c r="J197" s="143" t="str">
        <f>VLOOKUP(E197,VIP!$A$2:$O11244,8,FALSE)</f>
        <v>Si</v>
      </c>
      <c r="K197" s="143" t="str">
        <f>VLOOKUP(E197,VIP!$A$2:$O14818,6,0)</f>
        <v>NO</v>
      </c>
      <c r="L197" s="144" t="s">
        <v>2417</v>
      </c>
      <c r="M197" s="99" t="s">
        <v>2445</v>
      </c>
      <c r="N197" s="99" t="s">
        <v>2452</v>
      </c>
      <c r="O197" s="143" t="s">
        <v>2453</v>
      </c>
      <c r="P197" s="143"/>
      <c r="Q197" s="99" t="s">
        <v>2417</v>
      </c>
    </row>
    <row r="198" spans="1:17" ht="18" x14ac:dyDescent="0.25">
      <c r="A198" s="143" t="str">
        <f>VLOOKUP(E198,'LISTADO ATM'!$A$2:$C$898,3,0)</f>
        <v>DISTRITO NACIONAL</v>
      </c>
      <c r="B198" s="140">
        <v>3335957590</v>
      </c>
      <c r="C198" s="100">
        <v>44393.712060185186</v>
      </c>
      <c r="D198" s="100" t="s">
        <v>2180</v>
      </c>
      <c r="E198" s="135">
        <v>884</v>
      </c>
      <c r="F198" s="143" t="str">
        <f>VLOOKUP(E198,VIP!$A$2:$O14367,2,0)</f>
        <v>DRBR884</v>
      </c>
      <c r="G198" s="143" t="str">
        <f>VLOOKUP(E198,'LISTADO ATM'!$A$2:$B$897,2,0)</f>
        <v xml:space="preserve">ATM UNP Olé Sabana Perdida </v>
      </c>
      <c r="H198" s="143" t="str">
        <f>VLOOKUP(E198,VIP!$A$2:$O19328,7,FALSE)</f>
        <v>Si</v>
      </c>
      <c r="I198" s="143" t="str">
        <f>VLOOKUP(E198,VIP!$A$2:$O11293,8,FALSE)</f>
        <v>Si</v>
      </c>
      <c r="J198" s="143" t="str">
        <f>VLOOKUP(E198,VIP!$A$2:$O11243,8,FALSE)</f>
        <v>Si</v>
      </c>
      <c r="K198" s="143" t="str">
        <f>VLOOKUP(E198,VIP!$A$2:$O14817,6,0)</f>
        <v>NO</v>
      </c>
      <c r="L198" s="144" t="s">
        <v>2465</v>
      </c>
      <c r="M198" s="99" t="s">
        <v>2445</v>
      </c>
      <c r="N198" s="99" t="s">
        <v>2452</v>
      </c>
      <c r="O198" s="143" t="s">
        <v>2454</v>
      </c>
      <c r="P198" s="143"/>
      <c r="Q198" s="99" t="s">
        <v>2465</v>
      </c>
    </row>
    <row r="199" spans="1:17" ht="18" x14ac:dyDescent="0.25">
      <c r="A199" s="143" t="str">
        <f>VLOOKUP(E199,'LISTADO ATM'!$A$2:$C$898,3,0)</f>
        <v>DISTRITO NACIONAL</v>
      </c>
      <c r="B199" s="140">
        <v>3335957594</v>
      </c>
      <c r="C199" s="100">
        <v>44393.713796296295</v>
      </c>
      <c r="D199" s="100" t="s">
        <v>2448</v>
      </c>
      <c r="E199" s="135">
        <v>816</v>
      </c>
      <c r="F199" s="143" t="str">
        <f>VLOOKUP(E199,VIP!$A$2:$O14366,2,0)</f>
        <v>DRBR816</v>
      </c>
      <c r="G199" s="143" t="str">
        <f>VLOOKUP(E199,'LISTADO ATM'!$A$2:$B$897,2,0)</f>
        <v xml:space="preserve">ATM Oficina Pedro Brand </v>
      </c>
      <c r="H199" s="143" t="str">
        <f>VLOOKUP(E199,VIP!$A$2:$O19327,7,FALSE)</f>
        <v>Si</v>
      </c>
      <c r="I199" s="143" t="str">
        <f>VLOOKUP(E199,VIP!$A$2:$O11292,8,FALSE)</f>
        <v>Si</v>
      </c>
      <c r="J199" s="143" t="str">
        <f>VLOOKUP(E199,VIP!$A$2:$O11242,8,FALSE)</f>
        <v>Si</v>
      </c>
      <c r="K199" s="143" t="str">
        <f>VLOOKUP(E199,VIP!$A$2:$O14816,6,0)</f>
        <v>NO</v>
      </c>
      <c r="L199" s="144" t="s">
        <v>2417</v>
      </c>
      <c r="M199" s="162" t="s">
        <v>2545</v>
      </c>
      <c r="N199" s="99" t="s">
        <v>2452</v>
      </c>
      <c r="O199" s="143" t="s">
        <v>2453</v>
      </c>
      <c r="P199" s="143"/>
      <c r="Q199" s="209">
        <v>44393.754861111112</v>
      </c>
    </row>
    <row r="200" spans="1:17" ht="18" x14ac:dyDescent="0.25">
      <c r="A200" s="143" t="str">
        <f>VLOOKUP(E200,'LISTADO ATM'!$A$2:$C$898,3,0)</f>
        <v>DISTRITO NACIONAL</v>
      </c>
      <c r="B200" s="140">
        <v>3335957595</v>
      </c>
      <c r="C200" s="100">
        <v>44393.714016203703</v>
      </c>
      <c r="D200" s="100" t="s">
        <v>2180</v>
      </c>
      <c r="E200" s="135">
        <v>298</v>
      </c>
      <c r="F200" s="143" t="str">
        <f>VLOOKUP(E200,VIP!$A$2:$O14365,2,0)</f>
        <v>DRBR298</v>
      </c>
      <c r="G200" s="143" t="str">
        <f>VLOOKUP(E200,'LISTADO ATM'!$A$2:$B$897,2,0)</f>
        <v xml:space="preserve">ATM S/M Aprezio Engombe </v>
      </c>
      <c r="H200" s="143" t="str">
        <f>VLOOKUP(E200,VIP!$A$2:$O19326,7,FALSE)</f>
        <v>Si</v>
      </c>
      <c r="I200" s="143" t="str">
        <f>VLOOKUP(E200,VIP!$A$2:$O11291,8,FALSE)</f>
        <v>Si</v>
      </c>
      <c r="J200" s="143" t="str">
        <f>VLOOKUP(E200,VIP!$A$2:$O11241,8,FALSE)</f>
        <v>Si</v>
      </c>
      <c r="K200" s="143" t="str">
        <f>VLOOKUP(E200,VIP!$A$2:$O14815,6,0)</f>
        <v>NO</v>
      </c>
      <c r="L200" s="144" t="s">
        <v>2465</v>
      </c>
      <c r="M200" s="99" t="s">
        <v>2445</v>
      </c>
      <c r="N200" s="99" t="s">
        <v>2452</v>
      </c>
      <c r="O200" s="143" t="s">
        <v>2454</v>
      </c>
      <c r="P200" s="143"/>
      <c r="Q200" s="99" t="s">
        <v>2465</v>
      </c>
    </row>
    <row r="201" spans="1:17" ht="18" x14ac:dyDescent="0.25">
      <c r="A201" s="143" t="str">
        <f>VLOOKUP(E201,'LISTADO ATM'!$A$2:$C$898,3,0)</f>
        <v>DISTRITO NACIONAL</v>
      </c>
      <c r="B201" s="140">
        <v>3335957601</v>
      </c>
      <c r="C201" s="100">
        <v>44393.717048611114</v>
      </c>
      <c r="D201" s="100" t="s">
        <v>2180</v>
      </c>
      <c r="E201" s="135">
        <v>876</v>
      </c>
      <c r="F201" s="143" t="str">
        <f>VLOOKUP(E201,VIP!$A$2:$O14364,2,0)</f>
        <v>DRBR876</v>
      </c>
      <c r="G201" s="143" t="str">
        <f>VLOOKUP(E201,'LISTADO ATM'!$A$2:$B$897,2,0)</f>
        <v xml:space="preserve">ATM Estación Next Abraham Lincoln </v>
      </c>
      <c r="H201" s="143" t="str">
        <f>VLOOKUP(E201,VIP!$A$2:$O19325,7,FALSE)</f>
        <v>Si</v>
      </c>
      <c r="I201" s="143" t="str">
        <f>VLOOKUP(E201,VIP!$A$2:$O11290,8,FALSE)</f>
        <v>Si</v>
      </c>
      <c r="J201" s="143" t="str">
        <f>VLOOKUP(E201,VIP!$A$2:$O11240,8,FALSE)</f>
        <v>Si</v>
      </c>
      <c r="K201" s="143" t="str">
        <f>VLOOKUP(E201,VIP!$A$2:$O14814,6,0)</f>
        <v>NO</v>
      </c>
      <c r="L201" s="144" t="s">
        <v>2465</v>
      </c>
      <c r="M201" s="99" t="s">
        <v>2445</v>
      </c>
      <c r="N201" s="99" t="s">
        <v>2452</v>
      </c>
      <c r="O201" s="143" t="s">
        <v>2454</v>
      </c>
      <c r="P201" s="143"/>
      <c r="Q201" s="99" t="s">
        <v>2465</v>
      </c>
    </row>
    <row r="202" spans="1:17" ht="18" x14ac:dyDescent="0.25">
      <c r="A202" s="143" t="str">
        <f>VLOOKUP(E202,'LISTADO ATM'!$A$2:$C$898,3,0)</f>
        <v>DISTRITO NACIONAL</v>
      </c>
      <c r="B202" s="140">
        <v>3335957624</v>
      </c>
      <c r="C202" s="100">
        <v>44393.734803240739</v>
      </c>
      <c r="D202" s="100" t="s">
        <v>2180</v>
      </c>
      <c r="E202" s="135">
        <v>35</v>
      </c>
      <c r="F202" s="143" t="str">
        <f>VLOOKUP(E202,VIP!$A$2:$O14369,2,0)</f>
        <v>DRBR035</v>
      </c>
      <c r="G202" s="143" t="str">
        <f>VLOOKUP(E202,'LISTADO ATM'!$A$2:$B$897,2,0)</f>
        <v xml:space="preserve">ATM Dirección General de Aduanas I </v>
      </c>
      <c r="H202" s="143" t="str">
        <f>VLOOKUP(E202,VIP!$A$2:$O19330,7,FALSE)</f>
        <v>Si</v>
      </c>
      <c r="I202" s="143" t="str">
        <f>VLOOKUP(E202,VIP!$A$2:$O11295,8,FALSE)</f>
        <v>Si</v>
      </c>
      <c r="J202" s="143" t="str">
        <f>VLOOKUP(E202,VIP!$A$2:$O11245,8,FALSE)</f>
        <v>Si</v>
      </c>
      <c r="K202" s="143" t="str">
        <f>VLOOKUP(E202,VIP!$A$2:$O14819,6,0)</f>
        <v>NO</v>
      </c>
      <c r="L202" s="144" t="s">
        <v>2465</v>
      </c>
      <c r="M202" s="99" t="s">
        <v>2445</v>
      </c>
      <c r="N202" s="99" t="s">
        <v>2452</v>
      </c>
      <c r="O202" s="143" t="s">
        <v>2454</v>
      </c>
      <c r="P202" s="143"/>
      <c r="Q202" s="99" t="s">
        <v>2465</v>
      </c>
    </row>
    <row r="203" spans="1:17" ht="18" x14ac:dyDescent="0.25">
      <c r="A203" s="143" t="str">
        <f>VLOOKUP(E203,'LISTADO ATM'!$A$2:$C$898,3,0)</f>
        <v>DISTRITO NACIONAL</v>
      </c>
      <c r="B203" s="140">
        <v>3335957626</v>
      </c>
      <c r="C203" s="100">
        <v>44393.739710648151</v>
      </c>
      <c r="D203" s="100" t="s">
        <v>2180</v>
      </c>
      <c r="E203" s="135">
        <v>336</v>
      </c>
      <c r="F203" s="143" t="str">
        <f>VLOOKUP(E203,VIP!$A$2:$O14368,2,0)</f>
        <v>DRBR336</v>
      </c>
      <c r="G203" s="143" t="str">
        <f>VLOOKUP(E203,'LISTADO ATM'!$A$2:$B$897,2,0)</f>
        <v>ATM Instituto Nacional de Cancer (incart)</v>
      </c>
      <c r="H203" s="143" t="str">
        <f>VLOOKUP(E203,VIP!$A$2:$O19329,7,FALSE)</f>
        <v>Si</v>
      </c>
      <c r="I203" s="143" t="str">
        <f>VLOOKUP(E203,VIP!$A$2:$O11294,8,FALSE)</f>
        <v>Si</v>
      </c>
      <c r="J203" s="143" t="str">
        <f>VLOOKUP(E203,VIP!$A$2:$O11244,8,FALSE)</f>
        <v>Si</v>
      </c>
      <c r="K203" s="143" t="str">
        <f>VLOOKUP(E203,VIP!$A$2:$O14818,6,0)</f>
        <v>NO</v>
      </c>
      <c r="L203" s="144" t="s">
        <v>2219</v>
      </c>
      <c r="M203" s="99" t="s">
        <v>2445</v>
      </c>
      <c r="N203" s="99" t="s">
        <v>2452</v>
      </c>
      <c r="O203" s="143" t="s">
        <v>2454</v>
      </c>
      <c r="P203" s="143"/>
      <c r="Q203" s="99" t="s">
        <v>2219</v>
      </c>
    </row>
    <row r="204" spans="1:17" ht="18" x14ac:dyDescent="0.25">
      <c r="A204" s="143" t="str">
        <f>VLOOKUP(E204,'LISTADO ATM'!$A$2:$C$898,3,0)</f>
        <v>ESTE</v>
      </c>
      <c r="B204" s="140">
        <v>3335957630</v>
      </c>
      <c r="C204" s="100">
        <v>44393.742037037038</v>
      </c>
      <c r="D204" s="100" t="s">
        <v>2180</v>
      </c>
      <c r="E204" s="135">
        <v>608</v>
      </c>
      <c r="F204" s="143" t="str">
        <f>VLOOKUP(E204,VIP!$A$2:$O14367,2,0)</f>
        <v>DRBR305</v>
      </c>
      <c r="G204" s="143" t="str">
        <f>VLOOKUP(E204,'LISTADO ATM'!$A$2:$B$897,2,0)</f>
        <v xml:space="preserve">ATM Oficina Jumbo (San Pedro) </v>
      </c>
      <c r="H204" s="143" t="str">
        <f>VLOOKUP(E204,VIP!$A$2:$O19328,7,FALSE)</f>
        <v>Si</v>
      </c>
      <c r="I204" s="143" t="str">
        <f>VLOOKUP(E204,VIP!$A$2:$O11293,8,FALSE)</f>
        <v>Si</v>
      </c>
      <c r="J204" s="143" t="str">
        <f>VLOOKUP(E204,VIP!$A$2:$O11243,8,FALSE)</f>
        <v>Si</v>
      </c>
      <c r="K204" s="143" t="str">
        <f>VLOOKUP(E204,VIP!$A$2:$O14817,6,0)</f>
        <v>SI</v>
      </c>
      <c r="L204" s="144" t="s">
        <v>2465</v>
      </c>
      <c r="M204" s="99" t="s">
        <v>2445</v>
      </c>
      <c r="N204" s="99" t="s">
        <v>2452</v>
      </c>
      <c r="O204" s="143" t="s">
        <v>2454</v>
      </c>
      <c r="P204" s="143"/>
      <c r="Q204" s="99" t="s">
        <v>2465</v>
      </c>
    </row>
    <row r="205" spans="1:17" ht="18" x14ac:dyDescent="0.25">
      <c r="A205" s="143" t="str">
        <f>VLOOKUP(E205,'LISTADO ATM'!$A$2:$C$898,3,0)</f>
        <v>NORTE</v>
      </c>
      <c r="B205" s="140">
        <v>3335957639</v>
      </c>
      <c r="C205" s="100">
        <v>44393.753136574072</v>
      </c>
      <c r="D205" s="100" t="s">
        <v>2181</v>
      </c>
      <c r="E205" s="135">
        <v>151</v>
      </c>
      <c r="F205" s="143" t="str">
        <f>VLOOKUP(E205,VIP!$A$2:$O14366,2,0)</f>
        <v>DRBR151</v>
      </c>
      <c r="G205" s="143" t="str">
        <f>VLOOKUP(E205,'LISTADO ATM'!$A$2:$B$897,2,0)</f>
        <v xml:space="preserve">ATM Oficina Nagua </v>
      </c>
      <c r="H205" s="143" t="str">
        <f>VLOOKUP(E205,VIP!$A$2:$O19327,7,FALSE)</f>
        <v>Si</v>
      </c>
      <c r="I205" s="143" t="str">
        <f>VLOOKUP(E205,VIP!$A$2:$O11292,8,FALSE)</f>
        <v>Si</v>
      </c>
      <c r="J205" s="143" t="str">
        <f>VLOOKUP(E205,VIP!$A$2:$O11242,8,FALSE)</f>
        <v>Si</v>
      </c>
      <c r="K205" s="143" t="str">
        <f>VLOOKUP(E205,VIP!$A$2:$O14816,6,0)</f>
        <v>SI</v>
      </c>
      <c r="L205" s="144" t="s">
        <v>2465</v>
      </c>
      <c r="M205" s="99" t="s">
        <v>2445</v>
      </c>
      <c r="N205" s="99" t="s">
        <v>2452</v>
      </c>
      <c r="O205" s="143" t="s">
        <v>2586</v>
      </c>
      <c r="P205" s="143"/>
      <c r="Q205" s="99" t="s">
        <v>2465</v>
      </c>
    </row>
    <row r="206" spans="1:17" ht="18" x14ac:dyDescent="0.25">
      <c r="A206" s="143" t="str">
        <f>VLOOKUP(E206,'LISTADO ATM'!$A$2:$C$898,3,0)</f>
        <v>ESTE</v>
      </c>
      <c r="B206" s="140">
        <v>3335957643</v>
      </c>
      <c r="C206" s="100">
        <v>44393.754641203705</v>
      </c>
      <c r="D206" s="100" t="s">
        <v>2180</v>
      </c>
      <c r="E206" s="135">
        <v>795</v>
      </c>
      <c r="F206" s="143" t="str">
        <f>VLOOKUP(E206,VIP!$A$2:$O14365,2,0)</f>
        <v>DRBR795</v>
      </c>
      <c r="G206" s="143" t="str">
        <f>VLOOKUP(E206,'LISTADO ATM'!$A$2:$B$897,2,0)</f>
        <v xml:space="preserve">ATM UNP Guaymate (La Romana) </v>
      </c>
      <c r="H206" s="143" t="str">
        <f>VLOOKUP(E206,VIP!$A$2:$O19326,7,FALSE)</f>
        <v>Si</v>
      </c>
      <c r="I206" s="143" t="str">
        <f>VLOOKUP(E206,VIP!$A$2:$O11291,8,FALSE)</f>
        <v>Si</v>
      </c>
      <c r="J206" s="143" t="str">
        <f>VLOOKUP(E206,VIP!$A$2:$O11241,8,FALSE)</f>
        <v>Si</v>
      </c>
      <c r="K206" s="143" t="str">
        <f>VLOOKUP(E206,VIP!$A$2:$O14815,6,0)</f>
        <v>NO</v>
      </c>
      <c r="L206" s="144" t="s">
        <v>2245</v>
      </c>
      <c r="M206" s="99" t="s">
        <v>2445</v>
      </c>
      <c r="N206" s="99" t="s">
        <v>2452</v>
      </c>
      <c r="O206" s="143" t="s">
        <v>2454</v>
      </c>
      <c r="P206" s="143"/>
      <c r="Q206" s="99" t="s">
        <v>2245</v>
      </c>
    </row>
  </sheetData>
  <autoFilter ref="A4:Q4">
    <sortState ref="A5:Q206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158" priority="2"/>
  </conditionalFormatting>
  <conditionalFormatting sqref="B1:B1048576">
    <cfRule type="duplicateValues" dxfId="157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2"/>
  <sheetViews>
    <sheetView topLeftCell="A46" zoomScale="70" zoomScaleNormal="70" workbookViewId="0">
      <selection activeCell="B57" sqref="B57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8" t="s">
        <v>2150</v>
      </c>
      <c r="B1" s="189"/>
      <c r="C1" s="189"/>
      <c r="D1" s="189"/>
      <c r="E1" s="190"/>
      <c r="F1" s="186" t="s">
        <v>2550</v>
      </c>
      <c r="G1" s="187"/>
      <c r="H1" s="105">
        <f>COUNTIF(A:E,"2 Gavetas Vacias y  Gaveta Fallando")</f>
        <v>0</v>
      </c>
      <c r="I1" s="105">
        <f>COUNTIF(A:E,("3 Gavetas Vacias"))</f>
        <v>12</v>
      </c>
      <c r="J1" s="83">
        <f>COUNTIF(A:E,"2 Gavetas Fallando y 1 Vacias")</f>
        <v>0</v>
      </c>
    </row>
    <row r="2" spans="1:11" ht="25.5" customHeight="1" x14ac:dyDescent="0.25">
      <c r="A2" s="191" t="s">
        <v>2450</v>
      </c>
      <c r="B2" s="192"/>
      <c r="C2" s="192"/>
      <c r="D2" s="192"/>
      <c r="E2" s="193"/>
      <c r="F2" s="104" t="s">
        <v>2549</v>
      </c>
      <c r="G2" s="103">
        <f>G3+G4</f>
        <v>202</v>
      </c>
      <c r="H2" s="104" t="s">
        <v>2559</v>
      </c>
      <c r="I2" s="103">
        <f>COUNTIF(A:E,"Abastecido")</f>
        <v>42</v>
      </c>
      <c r="J2" s="104" t="s">
        <v>2577</v>
      </c>
      <c r="K2" s="103">
        <f>COUNTIF(REPORTE!P4:P4,"REINICIO FALLIDO")</f>
        <v>0</v>
      </c>
    </row>
    <row r="3" spans="1:11" ht="18" x14ac:dyDescent="0.25">
      <c r="A3" s="117"/>
      <c r="B3" s="146"/>
      <c r="C3" s="118"/>
      <c r="D3" s="118"/>
      <c r="E3" s="125"/>
      <c r="F3" s="104" t="s">
        <v>2548</v>
      </c>
      <c r="G3" s="103">
        <f>COUNTIF(REPORTE!A:Q,"fuera de Servicio")</f>
        <v>49</v>
      </c>
      <c r="H3" s="104" t="s">
        <v>2555</v>
      </c>
      <c r="I3" s="103">
        <f>COUNTIF(A:E,"Gavetas Vacías + Gavetas Fallando")</f>
        <v>6</v>
      </c>
      <c r="J3" s="104" t="s">
        <v>2578</v>
      </c>
      <c r="K3" s="103">
        <f>COUNTIF(REPORTE!E:U,"CARGA FALLIDA")</f>
        <v>1</v>
      </c>
    </row>
    <row r="4" spans="1:11" ht="18.75" thickBot="1" x14ac:dyDescent="0.3">
      <c r="A4" s="124" t="s">
        <v>2413</v>
      </c>
      <c r="B4" s="142">
        <v>44392.708333333336</v>
      </c>
      <c r="C4" s="118"/>
      <c r="D4" s="118"/>
      <c r="E4" s="126"/>
      <c r="F4" s="104" t="s">
        <v>2545</v>
      </c>
      <c r="G4" s="103">
        <f>COUNTIF(REPORTE!A:Q,"En Servicio")</f>
        <v>153</v>
      </c>
      <c r="H4" s="104" t="s">
        <v>2558</v>
      </c>
      <c r="I4" s="103">
        <f>COUNTIF(A:E,"Solucionado")</f>
        <v>4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4" t="s">
        <v>2414</v>
      </c>
      <c r="B5" s="142">
        <v>44393.25</v>
      </c>
      <c r="C5" s="158"/>
      <c r="D5" s="118"/>
      <c r="E5" s="126"/>
      <c r="F5" s="104" t="s">
        <v>2546</v>
      </c>
      <c r="G5" s="103">
        <f>COUNTIF(REPORTE!A:Q,"reinicio exitoso")</f>
        <v>12</v>
      </c>
      <c r="H5" s="104" t="s">
        <v>2552</v>
      </c>
      <c r="I5" s="103">
        <f>I1+H1+J1</f>
        <v>12</v>
      </c>
    </row>
    <row r="6" spans="1:11" ht="18" x14ac:dyDescent="0.25">
      <c r="A6" s="117"/>
      <c r="B6" s="146"/>
      <c r="C6" s="118"/>
      <c r="D6" s="118"/>
      <c r="E6" s="128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2</v>
      </c>
    </row>
    <row r="7" spans="1:11" ht="18" customHeight="1" x14ac:dyDescent="0.25">
      <c r="A7" s="174" t="s">
        <v>2581</v>
      </c>
      <c r="B7" s="175"/>
      <c r="C7" s="175"/>
      <c r="D7" s="175"/>
      <c r="E7" s="176"/>
      <c r="F7" s="104" t="s">
        <v>2551</v>
      </c>
      <c r="G7" s="103">
        <f>COUNTIF(A:E,"Sin Efectivo")</f>
        <v>15</v>
      </c>
      <c r="H7" s="104" t="s">
        <v>2557</v>
      </c>
      <c r="I7" s="103">
        <f>COUNTIF(A:E,"GAVETA DE DEPOSITO LLENA")</f>
        <v>3</v>
      </c>
    </row>
    <row r="8" spans="1:11" ht="18" x14ac:dyDescent="0.25">
      <c r="A8" s="119" t="s">
        <v>15</v>
      </c>
      <c r="B8" s="127" t="s">
        <v>2415</v>
      </c>
      <c r="C8" s="119" t="s">
        <v>46</v>
      </c>
      <c r="D8" s="127" t="s">
        <v>2418</v>
      </c>
      <c r="E8" s="127" t="s">
        <v>2416</v>
      </c>
    </row>
    <row r="9" spans="1:11" ht="18" x14ac:dyDescent="0.25">
      <c r="A9" s="135" t="str">
        <f>VLOOKUP(B9,'[1]LISTADO ATM'!$A$2:$C$822,3,0)</f>
        <v>ESTE</v>
      </c>
      <c r="B9" s="144">
        <v>366</v>
      </c>
      <c r="C9" s="138" t="str">
        <f>VLOOKUP(B9,'[1]LISTADO ATM'!$A$2:$B$822,2,0)</f>
        <v>ATM Oficina Boulevard (Higuey) II</v>
      </c>
      <c r="D9" s="159" t="s">
        <v>2544</v>
      </c>
      <c r="E9" s="138">
        <v>3335956141</v>
      </c>
    </row>
    <row r="10" spans="1:11" ht="18" x14ac:dyDescent="0.25">
      <c r="A10" s="135" t="str">
        <f>VLOOKUP(B10,'[1]LISTADO ATM'!$A$2:$C$822,3,0)</f>
        <v>SUR</v>
      </c>
      <c r="B10" s="144">
        <v>403</v>
      </c>
      <c r="C10" s="138" t="str">
        <f>VLOOKUP(B10,'[1]LISTADO ATM'!$A$2:$B$822,2,0)</f>
        <v xml:space="preserve">ATM Oficina Vicente Noble </v>
      </c>
      <c r="D10" s="159" t="s">
        <v>2544</v>
      </c>
      <c r="E10" s="138">
        <v>3335956206</v>
      </c>
    </row>
    <row r="11" spans="1:11" s="110" customFormat="1" ht="18" x14ac:dyDescent="0.25">
      <c r="A11" s="135" t="str">
        <f>VLOOKUP(B11,'[1]LISTADO ATM'!$A$2:$C$822,3,0)</f>
        <v>DISTRITO NACIONAL</v>
      </c>
      <c r="B11" s="144">
        <v>717</v>
      </c>
      <c r="C11" s="138" t="str">
        <f>VLOOKUP(B11,'[1]LISTADO ATM'!$A$2:$B$822,2,0)</f>
        <v xml:space="preserve">ATM Oficina Los Alcarrizos </v>
      </c>
      <c r="D11" s="159" t="s">
        <v>2544</v>
      </c>
      <c r="E11" s="138">
        <v>3335956239</v>
      </c>
    </row>
    <row r="12" spans="1:11" s="110" customFormat="1" ht="18" customHeight="1" x14ac:dyDescent="0.25">
      <c r="A12" s="135" t="str">
        <f>VLOOKUP(B12,'[1]LISTADO ATM'!$A$2:$C$822,3,0)</f>
        <v>NORTE</v>
      </c>
      <c r="B12" s="144">
        <v>985</v>
      </c>
      <c r="C12" s="138" t="str">
        <f>VLOOKUP(B12,'[1]LISTADO ATM'!$A$2:$B$822,2,0)</f>
        <v xml:space="preserve">ATM Oficina Dajabón II </v>
      </c>
      <c r="D12" s="159" t="s">
        <v>2544</v>
      </c>
      <c r="E12" s="138">
        <v>3335956331</v>
      </c>
    </row>
    <row r="13" spans="1:11" s="110" customFormat="1" ht="18" x14ac:dyDescent="0.25">
      <c r="A13" s="135" t="str">
        <f>VLOOKUP(B13,'[1]LISTADO ATM'!$A$2:$C$822,3,0)</f>
        <v>DISTRITO NACIONAL</v>
      </c>
      <c r="B13" s="144">
        <v>697</v>
      </c>
      <c r="C13" s="138" t="str">
        <f>VLOOKUP(B13,'[1]LISTADO ATM'!$A$2:$B$822,2,0)</f>
        <v>ATM Hipermercado Olé Ciudad Juan Bosch</v>
      </c>
      <c r="D13" s="159" t="s">
        <v>2544</v>
      </c>
      <c r="E13" s="138">
        <v>3335956336</v>
      </c>
    </row>
    <row r="14" spans="1:11" s="110" customFormat="1" ht="18" x14ac:dyDescent="0.25">
      <c r="A14" s="135" t="str">
        <f>VLOOKUP(B14,'[1]LISTADO ATM'!$A$2:$C$822,3,0)</f>
        <v>DISTRITO NACIONAL</v>
      </c>
      <c r="B14" s="144">
        <v>96</v>
      </c>
      <c r="C14" s="138" t="str">
        <f>VLOOKUP(B14,'[1]LISTADO ATM'!$A$2:$B$822,2,0)</f>
        <v>ATM S/M Caribe Av. Charles de Gaulle</v>
      </c>
      <c r="D14" s="159" t="s">
        <v>2544</v>
      </c>
      <c r="E14" s="138">
        <v>3335956339</v>
      </c>
    </row>
    <row r="15" spans="1:11" s="110" customFormat="1" ht="18" x14ac:dyDescent="0.25">
      <c r="A15" s="135" t="str">
        <f>VLOOKUP(B15,'[1]LISTADO ATM'!$A$2:$C$822,3,0)</f>
        <v>DISTRITO NACIONAL</v>
      </c>
      <c r="B15" s="144">
        <v>267</v>
      </c>
      <c r="C15" s="138" t="str">
        <f>VLOOKUP(B15,'[1]LISTADO ATM'!$A$2:$B$822,2,0)</f>
        <v xml:space="preserve">ATM Centro de Caja México </v>
      </c>
      <c r="D15" s="159" t="s">
        <v>2544</v>
      </c>
      <c r="E15" s="138">
        <v>3335956345</v>
      </c>
    </row>
    <row r="16" spans="1:11" s="110" customFormat="1" ht="18" customHeight="1" x14ac:dyDescent="0.25">
      <c r="A16" s="135" t="str">
        <f>VLOOKUP(B16,'[1]LISTADO ATM'!$A$2:$C$822,3,0)</f>
        <v>ESTE</v>
      </c>
      <c r="B16" s="144">
        <v>399</v>
      </c>
      <c r="C16" s="138" t="str">
        <f>VLOOKUP(B16,'[1]LISTADO ATM'!$A$2:$B$822,2,0)</f>
        <v xml:space="preserve">ATM Oficina La Romana II </v>
      </c>
      <c r="D16" s="159" t="s">
        <v>2544</v>
      </c>
      <c r="E16" s="138">
        <v>3335956348</v>
      </c>
    </row>
    <row r="17" spans="1:5" s="110" customFormat="1" ht="18" customHeight="1" x14ac:dyDescent="0.25">
      <c r="A17" s="135" t="str">
        <f>VLOOKUP(B17,'[1]LISTADO ATM'!$A$2:$C$822,3,0)</f>
        <v>ESTE</v>
      </c>
      <c r="B17" s="144">
        <v>608</v>
      </c>
      <c r="C17" s="138" t="str">
        <f>VLOOKUP(B17,'[1]LISTADO ATM'!$A$2:$B$822,2,0)</f>
        <v xml:space="preserve">ATM Oficina Jumbo (San Pedro) </v>
      </c>
      <c r="D17" s="159" t="s">
        <v>2544</v>
      </c>
      <c r="E17" s="138">
        <v>3335956350</v>
      </c>
    </row>
    <row r="18" spans="1:5" s="110" customFormat="1" ht="18" customHeight="1" x14ac:dyDescent="0.25">
      <c r="A18" s="135" t="str">
        <f>VLOOKUP(B18,'[1]LISTADO ATM'!$A$2:$C$822,3,0)</f>
        <v>ESTE</v>
      </c>
      <c r="B18" s="144">
        <v>609</v>
      </c>
      <c r="C18" s="138" t="str">
        <f>VLOOKUP(B18,'[1]LISTADO ATM'!$A$2:$B$822,2,0)</f>
        <v xml:space="preserve">ATM S/M Jumbo (San Pedro) </v>
      </c>
      <c r="D18" s="159" t="s">
        <v>2544</v>
      </c>
      <c r="E18" s="138">
        <v>3335956351</v>
      </c>
    </row>
    <row r="19" spans="1:5" s="110" customFormat="1" ht="18" x14ac:dyDescent="0.25">
      <c r="A19" s="135" t="e">
        <f>VLOOKUP(B19,'[1]LISTADO ATM'!$A$2:$C$822,3,0)</f>
        <v>#N/A</v>
      </c>
      <c r="B19" s="144">
        <v>663</v>
      </c>
      <c r="C19" s="138" t="e">
        <f>VLOOKUP(B19,'[1]LISTADO ATM'!$A$2:$B$822,2,0)</f>
        <v>#N/A</v>
      </c>
      <c r="D19" s="159" t="s">
        <v>2544</v>
      </c>
      <c r="E19" s="138">
        <v>3335956353</v>
      </c>
    </row>
    <row r="20" spans="1:5" s="110" customFormat="1" ht="18" customHeight="1" x14ac:dyDescent="0.25">
      <c r="A20" s="135" t="str">
        <f>VLOOKUP(B20,'[1]LISTADO ATM'!$A$2:$C$822,3,0)</f>
        <v>SUR</v>
      </c>
      <c r="B20" s="144">
        <v>881</v>
      </c>
      <c r="C20" s="138" t="str">
        <f>VLOOKUP(B20,'[1]LISTADO ATM'!$A$2:$B$822,2,0)</f>
        <v xml:space="preserve">ATM UNP Yaguate (San Cristóbal) </v>
      </c>
      <c r="D20" s="159" t="s">
        <v>2544</v>
      </c>
      <c r="E20" s="138">
        <v>3335956356</v>
      </c>
    </row>
    <row r="21" spans="1:5" s="110" customFormat="1" ht="18" x14ac:dyDescent="0.25">
      <c r="A21" s="135" t="str">
        <f>VLOOKUP(B21,'[1]LISTADO ATM'!$A$2:$C$822,3,0)</f>
        <v>DISTRITO NACIONAL</v>
      </c>
      <c r="B21" s="144">
        <v>988</v>
      </c>
      <c r="C21" s="138" t="str">
        <f>VLOOKUP(B21,'[1]LISTADO ATM'!$A$2:$B$822,2,0)</f>
        <v xml:space="preserve">ATM Estación Sigma 27 de Febrero </v>
      </c>
      <c r="D21" s="159" t="s">
        <v>2544</v>
      </c>
      <c r="E21" s="152">
        <v>3335956358</v>
      </c>
    </row>
    <row r="22" spans="1:5" s="110" customFormat="1" ht="18" customHeight="1" x14ac:dyDescent="0.25">
      <c r="A22" s="135" t="str">
        <f>VLOOKUP(B22,'[1]LISTADO ATM'!$A$2:$C$822,3,0)</f>
        <v>ESTE</v>
      </c>
      <c r="B22" s="144">
        <v>843</v>
      </c>
      <c r="C22" s="138" t="str">
        <f>VLOOKUP(B22,'[1]LISTADO ATM'!$A$2:$B$822,2,0)</f>
        <v xml:space="preserve">ATM Oficina Romana Centro </v>
      </c>
      <c r="D22" s="159" t="s">
        <v>2544</v>
      </c>
      <c r="E22" s="138">
        <v>3335956370</v>
      </c>
    </row>
    <row r="23" spans="1:5" s="110" customFormat="1" ht="18" x14ac:dyDescent="0.25">
      <c r="A23" s="135" t="str">
        <f>VLOOKUP(B23,'[1]LISTADO ATM'!$A$2:$C$822,3,0)</f>
        <v>NORTE</v>
      </c>
      <c r="B23" s="144">
        <v>144</v>
      </c>
      <c r="C23" s="138" t="str">
        <f>VLOOKUP(B23,'[1]LISTADO ATM'!$A$2:$B$822,2,0)</f>
        <v xml:space="preserve">ATM Oficina Villa Altagracia </v>
      </c>
      <c r="D23" s="159" t="s">
        <v>2544</v>
      </c>
      <c r="E23" s="138">
        <v>3335956523</v>
      </c>
    </row>
    <row r="24" spans="1:5" s="110" customFormat="1" ht="18.75" customHeight="1" x14ac:dyDescent="0.25">
      <c r="A24" s="135" t="str">
        <f>VLOOKUP(B24,'[1]LISTADO ATM'!$A$2:$C$822,3,0)</f>
        <v>DISTRITO NACIONAL</v>
      </c>
      <c r="B24" s="144">
        <v>165</v>
      </c>
      <c r="C24" s="138" t="str">
        <f>VLOOKUP(B24,'[1]LISTADO ATM'!$A$2:$B$822,2,0)</f>
        <v>ATM Autoservicio Megacentro</v>
      </c>
      <c r="D24" s="159" t="s">
        <v>2544</v>
      </c>
      <c r="E24" s="138">
        <v>3335956800</v>
      </c>
    </row>
    <row r="25" spans="1:5" s="117" customFormat="1" ht="18.75" customHeight="1" x14ac:dyDescent="0.25">
      <c r="A25" s="135" t="str">
        <f>VLOOKUP(B25,'[1]LISTADO ATM'!$A$2:$C$822,3,0)</f>
        <v>DISTRITO NACIONAL</v>
      </c>
      <c r="B25" s="144">
        <v>243</v>
      </c>
      <c r="C25" s="138" t="str">
        <f>VLOOKUP(B25,'[1]LISTADO ATM'!$A$2:$B$822,2,0)</f>
        <v xml:space="preserve">ATM Autoservicio Plaza Central  </v>
      </c>
      <c r="D25" s="159" t="s">
        <v>2544</v>
      </c>
      <c r="E25" s="138">
        <v>3335956885</v>
      </c>
    </row>
    <row r="26" spans="1:5" s="117" customFormat="1" ht="18.75" customHeight="1" x14ac:dyDescent="0.25">
      <c r="A26" s="135" t="str">
        <f>VLOOKUP(B26,'[1]LISTADO ATM'!$A$2:$C$822,3,0)</f>
        <v>DISTRITO NACIONAL</v>
      </c>
      <c r="B26" s="144">
        <v>169</v>
      </c>
      <c r="C26" s="138" t="str">
        <f>VLOOKUP(B26,'[1]LISTADO ATM'!$A$2:$B$822,2,0)</f>
        <v xml:space="preserve">ATM Oficina Caonabo </v>
      </c>
      <c r="D26" s="159" t="s">
        <v>2544</v>
      </c>
      <c r="E26" s="138">
        <v>3335957013</v>
      </c>
    </row>
    <row r="27" spans="1:5" s="117" customFormat="1" ht="18.75" customHeight="1" x14ac:dyDescent="0.25">
      <c r="A27" s="135" t="str">
        <f>VLOOKUP(B27,'[1]LISTADO ATM'!$A$2:$C$822,3,0)</f>
        <v>NORTE</v>
      </c>
      <c r="B27" s="144">
        <v>633</v>
      </c>
      <c r="C27" s="138" t="str">
        <f>VLOOKUP(B27,'[1]LISTADO ATM'!$A$2:$B$822,2,0)</f>
        <v xml:space="preserve">ATM Autobanco Las Colinas </v>
      </c>
      <c r="D27" s="159" t="s">
        <v>2544</v>
      </c>
      <c r="E27" s="138">
        <v>3335957035</v>
      </c>
    </row>
    <row r="28" spans="1:5" s="117" customFormat="1" ht="18.75" customHeight="1" x14ac:dyDescent="0.25">
      <c r="A28" s="135" t="str">
        <f>VLOOKUP(B28,'[1]LISTADO ATM'!$A$2:$C$822,3,0)</f>
        <v>NORTE</v>
      </c>
      <c r="B28" s="143">
        <v>636</v>
      </c>
      <c r="C28" s="138" t="str">
        <f>VLOOKUP(B28,'[1]LISTADO ATM'!$A$2:$B$822,2,0)</f>
        <v xml:space="preserve">ATM Oficina Tamboríl </v>
      </c>
      <c r="D28" s="159" t="s">
        <v>2544</v>
      </c>
      <c r="E28" s="138">
        <v>3335956328</v>
      </c>
    </row>
    <row r="29" spans="1:5" s="117" customFormat="1" ht="18.75" customHeight="1" x14ac:dyDescent="0.25">
      <c r="A29" s="135" t="str">
        <f>VLOOKUP(B29,'[1]LISTADO ATM'!$A$2:$C$822,3,0)</f>
        <v>NORTE</v>
      </c>
      <c r="B29" s="143">
        <v>969</v>
      </c>
      <c r="C29" s="138" t="str">
        <f>VLOOKUP(B29,'[1]LISTADO ATM'!$A$2:$B$822,2,0)</f>
        <v xml:space="preserve">ATM Oficina El Sol I (Santiago) </v>
      </c>
      <c r="D29" s="159" t="s">
        <v>2544</v>
      </c>
      <c r="E29" s="138">
        <v>3335956333</v>
      </c>
    </row>
    <row r="30" spans="1:5" s="117" customFormat="1" ht="18.75" customHeight="1" x14ac:dyDescent="0.25">
      <c r="A30" s="135" t="str">
        <f>VLOOKUP(B30,'[1]LISTADO ATM'!$A$2:$C$822,3,0)</f>
        <v>NORTE</v>
      </c>
      <c r="B30" s="143">
        <v>291</v>
      </c>
      <c r="C30" s="138" t="str">
        <f>VLOOKUP(B30,'[1]LISTADO ATM'!$A$2:$B$822,2,0)</f>
        <v xml:space="preserve">ATM S/M Jumbo Las Colinas </v>
      </c>
      <c r="D30" s="159" t="s">
        <v>2544</v>
      </c>
      <c r="E30" s="138">
        <v>3335956346</v>
      </c>
    </row>
    <row r="31" spans="1:5" s="117" customFormat="1" ht="18.75" customHeight="1" x14ac:dyDescent="0.25">
      <c r="A31" s="135" t="str">
        <f>VLOOKUP(B31,'[1]LISTADO ATM'!$A$2:$C$822,3,0)</f>
        <v>SUR</v>
      </c>
      <c r="B31" s="143">
        <v>766</v>
      </c>
      <c r="C31" s="138" t="str">
        <f>VLOOKUP(B31,'[1]LISTADO ATM'!$A$2:$B$822,2,0)</f>
        <v xml:space="preserve">ATM Oficina Azua II </v>
      </c>
      <c r="D31" s="159" t="s">
        <v>2544</v>
      </c>
      <c r="E31" s="138">
        <v>3335956355</v>
      </c>
    </row>
    <row r="32" spans="1:5" s="117" customFormat="1" ht="18.75" customHeight="1" x14ac:dyDescent="0.25">
      <c r="A32" s="135" t="str">
        <f>VLOOKUP(B32,'[1]LISTADO ATM'!$A$2:$C$822,3,0)</f>
        <v>NORTE</v>
      </c>
      <c r="B32" s="143">
        <v>950</v>
      </c>
      <c r="C32" s="138" t="str">
        <f>VLOOKUP(B32,'[1]LISTADO ATM'!$A$2:$B$822,2,0)</f>
        <v xml:space="preserve">ATM Oficina Monterrico </v>
      </c>
      <c r="D32" s="159" t="s">
        <v>2544</v>
      </c>
      <c r="E32" s="138">
        <v>3335956357</v>
      </c>
    </row>
    <row r="33" spans="1:8" s="117" customFormat="1" ht="18.75" customHeight="1" x14ac:dyDescent="0.25">
      <c r="A33" s="135" t="str">
        <f>VLOOKUP(B33,'[1]LISTADO ATM'!$A$2:$C$822,3,0)</f>
        <v>NORTE</v>
      </c>
      <c r="B33" s="143">
        <v>333</v>
      </c>
      <c r="C33" s="138" t="str">
        <f>VLOOKUP(B33,'[1]LISTADO ATM'!$A$2:$B$822,2,0)</f>
        <v>ATM Oficina Turey Maimón</v>
      </c>
      <c r="D33" s="159" t="s">
        <v>2544</v>
      </c>
      <c r="E33" s="138">
        <v>3335956368</v>
      </c>
    </row>
    <row r="34" spans="1:8" s="117" customFormat="1" ht="18.75" customHeight="1" x14ac:dyDescent="0.25">
      <c r="A34" s="135" t="str">
        <f>VLOOKUP(B34,'[1]LISTADO ATM'!$A$2:$C$822,3,0)</f>
        <v>DISTRITO NACIONAL</v>
      </c>
      <c r="B34" s="144">
        <v>507</v>
      </c>
      <c r="C34" s="138" t="str">
        <f>VLOOKUP(B34,'[1]LISTADO ATM'!$A$2:$B$822,2,0)</f>
        <v>ATM Estación Sigma Boca Chica</v>
      </c>
      <c r="D34" s="159" t="s">
        <v>2544</v>
      </c>
      <c r="E34" s="138">
        <v>3335956953</v>
      </c>
    </row>
    <row r="35" spans="1:8" s="117" customFormat="1" ht="18.75" customHeight="1" x14ac:dyDescent="0.25">
      <c r="A35" s="135" t="str">
        <f>VLOOKUP(B35,'[1]LISTADO ATM'!$A$2:$C$822,3,0)</f>
        <v>ESTE</v>
      </c>
      <c r="B35" s="144">
        <v>824</v>
      </c>
      <c r="C35" s="138" t="str">
        <f>VLOOKUP(B35,'[1]LISTADO ATM'!$A$2:$B$822,2,0)</f>
        <v xml:space="preserve">ATM Multiplaza (Higuey) </v>
      </c>
      <c r="D35" s="159" t="s">
        <v>2544</v>
      </c>
      <c r="E35" s="138">
        <v>3335956965</v>
      </c>
    </row>
    <row r="36" spans="1:8" s="110" customFormat="1" ht="18.75" customHeight="1" x14ac:dyDescent="0.25">
      <c r="A36" s="135" t="str">
        <f>VLOOKUP(B36,'[1]LISTADO ATM'!$A$2:$C$822,3,0)</f>
        <v>ESTE</v>
      </c>
      <c r="B36" s="144">
        <v>912</v>
      </c>
      <c r="C36" s="138" t="str">
        <f>VLOOKUP(B36,'[1]LISTADO ATM'!$A$2:$B$822,2,0)</f>
        <v xml:space="preserve">ATM Oficina San Pedro II </v>
      </c>
      <c r="D36" s="159" t="s">
        <v>2544</v>
      </c>
      <c r="E36" s="138">
        <v>3335956974</v>
      </c>
    </row>
    <row r="37" spans="1:8" ht="18" customHeight="1" x14ac:dyDescent="0.25">
      <c r="A37" s="135" t="str">
        <f>VLOOKUP(B37,'[1]LISTADO ATM'!$A$2:$C$822,3,0)</f>
        <v>DISTRITO NACIONAL</v>
      </c>
      <c r="B37" s="144">
        <v>834</v>
      </c>
      <c r="C37" s="138" t="str">
        <f>VLOOKUP(B37,'[1]LISTADO ATM'!$A$2:$B$822,2,0)</f>
        <v xml:space="preserve">ATM Centro Médico Moderno </v>
      </c>
      <c r="D37" s="159" t="s">
        <v>2544</v>
      </c>
      <c r="E37" s="138">
        <v>3335957008</v>
      </c>
      <c r="F37" s="106"/>
    </row>
    <row r="38" spans="1:8" ht="18.75" customHeight="1" x14ac:dyDescent="0.25">
      <c r="A38" s="135" t="str">
        <f>VLOOKUP(B38,'[1]LISTADO ATM'!$A$2:$C$822,3,0)</f>
        <v>SUR</v>
      </c>
      <c r="B38" s="144">
        <v>6</v>
      </c>
      <c r="C38" s="138" t="str">
        <f>VLOOKUP(B38,'[1]LISTADO ATM'!$A$2:$B$822,2,0)</f>
        <v xml:space="preserve">ATM Plaza WAO San Juan </v>
      </c>
      <c r="D38" s="159" t="s">
        <v>2544</v>
      </c>
      <c r="E38" s="140">
        <v>3335954885</v>
      </c>
    </row>
    <row r="39" spans="1:8" ht="18" customHeight="1" x14ac:dyDescent="0.25">
      <c r="A39" s="135" t="str">
        <f>VLOOKUP(B39,'[1]LISTADO ATM'!$A$2:$C$822,3,0)</f>
        <v>SUR</v>
      </c>
      <c r="B39" s="144">
        <v>751</v>
      </c>
      <c r="C39" s="138" t="str">
        <f>VLOOKUP(B39,'[1]LISTADO ATM'!$A$2:$B$822,2,0)</f>
        <v>ATM Eco Petroleo Camilo</v>
      </c>
      <c r="D39" s="159" t="s">
        <v>2544</v>
      </c>
      <c r="E39" s="138">
        <v>3335955987</v>
      </c>
    </row>
    <row r="40" spans="1:8" s="106" customFormat="1" ht="18" x14ac:dyDescent="0.25">
      <c r="A40" s="135" t="str">
        <f>VLOOKUP(B40,'[1]LISTADO ATM'!$A$2:$C$822,3,0)</f>
        <v>DISTRITO NACIONAL</v>
      </c>
      <c r="B40" s="144">
        <v>957</v>
      </c>
      <c r="C40" s="138" t="str">
        <f>VLOOKUP(B40,'[1]LISTADO ATM'!$A$2:$B$822,2,0)</f>
        <v xml:space="preserve">ATM Oficina Venezuela </v>
      </c>
      <c r="D40" s="159" t="s">
        <v>2544</v>
      </c>
      <c r="E40" s="138" t="s">
        <v>2599</v>
      </c>
    </row>
    <row r="41" spans="1:8" s="106" customFormat="1" ht="18" x14ac:dyDescent="0.25">
      <c r="A41" s="135" t="str">
        <f>VLOOKUP(B41,'[1]LISTADO ATM'!$A$2:$C$822,3,0)</f>
        <v>SUR</v>
      </c>
      <c r="B41" s="144">
        <v>84</v>
      </c>
      <c r="C41" s="138" t="str">
        <f>VLOOKUP(B41,'[1]LISTADO ATM'!$A$2:$B$822,2,0)</f>
        <v xml:space="preserve">ATM Oficina Multicentro Sirena San Cristóbal </v>
      </c>
      <c r="D41" s="159" t="s">
        <v>2544</v>
      </c>
      <c r="E41" s="138">
        <v>3335956342</v>
      </c>
      <c r="G41" s="110"/>
      <c r="H41" s="110"/>
    </row>
    <row r="42" spans="1:8" ht="18" x14ac:dyDescent="0.25">
      <c r="A42" s="135" t="str">
        <f>VLOOKUP(B42,'[1]LISTADO ATM'!$A$2:$C$822,3,0)</f>
        <v>DISTRITO NACIONAL</v>
      </c>
      <c r="B42" s="144">
        <v>555</v>
      </c>
      <c r="C42" s="138" t="str">
        <f>VLOOKUP(B42,'[1]LISTADO ATM'!$A$2:$B$822,2,0)</f>
        <v xml:space="preserve">ATM Estación Shell Las Praderas </v>
      </c>
      <c r="D42" s="159" t="s">
        <v>2544</v>
      </c>
      <c r="E42" s="138">
        <v>3335956349</v>
      </c>
      <c r="G42" s="110"/>
      <c r="H42" s="110"/>
    </row>
    <row r="43" spans="1:8" s="110" customFormat="1" ht="18.75" customHeight="1" x14ac:dyDescent="0.25">
      <c r="A43" s="135" t="str">
        <f>VLOOKUP(B43,'[1]LISTADO ATM'!$A$2:$C$822,3,0)</f>
        <v>DISTRITO NACIONAL</v>
      </c>
      <c r="B43" s="144">
        <v>493</v>
      </c>
      <c r="C43" s="138" t="str">
        <f>VLOOKUP(B43,'[1]LISTADO ATM'!$A$2:$B$822,2,0)</f>
        <v xml:space="preserve">ATM Oficina Haina Occidental II </v>
      </c>
      <c r="D43" s="159" t="s">
        <v>2544</v>
      </c>
      <c r="E43" s="138">
        <v>3335956371</v>
      </c>
    </row>
    <row r="44" spans="1:8" s="110" customFormat="1" ht="18.75" customHeight="1" x14ac:dyDescent="0.25">
      <c r="A44" s="135" t="str">
        <f>VLOOKUP(B44,'[1]LISTADO ATM'!$A$2:$C$822,3,0)</f>
        <v>DISTRITO NACIONAL</v>
      </c>
      <c r="B44" s="144">
        <v>325</v>
      </c>
      <c r="C44" s="138" t="str">
        <f>VLOOKUP(B44,'[1]LISTADO ATM'!$A$2:$B$822,2,0)</f>
        <v>ATM Casa Edwin</v>
      </c>
      <c r="D44" s="159" t="s">
        <v>2544</v>
      </c>
      <c r="E44" s="138">
        <v>3335956771</v>
      </c>
    </row>
    <row r="45" spans="1:8" s="110" customFormat="1" ht="18" x14ac:dyDescent="0.25">
      <c r="A45" s="135" t="str">
        <f>VLOOKUP(B45,'[1]LISTADO ATM'!$A$2:$C$822,3,0)</f>
        <v>DISTRITO NACIONAL</v>
      </c>
      <c r="B45" s="144">
        <v>424</v>
      </c>
      <c r="C45" s="138" t="str">
        <f>VLOOKUP(B45,'[1]LISTADO ATM'!$A$2:$B$822,2,0)</f>
        <v xml:space="preserve">ATM UNP Jumbo Luperón I </v>
      </c>
      <c r="D45" s="159" t="s">
        <v>2544</v>
      </c>
      <c r="E45" s="138">
        <v>3335956792</v>
      </c>
    </row>
    <row r="46" spans="1:8" s="110" customFormat="1" ht="18" x14ac:dyDescent="0.25">
      <c r="A46" s="135" t="str">
        <f>VLOOKUP(B46,'[1]LISTADO ATM'!$A$2:$C$822,3,0)</f>
        <v>DISTRITO NACIONAL</v>
      </c>
      <c r="B46" s="144">
        <v>20</v>
      </c>
      <c r="C46" s="138" t="str">
        <f>VLOOKUP(B46,'[1]LISTADO ATM'!$A$2:$B$822,2,0)</f>
        <v>ATM S/M Aprezio Las Palmas</v>
      </c>
      <c r="D46" s="159" t="s">
        <v>2544</v>
      </c>
      <c r="E46" s="138">
        <v>3335956871</v>
      </c>
    </row>
    <row r="47" spans="1:8" s="110" customFormat="1" ht="18.75" customHeight="1" x14ac:dyDescent="0.25">
      <c r="A47" s="135" t="str">
        <f>VLOOKUP(B47,'[1]LISTADO ATM'!$A$2:$C$822,3,0)</f>
        <v>NORTE</v>
      </c>
      <c r="B47" s="144">
        <v>157</v>
      </c>
      <c r="C47" s="138" t="str">
        <f>VLOOKUP(B47,'[1]LISTADO ATM'!$A$2:$B$822,2,0)</f>
        <v xml:space="preserve">ATM Oficina Samaná </v>
      </c>
      <c r="D47" s="159" t="s">
        <v>2544</v>
      </c>
      <c r="E47" s="138">
        <v>3335956919</v>
      </c>
    </row>
    <row r="48" spans="1:8" ht="18.75" customHeight="1" x14ac:dyDescent="0.25">
      <c r="A48" s="135" t="str">
        <f>VLOOKUP(B48,'[1]LISTADO ATM'!$A$2:$C$822,3,0)</f>
        <v>DISTRITO NACIONAL</v>
      </c>
      <c r="B48" s="144">
        <v>300</v>
      </c>
      <c r="C48" s="138" t="str">
        <f>VLOOKUP(B48,'[1]LISTADO ATM'!$A$2:$B$822,2,0)</f>
        <v xml:space="preserve">ATM S/M Aprezio Los Guaricanos </v>
      </c>
      <c r="D48" s="159" t="s">
        <v>2544</v>
      </c>
      <c r="E48" s="138">
        <v>3335957146</v>
      </c>
    </row>
    <row r="49" spans="1:5" ht="18.75" customHeight="1" x14ac:dyDescent="0.25">
      <c r="A49" s="135" t="str">
        <f>VLOOKUP(B49,'[1]LISTADO ATM'!$A$2:$C$822,3,0)</f>
        <v>NORTE</v>
      </c>
      <c r="B49" s="144">
        <v>285</v>
      </c>
      <c r="C49" s="138" t="str">
        <f>VLOOKUP(B49,'[1]LISTADO ATM'!$A$2:$B$822,2,0)</f>
        <v xml:space="preserve">ATM Oficina Camino Real (Puerto Plata) </v>
      </c>
      <c r="D49" s="159" t="s">
        <v>2544</v>
      </c>
      <c r="E49" s="138">
        <v>3335957149</v>
      </c>
    </row>
    <row r="50" spans="1:5" ht="18" x14ac:dyDescent="0.25">
      <c r="A50" s="135" t="str">
        <f>VLOOKUP(B50,'[1]LISTADO ATM'!$A$2:$C$822,3,0)</f>
        <v>SUR</v>
      </c>
      <c r="B50" s="144">
        <v>825</v>
      </c>
      <c r="C50" s="138" t="str">
        <f>VLOOKUP(B50,'[1]LISTADO ATM'!$A$2:$B$822,2,0)</f>
        <v xml:space="preserve">ATM Estacion Eco Cibeles (Las Matas de Farfán) </v>
      </c>
      <c r="D50" s="159" t="s">
        <v>2544</v>
      </c>
      <c r="E50" s="140">
        <v>3335955743</v>
      </c>
    </row>
    <row r="51" spans="1:5" ht="18.75" customHeight="1" x14ac:dyDescent="0.25">
      <c r="A51" s="135" t="e">
        <f>VLOOKUP(B51,'[1]LISTADO ATM'!$A$2:$C$822,3,0)</f>
        <v>#N/A</v>
      </c>
      <c r="B51" s="144"/>
      <c r="C51" s="138" t="e">
        <f>VLOOKUP(B51,'[1]LISTADO ATM'!$A$2:$B$822,2,0)</f>
        <v>#N/A</v>
      </c>
      <c r="D51" s="159"/>
      <c r="E51" s="140"/>
    </row>
    <row r="52" spans="1:5" ht="18" x14ac:dyDescent="0.25">
      <c r="A52" s="135" t="e">
        <f>VLOOKUP(B52,'[1]LISTADO ATM'!$A$2:$C$822,3,0)</f>
        <v>#N/A</v>
      </c>
      <c r="B52" s="144"/>
      <c r="C52" s="138" t="e">
        <f>VLOOKUP(B52,'[1]LISTADO ATM'!$A$2:$B$822,2,0)</f>
        <v>#N/A</v>
      </c>
      <c r="D52" s="159"/>
      <c r="E52" s="140"/>
    </row>
    <row r="53" spans="1:5" ht="18" x14ac:dyDescent="0.25">
      <c r="A53" s="135" t="e">
        <f>VLOOKUP(B53,'[1]LISTADO ATM'!$A$2:$C$822,3,0)</f>
        <v>#N/A</v>
      </c>
      <c r="B53" s="144"/>
      <c r="C53" s="138" t="e">
        <f>VLOOKUP(B53,'[1]LISTADO ATM'!$A$2:$B$822,2,0)</f>
        <v>#N/A</v>
      </c>
      <c r="D53" s="131"/>
      <c r="E53" s="138"/>
    </row>
    <row r="54" spans="1:5" ht="18.75" customHeight="1" x14ac:dyDescent="0.25">
      <c r="A54" s="135" t="e">
        <f>VLOOKUP(B54,'[1]LISTADO ATM'!$A$2:$C$822,3,0)</f>
        <v>#N/A</v>
      </c>
      <c r="B54" s="144"/>
      <c r="C54" s="138" t="e">
        <f>VLOOKUP(B54,'[1]LISTADO ATM'!$A$2:$B$822,2,0)</f>
        <v>#N/A</v>
      </c>
      <c r="D54" s="131"/>
      <c r="E54" s="138"/>
    </row>
    <row r="55" spans="1:5" ht="18" x14ac:dyDescent="0.25">
      <c r="A55" s="135" t="e">
        <f>VLOOKUP(B55,'[1]LISTADO ATM'!$A$2:$C$822,3,0)</f>
        <v>#N/A</v>
      </c>
      <c r="B55" s="144"/>
      <c r="C55" s="138" t="e">
        <f>VLOOKUP(B55,'[1]LISTADO ATM'!$A$2:$B$822,2,0)</f>
        <v>#N/A</v>
      </c>
      <c r="D55" s="131"/>
      <c r="E55" s="138"/>
    </row>
    <row r="56" spans="1:5" ht="18.75" thickBot="1" x14ac:dyDescent="0.3">
      <c r="A56" s="120" t="s">
        <v>2472</v>
      </c>
      <c r="B56" s="150">
        <f>COUNT(B9:B55)</f>
        <v>42</v>
      </c>
      <c r="C56" s="177"/>
      <c r="D56" s="178"/>
      <c r="E56" s="179"/>
    </row>
    <row r="57" spans="1:5" x14ac:dyDescent="0.25">
      <c r="A57" s="117"/>
      <c r="B57" s="147"/>
      <c r="C57" s="117"/>
      <c r="D57" s="117"/>
      <c r="E57" s="122"/>
    </row>
    <row r="58" spans="1:5" ht="18" x14ac:dyDescent="0.25">
      <c r="A58" s="174" t="s">
        <v>2582</v>
      </c>
      <c r="B58" s="175"/>
      <c r="C58" s="175"/>
      <c r="D58" s="175"/>
      <c r="E58" s="176"/>
    </row>
    <row r="59" spans="1:5" ht="18" x14ac:dyDescent="0.25">
      <c r="A59" s="119" t="s">
        <v>15</v>
      </c>
      <c r="B59" s="127" t="s">
        <v>2415</v>
      </c>
      <c r="C59" s="119" t="s">
        <v>46</v>
      </c>
      <c r="D59" s="119" t="s">
        <v>2418</v>
      </c>
      <c r="E59" s="127" t="s">
        <v>2416</v>
      </c>
    </row>
    <row r="60" spans="1:5" ht="18" customHeight="1" x14ac:dyDescent="0.25">
      <c r="A60" s="135" t="str">
        <f>VLOOKUP(B60,'[1]LISTADO ATM'!$A$2:$C$822,3,0)</f>
        <v>DISTRITO NACIONAL</v>
      </c>
      <c r="B60" s="135">
        <v>980</v>
      </c>
      <c r="C60" s="149" t="str">
        <f>VLOOKUP(B60,'[1]LISTADO ATM'!$A$2:$B$822,2,0)</f>
        <v xml:space="preserve">ATM Oficina Bella Vista Mall II </v>
      </c>
      <c r="D60" s="131" t="s">
        <v>2540</v>
      </c>
      <c r="E60" s="140">
        <v>3335956264</v>
      </c>
    </row>
    <row r="61" spans="1:5" ht="18" x14ac:dyDescent="0.25">
      <c r="A61" s="135" t="str">
        <f>VLOOKUP(B61,'[1]LISTADO ATM'!$A$2:$C$822,3,0)</f>
        <v>NORTE</v>
      </c>
      <c r="B61" s="135">
        <v>654</v>
      </c>
      <c r="C61" s="149" t="str">
        <f>VLOOKUP(B61,'[1]LISTADO ATM'!$A$2:$B$822,2,0)</f>
        <v>ATM Autoservicio S/M Jumbo Puerto Plata</v>
      </c>
      <c r="D61" s="131" t="s">
        <v>2540</v>
      </c>
      <c r="E61" s="140">
        <v>3335956273</v>
      </c>
    </row>
    <row r="62" spans="1:5" ht="18" customHeight="1" x14ac:dyDescent="0.25">
      <c r="A62" s="135" t="str">
        <f>VLOOKUP(B62,'[1]LISTADO ATM'!$A$2:$C$822,3,0)</f>
        <v>NORTE</v>
      </c>
      <c r="B62" s="135">
        <v>277</v>
      </c>
      <c r="C62" s="149" t="str">
        <f>VLOOKUP(B62,'[1]LISTADO ATM'!$A$2:$B$822,2,0)</f>
        <v xml:space="preserve">ATM Oficina Duarte (Santiago) </v>
      </c>
      <c r="D62" s="131" t="s">
        <v>2540</v>
      </c>
      <c r="E62" s="140">
        <v>3335956317</v>
      </c>
    </row>
    <row r="63" spans="1:5" ht="18" x14ac:dyDescent="0.25">
      <c r="A63" s="135" t="str">
        <f>VLOOKUP(B63,'[1]LISTADO ATM'!$A$2:$C$822,3,0)</f>
        <v>NORTE</v>
      </c>
      <c r="B63" s="135">
        <v>93</v>
      </c>
      <c r="C63" s="149" t="str">
        <f>VLOOKUP(B63,'[1]LISTADO ATM'!$A$2:$B$822,2,0)</f>
        <v xml:space="preserve">ATM Oficina Cotuí </v>
      </c>
      <c r="D63" s="131" t="s">
        <v>2540</v>
      </c>
      <c r="E63" s="140">
        <v>3335956319</v>
      </c>
    </row>
    <row r="64" spans="1:5" ht="18.75" customHeight="1" x14ac:dyDescent="0.25">
      <c r="A64" s="135"/>
      <c r="B64" s="135"/>
      <c r="C64" s="138"/>
      <c r="D64" s="131"/>
      <c r="E64" s="138"/>
    </row>
    <row r="65" spans="1:5" ht="18.75" customHeight="1" x14ac:dyDescent="0.25">
      <c r="A65" s="135"/>
      <c r="B65" s="135"/>
      <c r="C65" s="138"/>
      <c r="D65" s="131"/>
      <c r="E65" s="138"/>
    </row>
    <row r="66" spans="1:5" ht="18" customHeight="1" x14ac:dyDescent="0.25">
      <c r="A66" s="135"/>
      <c r="B66" s="135"/>
      <c r="C66" s="138"/>
      <c r="D66" s="131"/>
      <c r="E66" s="138"/>
    </row>
    <row r="67" spans="1:5" ht="18.75" customHeight="1" thickBot="1" x14ac:dyDescent="0.3">
      <c r="A67" s="120" t="s">
        <v>2472</v>
      </c>
      <c r="B67" s="150">
        <f>COUNT(B60:B66)</f>
        <v>4</v>
      </c>
      <c r="C67" s="177"/>
      <c r="D67" s="178"/>
      <c r="E67" s="179"/>
    </row>
    <row r="68" spans="1:5" ht="18.75" customHeight="1" thickBot="1" x14ac:dyDescent="0.3">
      <c r="A68" s="117"/>
      <c r="B68" s="147"/>
      <c r="C68" s="117"/>
      <c r="D68" s="117"/>
      <c r="E68" s="122"/>
    </row>
    <row r="69" spans="1:5" ht="18.75" thickBot="1" x14ac:dyDescent="0.3">
      <c r="A69" s="180" t="s">
        <v>2473</v>
      </c>
      <c r="B69" s="181"/>
      <c r="C69" s="181"/>
      <c r="D69" s="181"/>
      <c r="E69" s="182"/>
    </row>
    <row r="70" spans="1:5" ht="18" x14ac:dyDescent="0.25">
      <c r="A70" s="119" t="s">
        <v>15</v>
      </c>
      <c r="B70" s="127" t="s">
        <v>2415</v>
      </c>
      <c r="C70" s="119" t="s">
        <v>46</v>
      </c>
      <c r="D70" s="119" t="s">
        <v>2418</v>
      </c>
      <c r="E70" s="127" t="s">
        <v>2416</v>
      </c>
    </row>
    <row r="71" spans="1:5" ht="18" x14ac:dyDescent="0.25">
      <c r="A71" s="151" t="str">
        <f>VLOOKUP(B71,'[1]LISTADO ATM'!$A$2:$C$822,3,0)</f>
        <v>DISTRITO NACIONAL</v>
      </c>
      <c r="B71" s="144">
        <v>461</v>
      </c>
      <c r="C71" s="152" t="str">
        <f>VLOOKUP(B71,'[1]LISTADO ATM'!$A$2:$B$822,2,0)</f>
        <v xml:space="preserve">ATM Autobanco Sarasota I </v>
      </c>
      <c r="D71" s="153" t="s">
        <v>2436</v>
      </c>
      <c r="E71" s="138">
        <v>3335955948</v>
      </c>
    </row>
    <row r="72" spans="1:5" ht="18" x14ac:dyDescent="0.25">
      <c r="A72" s="151" t="str">
        <f>VLOOKUP(B72,'[1]LISTADO ATM'!$A$2:$C$822,3,0)</f>
        <v>DISTRITO NACIONAL</v>
      </c>
      <c r="B72" s="144">
        <v>967</v>
      </c>
      <c r="C72" s="152" t="str">
        <f>VLOOKUP(B72,'[1]LISTADO ATM'!$A$2:$B$822,2,0)</f>
        <v xml:space="preserve">ATM UNP Hiper Olé Autopista Duarte </v>
      </c>
      <c r="D72" s="153" t="s">
        <v>2436</v>
      </c>
      <c r="E72" s="138">
        <v>3335956258</v>
      </c>
    </row>
    <row r="73" spans="1:5" ht="18" x14ac:dyDescent="0.25">
      <c r="A73" s="151" t="str">
        <f>VLOOKUP(B73,'[1]LISTADO ATM'!$A$2:$C$822,3,0)</f>
        <v>DISTRITO NACIONAL</v>
      </c>
      <c r="B73" s="144">
        <v>696</v>
      </c>
      <c r="C73" s="152" t="str">
        <f>VLOOKUP(B73,'[1]LISTADO ATM'!$A$2:$B$822,2,0)</f>
        <v>ATM Olé Jacobo Majluta</v>
      </c>
      <c r="D73" s="153" t="s">
        <v>2436</v>
      </c>
      <c r="E73" s="138">
        <v>3335956354</v>
      </c>
    </row>
    <row r="74" spans="1:5" ht="18" x14ac:dyDescent="0.25">
      <c r="A74" s="151" t="str">
        <f>VLOOKUP(B74,'[1]LISTADO ATM'!$A$2:$C$822,3,0)</f>
        <v>NORTE</v>
      </c>
      <c r="B74" s="144">
        <v>635</v>
      </c>
      <c r="C74" s="152" t="str">
        <f>VLOOKUP(B74,'[1]LISTADO ATM'!$A$2:$B$822,2,0)</f>
        <v xml:space="preserve">ATM Zona Franca Tamboril </v>
      </c>
      <c r="D74" s="153" t="s">
        <v>2436</v>
      </c>
      <c r="E74" s="138">
        <v>3335956360</v>
      </c>
    </row>
    <row r="75" spans="1:5" ht="18" customHeight="1" x14ac:dyDescent="0.25">
      <c r="A75" s="151" t="e">
        <f>VLOOKUP(B75,'[1]LISTADO ATM'!$A$2:$C$822,3,0)</f>
        <v>#N/A</v>
      </c>
      <c r="B75" s="144">
        <v>348</v>
      </c>
      <c r="C75" s="152" t="e">
        <f>VLOOKUP(B75,'[1]LISTADO ATM'!$A$2:$B$822,2,0)</f>
        <v>#N/A</v>
      </c>
      <c r="D75" s="153" t="s">
        <v>2436</v>
      </c>
      <c r="E75" s="138">
        <v>3335956765</v>
      </c>
    </row>
    <row r="76" spans="1:5" s="117" customFormat="1" ht="18" x14ac:dyDescent="0.25">
      <c r="A76" s="151" t="str">
        <f>VLOOKUP(B76,'[1]LISTADO ATM'!$A$2:$C$822,3,0)</f>
        <v>DISTRITO NACIONAL</v>
      </c>
      <c r="B76" s="144">
        <v>908</v>
      </c>
      <c r="C76" s="152" t="str">
        <f>VLOOKUP(B76,'[1]LISTADO ATM'!$A$2:$B$822,2,0)</f>
        <v xml:space="preserve">ATM Oficina Plaza Botánika </v>
      </c>
      <c r="D76" s="153" t="s">
        <v>2436</v>
      </c>
      <c r="E76" s="138">
        <v>3335956768</v>
      </c>
    </row>
    <row r="77" spans="1:5" ht="18" x14ac:dyDescent="0.25">
      <c r="A77" s="151" t="str">
        <f>VLOOKUP(B77,'[1]LISTADO ATM'!$A$2:$C$822,3,0)</f>
        <v>NORTE</v>
      </c>
      <c r="B77" s="144">
        <v>22</v>
      </c>
      <c r="C77" s="152" t="str">
        <f>VLOOKUP(B77,'[1]LISTADO ATM'!$A$2:$B$822,2,0)</f>
        <v>ATM S/M Olimpico (Santiago)</v>
      </c>
      <c r="D77" s="153" t="s">
        <v>2436</v>
      </c>
      <c r="E77" s="138">
        <v>3335956861</v>
      </c>
    </row>
    <row r="78" spans="1:5" ht="18" x14ac:dyDescent="0.25">
      <c r="A78" s="151" t="str">
        <f>VLOOKUP(B78,'[1]LISTADO ATM'!$A$2:$C$822,3,0)</f>
        <v>NORTE</v>
      </c>
      <c r="B78" s="144">
        <v>809</v>
      </c>
      <c r="C78" s="152" t="str">
        <f>VLOOKUP(B78,'[1]LISTADO ATM'!$A$2:$B$822,2,0)</f>
        <v>ATM Yoma (Cotuí)</v>
      </c>
      <c r="D78" s="153" t="s">
        <v>2436</v>
      </c>
      <c r="E78" s="138">
        <v>3335956904</v>
      </c>
    </row>
    <row r="79" spans="1:5" ht="18" x14ac:dyDescent="0.25">
      <c r="A79" s="151" t="str">
        <f>VLOOKUP(B79,'[1]LISTADO ATM'!$A$2:$C$822,3,0)</f>
        <v>ESTE</v>
      </c>
      <c r="B79" s="144">
        <v>114</v>
      </c>
      <c r="C79" s="152" t="str">
        <f>VLOOKUP(B79,'[1]LISTADO ATM'!$A$2:$B$822,2,0)</f>
        <v xml:space="preserve">ATM Oficina Hato Mayor </v>
      </c>
      <c r="D79" s="153" t="s">
        <v>2436</v>
      </c>
      <c r="E79" s="138">
        <v>3335957026</v>
      </c>
    </row>
    <row r="80" spans="1:5" ht="18" x14ac:dyDescent="0.25">
      <c r="A80" s="151" t="str">
        <f>VLOOKUP(B80,'[1]LISTADO ATM'!$A$2:$C$822,3,0)</f>
        <v>NORTE</v>
      </c>
      <c r="B80" s="144">
        <v>749</v>
      </c>
      <c r="C80" s="152" t="str">
        <f>VLOOKUP(B80,'[1]LISTADO ATM'!$A$2:$B$822,2,0)</f>
        <v xml:space="preserve">ATM Oficina Yaque </v>
      </c>
      <c r="D80" s="153" t="s">
        <v>2436</v>
      </c>
      <c r="E80" s="138">
        <v>3335957030</v>
      </c>
    </row>
    <row r="81" spans="1:5" ht="18" x14ac:dyDescent="0.25">
      <c r="A81" s="151" t="str">
        <f>VLOOKUP(B81,'[1]LISTADO ATM'!$A$2:$C$822,3,0)</f>
        <v>DISTRITO NACIONAL</v>
      </c>
      <c r="B81" s="144">
        <v>946</v>
      </c>
      <c r="C81" s="152" t="str">
        <f>VLOOKUP(B81,'[1]LISTADO ATM'!$A$2:$B$822,2,0)</f>
        <v xml:space="preserve">ATM Oficina Núñez de Cáceres I </v>
      </c>
      <c r="D81" s="153" t="s">
        <v>2436</v>
      </c>
      <c r="E81" s="138">
        <v>3335957041</v>
      </c>
    </row>
    <row r="82" spans="1:5" ht="18" x14ac:dyDescent="0.25">
      <c r="A82" s="151" t="str">
        <f>VLOOKUP(B82,'[1]LISTADO ATM'!$A$2:$C$822,3,0)</f>
        <v>DISTRITO NACIONAL</v>
      </c>
      <c r="B82" s="144">
        <v>183</v>
      </c>
      <c r="C82" s="152" t="str">
        <f>VLOOKUP(B82,'[1]LISTADO ATM'!$A$2:$B$822,2,0)</f>
        <v>ATM Estación Nativa Km. 22 Aut. Duarte.</v>
      </c>
      <c r="D82" s="153" t="s">
        <v>2436</v>
      </c>
      <c r="E82" s="138">
        <v>3335957152</v>
      </c>
    </row>
    <row r="83" spans="1:5" ht="18.75" customHeight="1" x14ac:dyDescent="0.25">
      <c r="A83" s="151" t="str">
        <f>VLOOKUP(B83,'[1]LISTADO ATM'!$A$2:$C$822,3,0)</f>
        <v>ESTE</v>
      </c>
      <c r="B83" s="144">
        <v>838</v>
      </c>
      <c r="C83" s="152" t="str">
        <f>VLOOKUP(B83,'[1]LISTADO ATM'!$A$2:$B$822,2,0)</f>
        <v xml:space="preserve">ATM UNP Consuelo </v>
      </c>
      <c r="D83" s="153" t="s">
        <v>2436</v>
      </c>
      <c r="E83" s="138">
        <v>3335957292</v>
      </c>
    </row>
    <row r="84" spans="1:5" ht="18" customHeight="1" x14ac:dyDescent="0.25">
      <c r="A84" s="151" t="str">
        <f>VLOOKUP(B84,'[1]LISTADO ATM'!$A$2:$C$822,3,0)</f>
        <v>SUR</v>
      </c>
      <c r="B84" s="144">
        <v>873</v>
      </c>
      <c r="C84" s="152" t="str">
        <f>VLOOKUP(B84,'[1]LISTADO ATM'!$A$2:$B$822,2,0)</f>
        <v xml:space="preserve">ATM Centro de Caja San Cristóbal II </v>
      </c>
      <c r="D84" s="153" t="s">
        <v>2436</v>
      </c>
      <c r="E84" s="138">
        <v>3335957297</v>
      </c>
    </row>
    <row r="85" spans="1:5" ht="18" x14ac:dyDescent="0.25">
      <c r="A85" s="151" t="e">
        <f>VLOOKUP(B85,'[1]LISTADO ATM'!$A$2:$C$822,3,0)</f>
        <v>#N/A</v>
      </c>
      <c r="B85" s="144"/>
      <c r="C85" s="152" t="e">
        <f>VLOOKUP(B85,'[1]LISTADO ATM'!$A$2:$B$822,2,0)</f>
        <v>#N/A</v>
      </c>
      <c r="D85" s="130"/>
      <c r="E85" s="138"/>
    </row>
    <row r="86" spans="1:5" ht="18.75" customHeight="1" x14ac:dyDescent="0.25">
      <c r="A86" s="151" t="e">
        <f>VLOOKUP(B86,'[1]LISTADO ATM'!$A$2:$C$822,3,0)</f>
        <v>#N/A</v>
      </c>
      <c r="B86" s="144"/>
      <c r="C86" s="152" t="e">
        <f>VLOOKUP(B86,'[1]LISTADO ATM'!$A$2:$B$822,2,0)</f>
        <v>#N/A</v>
      </c>
      <c r="D86" s="130"/>
      <c r="E86" s="138"/>
    </row>
    <row r="87" spans="1:5" ht="18.75" thickBot="1" x14ac:dyDescent="0.3">
      <c r="A87" s="139"/>
      <c r="B87" s="150">
        <f>COUNT(B71:B86)</f>
        <v>14</v>
      </c>
      <c r="C87" s="129"/>
      <c r="D87" s="129"/>
      <c r="E87" s="129"/>
    </row>
    <row r="88" spans="1:5" ht="15.75" thickBot="1" x14ac:dyDescent="0.3">
      <c r="A88" s="117"/>
      <c r="B88" s="147"/>
      <c r="C88" s="117"/>
      <c r="D88" s="117"/>
      <c r="E88" s="122"/>
    </row>
    <row r="89" spans="1:5" ht="18.75" customHeight="1" thickBot="1" x14ac:dyDescent="0.3">
      <c r="A89" s="180" t="s">
        <v>2436</v>
      </c>
      <c r="B89" s="181"/>
      <c r="C89" s="181"/>
      <c r="D89" s="181"/>
      <c r="E89" s="182"/>
    </row>
    <row r="90" spans="1:5" ht="18" x14ac:dyDescent="0.25">
      <c r="A90" s="119" t="s">
        <v>15</v>
      </c>
      <c r="B90" s="127" t="s">
        <v>2415</v>
      </c>
      <c r="C90" s="119" t="s">
        <v>2587</v>
      </c>
      <c r="D90" s="119" t="s">
        <v>2418</v>
      </c>
      <c r="E90" s="127" t="s">
        <v>2416</v>
      </c>
    </row>
    <row r="91" spans="1:5" ht="18" x14ac:dyDescent="0.25">
      <c r="A91" s="135" t="str">
        <f>VLOOKUP(B91,'[1]LISTADO ATM'!$A$2:$C$822,3,0)</f>
        <v>DISTRITO NACIONAL</v>
      </c>
      <c r="B91" s="143">
        <v>160</v>
      </c>
      <c r="C91" s="138" t="str">
        <f>VLOOKUP(B91,'[1]LISTADO ATM'!$A$2:$B$822,2,0)</f>
        <v xml:space="preserve">ATM Oficina Herrera </v>
      </c>
      <c r="D91" s="135" t="s">
        <v>2479</v>
      </c>
      <c r="E91" s="138">
        <v>3335956219</v>
      </c>
    </row>
    <row r="92" spans="1:5" ht="18" x14ac:dyDescent="0.25">
      <c r="A92" s="135" t="str">
        <f>VLOOKUP(B92,'[1]LISTADO ATM'!$A$2:$C$822,3,0)</f>
        <v>DISTRITO NACIONAL</v>
      </c>
      <c r="B92" s="143">
        <v>876</v>
      </c>
      <c r="C92" s="138" t="str">
        <f>VLOOKUP(B92,'[1]LISTADO ATM'!$A$2:$B$822,2,0)</f>
        <v xml:space="preserve">ATM Estación Next Abraham Lincoln </v>
      </c>
      <c r="D92" s="135" t="s">
        <v>2479</v>
      </c>
      <c r="E92" s="138">
        <v>3335956269</v>
      </c>
    </row>
    <row r="93" spans="1:5" ht="18" x14ac:dyDescent="0.25">
      <c r="A93" s="135" t="str">
        <f>VLOOKUP(B93,'[1]LISTADO ATM'!$A$2:$C$822,3,0)</f>
        <v>DISTRITO NACIONAL</v>
      </c>
      <c r="B93" s="143">
        <v>738</v>
      </c>
      <c r="C93" s="138" t="str">
        <f>VLOOKUP(B93,'[1]LISTADO ATM'!$A$2:$B$822,2,0)</f>
        <v xml:space="preserve">ATM Zona Franca Los Alcarrizos </v>
      </c>
      <c r="D93" s="135" t="s">
        <v>2479</v>
      </c>
      <c r="E93" s="138">
        <v>3335956853</v>
      </c>
    </row>
    <row r="94" spans="1:5" ht="18" x14ac:dyDescent="0.25">
      <c r="A94" s="135" t="str">
        <f>VLOOKUP(B94,'[1]LISTADO ATM'!$A$2:$C$822,3,0)</f>
        <v>NORTE</v>
      </c>
      <c r="B94" s="143">
        <v>756</v>
      </c>
      <c r="C94" s="138" t="str">
        <f>VLOOKUP(B94,'[1]LISTADO ATM'!$A$2:$B$822,2,0)</f>
        <v xml:space="preserve">ATM UNP Villa La Mata (Cotuí) </v>
      </c>
      <c r="D94" s="135" t="s">
        <v>2479</v>
      </c>
      <c r="E94" s="138">
        <v>3335956959</v>
      </c>
    </row>
    <row r="95" spans="1:5" ht="18" x14ac:dyDescent="0.25">
      <c r="A95" s="135" t="str">
        <f>VLOOKUP(B95,'[1]LISTADO ATM'!$A$2:$C$822,3,0)</f>
        <v>DISTRITO NACIONAL</v>
      </c>
      <c r="B95" s="143">
        <v>415</v>
      </c>
      <c r="C95" s="138" t="str">
        <f>VLOOKUP(B95,'[1]LISTADO ATM'!$A$2:$B$822,2,0)</f>
        <v xml:space="preserve">ATM Autobanco San Martín I </v>
      </c>
      <c r="D95" s="135" t="s">
        <v>2479</v>
      </c>
      <c r="E95" s="138">
        <v>3335956988</v>
      </c>
    </row>
    <row r="96" spans="1:5" ht="18" x14ac:dyDescent="0.25">
      <c r="A96" s="135" t="str">
        <f>VLOOKUP(B96,'[1]LISTADO ATM'!$A$2:$C$822,3,0)</f>
        <v>DISTRITO NACIONAL</v>
      </c>
      <c r="B96" s="143">
        <v>354</v>
      </c>
      <c r="C96" s="138" t="str">
        <f>VLOOKUP(B96,'[1]LISTADO ATM'!$A$2:$B$822,2,0)</f>
        <v xml:space="preserve">ATM Oficina Núñez de Cáceres II </v>
      </c>
      <c r="D96" s="135" t="s">
        <v>2479</v>
      </c>
      <c r="E96" s="138">
        <v>3335956385</v>
      </c>
    </row>
    <row r="97" spans="1:5" ht="18" x14ac:dyDescent="0.25">
      <c r="A97" s="135" t="e">
        <f>VLOOKUP(B97,'[1]LISTADO ATM'!$A$2:$C$822,3,0)</f>
        <v>#N/A</v>
      </c>
      <c r="B97" s="143"/>
      <c r="C97" s="138" t="e">
        <f>VLOOKUP(B97,'[1]LISTADO ATM'!$A$2:$B$822,2,0)</f>
        <v>#N/A</v>
      </c>
      <c r="D97" s="160"/>
      <c r="E97" s="138"/>
    </row>
    <row r="98" spans="1:5" ht="18" x14ac:dyDescent="0.25">
      <c r="A98" s="135" t="e">
        <f>VLOOKUP(B98,'[1]LISTADO ATM'!$A$2:$C$822,3,0)</f>
        <v>#N/A</v>
      </c>
      <c r="B98" s="143"/>
      <c r="C98" s="138" t="e">
        <f>VLOOKUP(B98,'[1]LISTADO ATM'!$A$2:$B$822,2,0)</f>
        <v>#N/A</v>
      </c>
      <c r="D98" s="160"/>
      <c r="E98" s="154"/>
    </row>
    <row r="99" spans="1:5" ht="18.75" thickBot="1" x14ac:dyDescent="0.3">
      <c r="A99" s="139" t="s">
        <v>2472</v>
      </c>
      <c r="B99" s="150">
        <f>COUNT(B91:B96)</f>
        <v>6</v>
      </c>
      <c r="C99" s="129"/>
      <c r="D99" s="129"/>
      <c r="E99" s="129"/>
    </row>
    <row r="100" spans="1:5" ht="18.75" customHeight="1" thickBot="1" x14ac:dyDescent="0.3">
      <c r="A100" s="117"/>
      <c r="B100" s="147"/>
      <c r="C100" s="117"/>
      <c r="D100" s="117"/>
      <c r="E100" s="122"/>
    </row>
    <row r="101" spans="1:5" ht="18" x14ac:dyDescent="0.25">
      <c r="A101" s="183" t="s">
        <v>2583</v>
      </c>
      <c r="B101" s="184"/>
      <c r="C101" s="184"/>
      <c r="D101" s="184"/>
      <c r="E101" s="185"/>
    </row>
    <row r="102" spans="1:5" ht="18" x14ac:dyDescent="0.25">
      <c r="A102" s="119" t="s">
        <v>15</v>
      </c>
      <c r="B102" s="127" t="s">
        <v>2415</v>
      </c>
      <c r="C102" s="121" t="s">
        <v>46</v>
      </c>
      <c r="D102" s="133" t="s">
        <v>2418</v>
      </c>
      <c r="E102" s="127" t="s">
        <v>2416</v>
      </c>
    </row>
    <row r="103" spans="1:5" ht="18.75" customHeight="1" x14ac:dyDescent="0.25">
      <c r="A103" s="134" t="str">
        <f>VLOOKUP(B103,'[1]LISTADO ATM'!$A$2:$C$822,3,0)</f>
        <v>DISTRITO NACIONAL</v>
      </c>
      <c r="B103" s="143">
        <v>946</v>
      </c>
      <c r="C103" s="138" t="str">
        <f>VLOOKUP(B103,'[1]LISTADO ATM'!$A$2:$B$822,2,0)</f>
        <v xml:space="preserve">ATM Oficina Núñez de Cáceres I </v>
      </c>
      <c r="D103" s="144" t="s">
        <v>2561</v>
      </c>
      <c r="E103" s="140">
        <v>3335954651</v>
      </c>
    </row>
    <row r="104" spans="1:5" ht="18" customHeight="1" x14ac:dyDescent="0.25">
      <c r="A104" s="134" t="str">
        <f>VLOOKUP(B104,'[1]LISTADO ATM'!$A$2:$C$822,3,0)</f>
        <v>DISTRITO NACIONAL</v>
      </c>
      <c r="B104" s="143">
        <v>793</v>
      </c>
      <c r="C104" s="138" t="str">
        <f>VLOOKUP(B104,'[1]LISTADO ATM'!$A$2:$B$822,2,0)</f>
        <v xml:space="preserve">ATM Centro de Caja Agora Mall </v>
      </c>
      <c r="D104" s="144" t="s">
        <v>2561</v>
      </c>
      <c r="E104" s="140">
        <v>3335954694</v>
      </c>
    </row>
    <row r="105" spans="1:5" ht="18" x14ac:dyDescent="0.25">
      <c r="A105" s="134" t="str">
        <f>VLOOKUP(B105,'[1]LISTADO ATM'!$A$2:$C$822,3,0)</f>
        <v>SUR</v>
      </c>
      <c r="B105" s="143">
        <v>101</v>
      </c>
      <c r="C105" s="138" t="str">
        <f>VLOOKUP(B105,'[1]LISTADO ATM'!$A$2:$B$822,2,0)</f>
        <v xml:space="preserve">ATM Oficina San Juan de la Maguana I </v>
      </c>
      <c r="D105" s="144" t="s">
        <v>2561</v>
      </c>
      <c r="E105" s="140">
        <v>3335956310</v>
      </c>
    </row>
    <row r="106" spans="1:5" ht="18" x14ac:dyDescent="0.25">
      <c r="A106" s="134" t="str">
        <f>VLOOKUP(B106,'[1]LISTADO ATM'!$A$2:$C$822,3,0)</f>
        <v>DISTRITO NACIONAL</v>
      </c>
      <c r="B106" s="143">
        <v>391</v>
      </c>
      <c r="C106" s="138" t="str">
        <f>VLOOKUP(B106,'[1]LISTADO ATM'!$A$2:$B$822,2,0)</f>
        <v xml:space="preserve">ATM S/M Jumbo Luperón </v>
      </c>
      <c r="D106" s="145" t="s">
        <v>2560</v>
      </c>
      <c r="E106" s="140">
        <v>3335956332</v>
      </c>
    </row>
    <row r="107" spans="1:5" ht="18" x14ac:dyDescent="0.25">
      <c r="A107" s="134" t="str">
        <f>VLOOKUP(B107,'[1]LISTADO ATM'!$A$2:$C$822,3,0)</f>
        <v>ESTE</v>
      </c>
      <c r="B107" s="143">
        <v>368</v>
      </c>
      <c r="C107" s="138" t="str">
        <f>VLOOKUP(B107,'[1]LISTADO ATM'!$A$2:$B$822,2,0)</f>
        <v>ATM Ayuntamiento Peralvillo</v>
      </c>
      <c r="D107" s="145" t="s">
        <v>2560</v>
      </c>
      <c r="E107" s="140">
        <v>3335957105</v>
      </c>
    </row>
    <row r="108" spans="1:5" ht="18" x14ac:dyDescent="0.25">
      <c r="A108" s="134" t="e">
        <f>VLOOKUP(B108,'[1]LISTADO ATM'!$A$2:$C$822,3,0)</f>
        <v>#N/A</v>
      </c>
      <c r="B108" s="143"/>
      <c r="C108" s="154"/>
      <c r="D108" s="145"/>
      <c r="E108" s="140"/>
    </row>
    <row r="109" spans="1:5" ht="18" x14ac:dyDescent="0.25">
      <c r="A109" s="134" t="e">
        <f>VLOOKUP(B109,'[1]LISTADO ATM'!$A$2:$C$822,3,0)</f>
        <v>#N/A</v>
      </c>
      <c r="B109" s="143"/>
      <c r="C109" s="154"/>
      <c r="D109" s="145"/>
      <c r="E109" s="140"/>
    </row>
    <row r="110" spans="1:5" ht="18" x14ac:dyDescent="0.25">
      <c r="A110" s="134" t="e">
        <f>VLOOKUP(B110,'[1]LISTADO ATM'!$A$2:$C$822,3,0)</f>
        <v>#N/A</v>
      </c>
      <c r="B110" s="143"/>
      <c r="C110" s="154"/>
      <c r="D110" s="145"/>
      <c r="E110" s="140"/>
    </row>
    <row r="111" spans="1:5" ht="18.75" thickBot="1" x14ac:dyDescent="0.3">
      <c r="A111" s="139" t="s">
        <v>2472</v>
      </c>
      <c r="B111" s="150">
        <f>COUNT(B103:B107)</f>
        <v>5</v>
      </c>
      <c r="C111" s="129"/>
      <c r="D111" s="132"/>
      <c r="E111" s="132"/>
    </row>
    <row r="112" spans="1:5" ht="15.75" thickBot="1" x14ac:dyDescent="0.3">
      <c r="A112" s="117"/>
      <c r="B112" s="147"/>
      <c r="C112" s="117"/>
      <c r="D112" s="117"/>
      <c r="E112" s="122"/>
    </row>
    <row r="113" spans="1:5" ht="18.75" thickBot="1" x14ac:dyDescent="0.3">
      <c r="A113" s="194" t="s">
        <v>2474</v>
      </c>
      <c r="B113" s="195"/>
      <c r="C113" s="117" t="s">
        <v>2412</v>
      </c>
      <c r="D113" s="122"/>
      <c r="E113" s="122"/>
    </row>
    <row r="114" spans="1:5" ht="18.75" thickBot="1" x14ac:dyDescent="0.3">
      <c r="A114" s="141">
        <f>+B87+B99+B111</f>
        <v>25</v>
      </c>
      <c r="B114" s="148"/>
      <c r="C114" s="117"/>
      <c r="D114" s="117"/>
      <c r="E114" s="117"/>
    </row>
    <row r="115" spans="1:5" ht="15.75" thickBot="1" x14ac:dyDescent="0.3">
      <c r="A115" s="117"/>
      <c r="B115" s="147"/>
      <c r="C115" s="117"/>
      <c r="D115" s="117"/>
      <c r="E115" s="122"/>
    </row>
    <row r="116" spans="1:5" ht="18.75" thickBot="1" x14ac:dyDescent="0.3">
      <c r="A116" s="180" t="s">
        <v>2475</v>
      </c>
      <c r="B116" s="181"/>
      <c r="C116" s="181"/>
      <c r="D116" s="181"/>
      <c r="E116" s="182"/>
    </row>
    <row r="117" spans="1:5" ht="18" x14ac:dyDescent="0.25">
      <c r="A117" s="123" t="s">
        <v>15</v>
      </c>
      <c r="B117" s="127" t="s">
        <v>2415</v>
      </c>
      <c r="C117" s="121" t="s">
        <v>46</v>
      </c>
      <c r="D117" s="196" t="s">
        <v>2418</v>
      </c>
      <c r="E117" s="197"/>
    </row>
    <row r="118" spans="1:5" ht="18" x14ac:dyDescent="0.25">
      <c r="A118" s="135" t="str">
        <f>VLOOKUP(B118,'[1]LISTADO ATM'!$A$2:$C$822,3,0)</f>
        <v>DISTRITO NACIONAL</v>
      </c>
      <c r="B118" s="143">
        <v>574</v>
      </c>
      <c r="C118" s="135" t="str">
        <f>VLOOKUP(B118,'[1]LISTADO ATM'!$A$2:$B$822,2,0)</f>
        <v xml:space="preserve">ATM Club Obras Públicas </v>
      </c>
      <c r="D118" s="172" t="s">
        <v>2584</v>
      </c>
      <c r="E118" s="173"/>
    </row>
    <row r="119" spans="1:5" ht="18" x14ac:dyDescent="0.25">
      <c r="A119" s="135" t="str">
        <f>VLOOKUP(B119,'[1]LISTADO ATM'!$A$2:$C$822,3,0)</f>
        <v>DISTRITO NACIONAL</v>
      </c>
      <c r="B119" s="143">
        <v>406</v>
      </c>
      <c r="C119" s="135" t="str">
        <f>VLOOKUP(B119,'[1]LISTADO ATM'!$A$2:$B$822,2,0)</f>
        <v xml:space="preserve">ATM UNP Plaza Lama Máximo Gómez </v>
      </c>
      <c r="D119" s="172" t="s">
        <v>2584</v>
      </c>
      <c r="E119" s="173"/>
    </row>
    <row r="120" spans="1:5" ht="18.75" customHeight="1" x14ac:dyDescent="0.25">
      <c r="A120" s="135" t="str">
        <f>VLOOKUP(B120,'[1]LISTADO ATM'!$A$2:$C$822,3,0)</f>
        <v>NORTE</v>
      </c>
      <c r="B120" s="143">
        <v>614</v>
      </c>
      <c r="C120" s="135" t="str">
        <f>VLOOKUP(B120,'[1]LISTADO ATM'!$A$2:$B$822,2,0)</f>
        <v>ATM S/M Bravo Pontezuela (Zona Norte)</v>
      </c>
      <c r="D120" s="172" t="s">
        <v>2584</v>
      </c>
      <c r="E120" s="173"/>
    </row>
    <row r="121" spans="1:5" ht="18" x14ac:dyDescent="0.25">
      <c r="A121" s="135" t="str">
        <f>VLOOKUP(B121,'[1]LISTADO ATM'!$A$2:$C$822,3,0)</f>
        <v>NORTE</v>
      </c>
      <c r="B121" s="143">
        <v>632</v>
      </c>
      <c r="C121" s="135" t="str">
        <f>VLOOKUP(B121,'[1]LISTADO ATM'!$A$2:$B$822,2,0)</f>
        <v xml:space="preserve">ATM Autobanco Gurabo </v>
      </c>
      <c r="D121" s="172" t="s">
        <v>2584</v>
      </c>
      <c r="E121" s="173"/>
    </row>
    <row r="122" spans="1:5" ht="18" x14ac:dyDescent="0.25">
      <c r="A122" s="135" t="str">
        <f>VLOOKUP(B122,'[1]LISTADO ATM'!$A$2:$C$822,3,0)</f>
        <v>NORTE</v>
      </c>
      <c r="B122" s="143">
        <v>888</v>
      </c>
      <c r="C122" s="135" t="str">
        <f>VLOOKUP(B122,'[1]LISTADO ATM'!$A$2:$B$822,2,0)</f>
        <v>ATM Oficina galeria 56 II (SFM)</v>
      </c>
      <c r="D122" s="172" t="s">
        <v>2584</v>
      </c>
      <c r="E122" s="173"/>
    </row>
    <row r="123" spans="1:5" ht="18.75" customHeight="1" x14ac:dyDescent="0.25">
      <c r="A123" s="135" t="str">
        <f>VLOOKUP(B123,'[1]LISTADO ATM'!$A$2:$C$822,3,0)</f>
        <v>ESTE</v>
      </c>
      <c r="B123" s="143">
        <v>117</v>
      </c>
      <c r="C123" s="135" t="str">
        <f>VLOOKUP(B123,'[1]LISTADO ATM'!$A$2:$B$822,2,0)</f>
        <v xml:space="preserve">ATM Oficina El Seybo </v>
      </c>
      <c r="D123" s="172" t="s">
        <v>2584</v>
      </c>
      <c r="E123" s="173"/>
    </row>
    <row r="124" spans="1:5" ht="18" x14ac:dyDescent="0.25">
      <c r="A124" s="135" t="str">
        <f>VLOOKUP(B124,'[1]LISTADO ATM'!$A$2:$C$822,3,0)</f>
        <v>ESTE</v>
      </c>
      <c r="B124" s="143">
        <v>427</v>
      </c>
      <c r="C124" s="135" t="str">
        <f>VLOOKUP(B124,'[1]LISTADO ATM'!$A$2:$B$822,2,0)</f>
        <v xml:space="preserve">ATM Almacenes Iberia (Hato Mayor) </v>
      </c>
      <c r="D124" s="172" t="s">
        <v>2584</v>
      </c>
      <c r="E124" s="173"/>
    </row>
    <row r="125" spans="1:5" ht="18" x14ac:dyDescent="0.25">
      <c r="A125" s="135" t="str">
        <f>VLOOKUP(B125,'[1]LISTADO ATM'!$A$2:$C$822,3,0)</f>
        <v>DISTRITO NACIONAL</v>
      </c>
      <c r="B125" s="143">
        <v>572</v>
      </c>
      <c r="C125" s="135" t="str">
        <f>VLOOKUP(B125,'[1]LISTADO ATM'!$A$2:$B$822,2,0)</f>
        <v xml:space="preserve">ATM Olé Ovando </v>
      </c>
      <c r="D125" s="172" t="s">
        <v>2584</v>
      </c>
      <c r="E125" s="173"/>
    </row>
    <row r="126" spans="1:5" ht="18" x14ac:dyDescent="0.25">
      <c r="A126" s="135" t="str">
        <f>VLOOKUP(B126,'[1]LISTADO ATM'!$A$2:$C$822,3,0)</f>
        <v>ESTE</v>
      </c>
      <c r="B126" s="143">
        <v>776</v>
      </c>
      <c r="C126" s="135" t="str">
        <f>VLOOKUP(B126,'[1]LISTADO ATM'!$A$2:$B$822,2,0)</f>
        <v xml:space="preserve">ATM Oficina Monte Plata </v>
      </c>
      <c r="D126" s="172" t="s">
        <v>2584</v>
      </c>
      <c r="E126" s="173"/>
    </row>
    <row r="127" spans="1:5" ht="18" x14ac:dyDescent="0.25">
      <c r="A127" s="135" t="str">
        <f>VLOOKUP(B127,'[1]LISTADO ATM'!$A$2:$C$822,3,0)</f>
        <v>NORTE</v>
      </c>
      <c r="B127" s="143">
        <v>796</v>
      </c>
      <c r="C127" s="135" t="str">
        <f>VLOOKUP(B127,'[1]LISTADO ATM'!$A$2:$B$822,2,0)</f>
        <v xml:space="preserve">ATM Oficina Plaza Ventura (Nagua) </v>
      </c>
      <c r="D127" s="172" t="s">
        <v>2584</v>
      </c>
      <c r="E127" s="173"/>
    </row>
    <row r="128" spans="1:5" ht="18" x14ac:dyDescent="0.25">
      <c r="A128" s="135" t="str">
        <f>VLOOKUP(B128,'[1]LISTADO ATM'!$A$2:$C$822,3,0)</f>
        <v>DISTRITO NACIONAL</v>
      </c>
      <c r="B128" s="143">
        <v>813</v>
      </c>
      <c r="C128" s="135" t="str">
        <f>VLOOKUP(B128,'[1]LISTADO ATM'!$A$2:$B$822,2,0)</f>
        <v>ATM Oficina Occidental Mall</v>
      </c>
      <c r="D128" s="172" t="s">
        <v>2584</v>
      </c>
      <c r="E128" s="173"/>
    </row>
    <row r="129" spans="1:5" ht="18" x14ac:dyDescent="0.25">
      <c r="A129" s="135" t="str">
        <f>VLOOKUP(B129,'[1]LISTADO ATM'!$A$2:$C$822,3,0)</f>
        <v>DISTRITO NACIONAL</v>
      </c>
      <c r="B129" s="143">
        <v>887</v>
      </c>
      <c r="C129" s="135" t="str">
        <f>VLOOKUP(B129,'[1]LISTADO ATM'!$A$2:$B$822,2,0)</f>
        <v>ATM S/M Bravo Los Proceres</v>
      </c>
      <c r="D129" s="172" t="s">
        <v>2584</v>
      </c>
      <c r="E129" s="173"/>
    </row>
    <row r="130" spans="1:5" ht="18" x14ac:dyDescent="0.25">
      <c r="A130" s="135" t="e">
        <f>VLOOKUP(B130,'[1]LISTADO ATM'!$A$2:$C$822,3,0)</f>
        <v>#N/A</v>
      </c>
      <c r="B130" s="143"/>
      <c r="C130" s="135" t="e">
        <f>VLOOKUP(B130,'[1]LISTADO ATM'!$A$2:$B$822,2,0)</f>
        <v>#N/A</v>
      </c>
      <c r="D130" s="156"/>
      <c r="E130" s="157"/>
    </row>
    <row r="131" spans="1:5" ht="18" x14ac:dyDescent="0.25">
      <c r="A131" s="135" t="e">
        <f>VLOOKUP(B131,'[1]LISTADO ATM'!$A$2:$C$822,3,0)</f>
        <v>#N/A</v>
      </c>
      <c r="B131" s="143"/>
      <c r="C131" s="135" t="e">
        <f>VLOOKUP(B131,'[1]LISTADO ATM'!$A$2:$B$822,2,0)</f>
        <v>#N/A</v>
      </c>
      <c r="D131" s="156"/>
      <c r="E131" s="157"/>
    </row>
    <row r="132" spans="1:5" ht="18" x14ac:dyDescent="0.25">
      <c r="A132" s="135" t="e">
        <f>VLOOKUP(B132,'[1]LISTADO ATM'!$A$2:$C$822,3,0)</f>
        <v>#N/A</v>
      </c>
      <c r="B132" s="143"/>
      <c r="C132" s="135" t="e">
        <f>VLOOKUP(B132,'[1]LISTADO ATM'!$A$2:$B$822,2,0)</f>
        <v>#N/A</v>
      </c>
      <c r="D132" s="156"/>
      <c r="E132" s="157"/>
    </row>
    <row r="133" spans="1:5" ht="18" x14ac:dyDescent="0.25">
      <c r="A133" s="135" t="e">
        <f>VLOOKUP(B133,'[1]LISTADO ATM'!$A$2:$C$822,3,0)</f>
        <v>#N/A</v>
      </c>
      <c r="B133" s="143"/>
      <c r="C133" s="135" t="e">
        <f>VLOOKUP(B133,'[1]LISTADO ATM'!$A$2:$B$822,2,0)</f>
        <v>#N/A</v>
      </c>
      <c r="D133" s="156"/>
      <c r="E133" s="157"/>
    </row>
    <row r="134" spans="1:5" ht="18" x14ac:dyDescent="0.25">
      <c r="A134" s="135" t="e">
        <f>VLOOKUP(B134,'[1]LISTADO ATM'!$A$2:$C$822,3,0)</f>
        <v>#N/A</v>
      </c>
      <c r="B134" s="143"/>
      <c r="C134" s="135" t="e">
        <f>VLOOKUP(B134,'[1]LISTADO ATM'!$A$2:$B$822,2,0)</f>
        <v>#N/A</v>
      </c>
      <c r="D134" s="156"/>
      <c r="E134" s="157"/>
    </row>
    <row r="135" spans="1:5" ht="18.75" thickBot="1" x14ac:dyDescent="0.3">
      <c r="A135" s="139" t="s">
        <v>2472</v>
      </c>
      <c r="B135" s="150">
        <f>COUNT(B118:B130)</f>
        <v>12</v>
      </c>
      <c r="C135" s="155"/>
      <c r="D135" s="136"/>
      <c r="E135" s="137"/>
    </row>
    <row r="136" spans="1:5" x14ac:dyDescent="0.25">
      <c r="A136" s="117"/>
      <c r="C136" s="117"/>
      <c r="D136" s="117"/>
      <c r="E136" s="117"/>
    </row>
    <row r="137" spans="1:5" x14ac:dyDescent="0.25">
      <c r="A137" s="117"/>
      <c r="C137" s="117"/>
      <c r="D137" s="117"/>
      <c r="E137" s="117"/>
    </row>
    <row r="138" spans="1:5" x14ac:dyDescent="0.25">
      <c r="A138" s="117"/>
      <c r="C138" s="117"/>
      <c r="D138" s="117"/>
      <c r="E138" s="117"/>
    </row>
    <row r="139" spans="1:5" x14ac:dyDescent="0.25">
      <c r="A139" s="117"/>
      <c r="C139" s="117"/>
      <c r="D139" s="117"/>
      <c r="E139" s="117"/>
    </row>
    <row r="140" spans="1:5" x14ac:dyDescent="0.25">
      <c r="A140" s="117"/>
      <c r="C140" s="117"/>
      <c r="D140" s="117"/>
      <c r="E140" s="117"/>
    </row>
    <row r="141" spans="1:5" x14ac:dyDescent="0.25">
      <c r="A141" s="117"/>
      <c r="C141" s="117"/>
      <c r="D141" s="117"/>
      <c r="E141" s="117"/>
    </row>
    <row r="142" spans="1:5" x14ac:dyDescent="0.25">
      <c r="A142" s="117"/>
      <c r="C142" s="117"/>
      <c r="D142" s="117"/>
      <c r="E142" s="117"/>
    </row>
    <row r="143" spans="1:5" x14ac:dyDescent="0.25">
      <c r="A143" s="117"/>
      <c r="C143" s="117"/>
      <c r="D143" s="117"/>
      <c r="E143" s="117"/>
    </row>
    <row r="144" spans="1:5" x14ac:dyDescent="0.25">
      <c r="A144" s="117"/>
      <c r="C144" s="117"/>
      <c r="D144" s="117"/>
      <c r="E144" s="117"/>
    </row>
    <row r="145" spans="1:5" x14ac:dyDescent="0.25">
      <c r="A145" s="117"/>
      <c r="C145" s="117"/>
      <c r="D145" s="117"/>
      <c r="E145" s="117"/>
    </row>
    <row r="146" spans="1:5" x14ac:dyDescent="0.25">
      <c r="A146" s="117"/>
      <c r="C146" s="117"/>
      <c r="D146" s="117"/>
      <c r="E146" s="117"/>
    </row>
    <row r="147" spans="1:5" x14ac:dyDescent="0.25">
      <c r="A147" s="117"/>
      <c r="C147" s="117"/>
      <c r="D147" s="117"/>
      <c r="E147" s="117"/>
    </row>
    <row r="148" spans="1:5" x14ac:dyDescent="0.25">
      <c r="A148" s="117"/>
      <c r="C148" s="117"/>
      <c r="D148" s="117"/>
      <c r="E148" s="117"/>
    </row>
    <row r="149" spans="1:5" x14ac:dyDescent="0.25">
      <c r="A149" s="117"/>
      <c r="C149" s="117"/>
      <c r="D149" s="117"/>
      <c r="E149" s="117"/>
    </row>
    <row r="150" spans="1:5" x14ac:dyDescent="0.25">
      <c r="A150" s="117"/>
      <c r="C150" s="117"/>
      <c r="D150" s="117"/>
      <c r="E150" s="117"/>
    </row>
    <row r="151" spans="1:5" x14ac:dyDescent="0.25">
      <c r="A151" s="117"/>
      <c r="C151" s="117"/>
      <c r="D151" s="117"/>
      <c r="E151" s="117"/>
    </row>
    <row r="152" spans="1:5" x14ac:dyDescent="0.25">
      <c r="A152" s="117"/>
      <c r="C152" s="117"/>
      <c r="D152" s="117"/>
      <c r="E152" s="117"/>
    </row>
    <row r="153" spans="1:5" x14ac:dyDescent="0.25">
      <c r="A153" s="117"/>
      <c r="C153" s="117"/>
      <c r="D153" s="117"/>
      <c r="E153" s="117"/>
    </row>
    <row r="154" spans="1:5" x14ac:dyDescent="0.25">
      <c r="A154" s="117"/>
      <c r="C154" s="117"/>
      <c r="D154" s="117"/>
      <c r="E154" s="117"/>
    </row>
    <row r="155" spans="1:5" x14ac:dyDescent="0.25">
      <c r="A155" s="117"/>
      <c r="C155" s="117"/>
      <c r="D155" s="117"/>
      <c r="E155" s="117"/>
    </row>
    <row r="156" spans="1:5" x14ac:dyDescent="0.25">
      <c r="A156" s="117"/>
      <c r="C156" s="117"/>
      <c r="D156" s="117"/>
      <c r="E156" s="117"/>
    </row>
    <row r="157" spans="1:5" x14ac:dyDescent="0.25">
      <c r="A157" s="117"/>
      <c r="C157" s="117"/>
      <c r="D157" s="117"/>
      <c r="E157" s="117"/>
    </row>
    <row r="158" spans="1:5" x14ac:dyDescent="0.25">
      <c r="A158" s="117"/>
      <c r="C158" s="117"/>
      <c r="D158" s="117"/>
      <c r="E158" s="117"/>
    </row>
    <row r="159" spans="1:5" x14ac:dyDescent="0.25">
      <c r="A159" s="117"/>
      <c r="C159" s="117"/>
      <c r="D159" s="117"/>
      <c r="E159" s="117"/>
    </row>
    <row r="160" spans="1:5" x14ac:dyDescent="0.25">
      <c r="A160" s="117"/>
      <c r="C160" s="117"/>
      <c r="D160" s="117"/>
      <c r="E160" s="117"/>
    </row>
    <row r="161" spans="1:5" x14ac:dyDescent="0.25">
      <c r="A161" s="117"/>
      <c r="C161" s="117"/>
      <c r="D161" s="117"/>
      <c r="E161" s="117"/>
    </row>
    <row r="162" spans="1:5" x14ac:dyDescent="0.25">
      <c r="A162" s="117"/>
      <c r="C162" s="117"/>
      <c r="D162" s="117"/>
      <c r="E162" s="117"/>
    </row>
    <row r="163" spans="1:5" x14ac:dyDescent="0.25">
      <c r="A163" s="117"/>
      <c r="C163" s="117"/>
      <c r="D163" s="117"/>
      <c r="E163" s="117"/>
    </row>
    <row r="164" spans="1:5" x14ac:dyDescent="0.25">
      <c r="A164" s="117"/>
      <c r="C164" s="117"/>
      <c r="D164" s="117"/>
      <c r="E164" s="117"/>
    </row>
    <row r="165" spans="1:5" x14ac:dyDescent="0.25">
      <c r="A165" s="117"/>
      <c r="C165" s="117"/>
      <c r="D165" s="117"/>
      <c r="E165" s="117"/>
    </row>
    <row r="166" spans="1:5" x14ac:dyDescent="0.25">
      <c r="A166" s="117"/>
      <c r="C166" s="117"/>
      <c r="D166" s="117"/>
      <c r="E166" s="117"/>
    </row>
    <row r="167" spans="1:5" x14ac:dyDescent="0.25">
      <c r="A167" s="117"/>
      <c r="C167" s="117"/>
      <c r="D167" s="117"/>
      <c r="E167" s="117"/>
    </row>
    <row r="168" spans="1:5" x14ac:dyDescent="0.25">
      <c r="A168" s="117"/>
      <c r="C168" s="117"/>
      <c r="D168" s="117"/>
      <c r="E168" s="117"/>
    </row>
    <row r="169" spans="1:5" x14ac:dyDescent="0.25">
      <c r="A169" s="117"/>
      <c r="C169" s="117"/>
      <c r="D169" s="117"/>
      <c r="E169" s="117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</sheetData>
  <mergeCells count="25">
    <mergeCell ref="A113:B113"/>
    <mergeCell ref="A116:E116"/>
    <mergeCell ref="D117:E117"/>
    <mergeCell ref="D118:E118"/>
    <mergeCell ref="D119:E119"/>
    <mergeCell ref="F1:G1"/>
    <mergeCell ref="A1:E1"/>
    <mergeCell ref="A2:E2"/>
    <mergeCell ref="A7:E7"/>
    <mergeCell ref="C56:E56"/>
    <mergeCell ref="A58:E58"/>
    <mergeCell ref="C67:E67"/>
    <mergeCell ref="A69:E69"/>
    <mergeCell ref="A89:E89"/>
    <mergeCell ref="A101:E101"/>
    <mergeCell ref="D128:E128"/>
    <mergeCell ref="D129:E129"/>
    <mergeCell ref="D124:E124"/>
    <mergeCell ref="D125:E125"/>
    <mergeCell ref="D126:E126"/>
    <mergeCell ref="D120:E120"/>
    <mergeCell ref="D121:E121"/>
    <mergeCell ref="D122:E122"/>
    <mergeCell ref="D123:E123"/>
    <mergeCell ref="D127:E127"/>
  </mergeCells>
  <phoneticPr fontId="46" type="noConversion"/>
  <conditionalFormatting sqref="B483:B1048576">
    <cfRule type="duplicateValues" dxfId="156" priority="441"/>
    <cfRule type="duplicateValues" dxfId="155" priority="443"/>
  </conditionalFormatting>
  <conditionalFormatting sqref="E483:E1048576">
    <cfRule type="duplicateValues" dxfId="154" priority="444"/>
  </conditionalFormatting>
  <conditionalFormatting sqref="B431:B482">
    <cfRule type="duplicateValues" dxfId="153" priority="222"/>
  </conditionalFormatting>
  <conditionalFormatting sqref="B431:B482">
    <cfRule type="duplicateValues" dxfId="152" priority="217"/>
    <cfRule type="duplicateValues" dxfId="151" priority="218"/>
  </conditionalFormatting>
  <conditionalFormatting sqref="B431:B482">
    <cfRule type="duplicateValues" dxfId="150" priority="204"/>
  </conditionalFormatting>
  <conditionalFormatting sqref="B431:B482">
    <cfRule type="duplicateValues" dxfId="149" priority="167"/>
  </conditionalFormatting>
  <conditionalFormatting sqref="B431:B482">
    <cfRule type="duplicateValues" dxfId="148" priority="161"/>
  </conditionalFormatting>
  <conditionalFormatting sqref="E431:E482">
    <cfRule type="duplicateValues" dxfId="147" priority="148"/>
  </conditionalFormatting>
  <conditionalFormatting sqref="B120:B430 B111:B118 B1:B8 B56:B72 B99:B104 B87:B92">
    <cfRule type="duplicateValues" dxfId="146" priority="57"/>
  </conditionalFormatting>
  <conditionalFormatting sqref="B105">
    <cfRule type="duplicateValues" dxfId="145" priority="56"/>
  </conditionalFormatting>
  <conditionalFormatting sqref="B120:B430 B99:B105 B1:B8 B56:B72 B111:B118 B87:B92">
    <cfRule type="duplicateValues" dxfId="144" priority="54"/>
    <cfRule type="duplicateValues" dxfId="143" priority="55"/>
  </conditionalFormatting>
  <conditionalFormatting sqref="B9:B55">
    <cfRule type="duplicateValues" dxfId="142" priority="53"/>
  </conditionalFormatting>
  <conditionalFormatting sqref="B9:B55">
    <cfRule type="duplicateValues" dxfId="141" priority="51"/>
    <cfRule type="duplicateValues" dxfId="140" priority="52"/>
  </conditionalFormatting>
  <conditionalFormatting sqref="B106:B110">
    <cfRule type="duplicateValues" dxfId="139" priority="50"/>
  </conditionalFormatting>
  <conditionalFormatting sqref="B106:B110">
    <cfRule type="duplicateValues" dxfId="138" priority="48"/>
    <cfRule type="duplicateValues" dxfId="137" priority="49"/>
  </conditionalFormatting>
  <conditionalFormatting sqref="B120:B430 B99:B118 B87:B92 B1:B72">
    <cfRule type="duplicateValues" dxfId="136" priority="47"/>
  </conditionalFormatting>
  <conditionalFormatting sqref="B119">
    <cfRule type="duplicateValues" dxfId="135" priority="46"/>
  </conditionalFormatting>
  <conditionalFormatting sqref="B119">
    <cfRule type="duplicateValues" dxfId="134" priority="44"/>
    <cfRule type="duplicateValues" dxfId="133" priority="45"/>
  </conditionalFormatting>
  <conditionalFormatting sqref="B119">
    <cfRule type="duplicateValues" dxfId="132" priority="43"/>
  </conditionalFormatting>
  <conditionalFormatting sqref="B73">
    <cfRule type="duplicateValues" dxfId="131" priority="42"/>
  </conditionalFormatting>
  <conditionalFormatting sqref="B73">
    <cfRule type="duplicateValues" dxfId="130" priority="40"/>
    <cfRule type="duplicateValues" dxfId="129" priority="41"/>
  </conditionalFormatting>
  <conditionalFormatting sqref="B73">
    <cfRule type="duplicateValues" dxfId="128" priority="39"/>
  </conditionalFormatting>
  <conditionalFormatting sqref="B87:B430 B1:B73">
    <cfRule type="duplicateValues" dxfId="127" priority="38"/>
  </conditionalFormatting>
  <conditionalFormatting sqref="B87:B430">
    <cfRule type="duplicateValues" dxfId="126" priority="37"/>
  </conditionalFormatting>
  <conditionalFormatting sqref="B74">
    <cfRule type="duplicateValues" dxfId="125" priority="36"/>
  </conditionalFormatting>
  <conditionalFormatting sqref="B74">
    <cfRule type="duplicateValues" dxfId="124" priority="34"/>
    <cfRule type="duplicateValues" dxfId="123" priority="35"/>
  </conditionalFormatting>
  <conditionalFormatting sqref="B74">
    <cfRule type="duplicateValues" dxfId="122" priority="33"/>
  </conditionalFormatting>
  <conditionalFormatting sqref="B74">
    <cfRule type="duplicateValues" dxfId="121" priority="32"/>
  </conditionalFormatting>
  <conditionalFormatting sqref="B74">
    <cfRule type="duplicateValues" dxfId="120" priority="31"/>
  </conditionalFormatting>
  <conditionalFormatting sqref="E130:E430 E97:E106 E85:E92 E108:E119 E1:E22 E28:E33 E38:E43 E50:E74">
    <cfRule type="duplicateValues" dxfId="119" priority="30"/>
  </conditionalFormatting>
  <conditionalFormatting sqref="E23">
    <cfRule type="duplicateValues" dxfId="118" priority="29"/>
  </conditionalFormatting>
  <conditionalFormatting sqref="E75:E76 E44:E45">
    <cfRule type="duplicateValues" dxfId="117" priority="28"/>
  </conditionalFormatting>
  <conditionalFormatting sqref="E107">
    <cfRule type="duplicateValues" dxfId="116" priority="26"/>
  </conditionalFormatting>
  <conditionalFormatting sqref="E93:E96 E34:E37">
    <cfRule type="duplicateValues" dxfId="115" priority="25"/>
  </conditionalFormatting>
  <conditionalFormatting sqref="B12:B14">
    <cfRule type="duplicateValues" dxfId="114" priority="24"/>
  </conditionalFormatting>
  <conditionalFormatting sqref="B12:B14">
    <cfRule type="duplicateValues" dxfId="113" priority="22"/>
    <cfRule type="duplicateValues" dxfId="112" priority="23"/>
  </conditionalFormatting>
  <conditionalFormatting sqref="E46:E47 E77:E78 E24:E25">
    <cfRule type="duplicateValues" dxfId="111" priority="58"/>
  </conditionalFormatting>
  <conditionalFormatting sqref="E79:E81 E26:E27">
    <cfRule type="duplicateValues" dxfId="110" priority="59"/>
  </conditionalFormatting>
  <conditionalFormatting sqref="B28">
    <cfRule type="duplicateValues" dxfId="109" priority="21"/>
  </conditionalFormatting>
  <conditionalFormatting sqref="B28">
    <cfRule type="duplicateValues" dxfId="108" priority="19"/>
    <cfRule type="duplicateValues" dxfId="107" priority="20"/>
  </conditionalFormatting>
  <conditionalFormatting sqref="B29">
    <cfRule type="duplicateValues" dxfId="106" priority="18"/>
  </conditionalFormatting>
  <conditionalFormatting sqref="B29">
    <cfRule type="duplicateValues" dxfId="105" priority="16"/>
    <cfRule type="duplicateValues" dxfId="104" priority="17"/>
  </conditionalFormatting>
  <conditionalFormatting sqref="B30">
    <cfRule type="duplicateValues" dxfId="103" priority="15"/>
  </conditionalFormatting>
  <conditionalFormatting sqref="B30">
    <cfRule type="duplicateValues" dxfId="102" priority="13"/>
    <cfRule type="duplicateValues" dxfId="101" priority="14"/>
  </conditionalFormatting>
  <conditionalFormatting sqref="B30">
    <cfRule type="duplicateValues" dxfId="100" priority="12"/>
  </conditionalFormatting>
  <conditionalFormatting sqref="B31">
    <cfRule type="duplicateValues" dxfId="99" priority="11"/>
  </conditionalFormatting>
  <conditionalFormatting sqref="B31">
    <cfRule type="duplicateValues" dxfId="98" priority="9"/>
    <cfRule type="duplicateValues" dxfId="97" priority="10"/>
  </conditionalFormatting>
  <conditionalFormatting sqref="B31">
    <cfRule type="duplicateValues" dxfId="96" priority="8"/>
  </conditionalFormatting>
  <conditionalFormatting sqref="B32:B33">
    <cfRule type="duplicateValues" dxfId="95" priority="7"/>
  </conditionalFormatting>
  <conditionalFormatting sqref="B32:B33">
    <cfRule type="duplicateValues" dxfId="94" priority="5"/>
    <cfRule type="duplicateValues" dxfId="93" priority="6"/>
  </conditionalFormatting>
  <conditionalFormatting sqref="B32:B33">
    <cfRule type="duplicateValues" dxfId="92" priority="4"/>
  </conditionalFormatting>
  <conditionalFormatting sqref="B28:B33">
    <cfRule type="duplicateValues" dxfId="91" priority="3"/>
  </conditionalFormatting>
  <conditionalFormatting sqref="B93:B98">
    <cfRule type="duplicateValues" dxfId="90" priority="60"/>
  </conditionalFormatting>
  <conditionalFormatting sqref="B93:B98">
    <cfRule type="duplicateValues" dxfId="89" priority="61"/>
    <cfRule type="duplicateValues" dxfId="88" priority="62"/>
  </conditionalFormatting>
  <conditionalFormatting sqref="E82 E48:E49">
    <cfRule type="duplicateValues" dxfId="87" priority="63"/>
  </conditionalFormatting>
  <conditionalFormatting sqref="E120:E121">
    <cfRule type="duplicateValues" dxfId="86" priority="67"/>
  </conditionalFormatting>
  <conditionalFormatting sqref="E122:E129">
    <cfRule type="duplicateValues" dxfId="85" priority="1"/>
  </conditionalFormatting>
  <conditionalFormatting sqref="B1:B430">
    <cfRule type="duplicateValues" dxfId="84" priority="121759"/>
  </conditionalFormatting>
  <conditionalFormatting sqref="E83:E84">
    <cfRule type="duplicateValues" dxfId="83" priority="121762"/>
  </conditionalFormatting>
  <conditionalFormatting sqref="B75:B86">
    <cfRule type="duplicateValues" dxfId="82" priority="121763"/>
  </conditionalFormatting>
  <conditionalFormatting sqref="B75:B86">
    <cfRule type="duplicateValues" dxfId="81" priority="121765"/>
    <cfRule type="duplicateValues" dxfId="80" priority="12176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79" priority="5"/>
  </conditionalFormatting>
  <conditionalFormatting sqref="A827">
    <cfRule type="duplicateValues" dxfId="78" priority="4"/>
  </conditionalFormatting>
  <conditionalFormatting sqref="A828">
    <cfRule type="duplicateValues" dxfId="77" priority="3"/>
  </conditionalFormatting>
  <conditionalFormatting sqref="A829">
    <cfRule type="duplicateValues" dxfId="76" priority="2"/>
  </conditionalFormatting>
  <conditionalFormatting sqref="A830">
    <cfRule type="duplicateValues" dxfId="7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2420</v>
      </c>
      <c r="B1" s="199"/>
      <c r="C1" s="199"/>
      <c r="D1" s="199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8" t="s">
        <v>2429</v>
      </c>
      <c r="B18" s="199"/>
      <c r="C18" s="199"/>
      <c r="D18" s="199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4" priority="18"/>
  </conditionalFormatting>
  <conditionalFormatting sqref="B7:B8">
    <cfRule type="duplicateValues" dxfId="73" priority="17"/>
  </conditionalFormatting>
  <conditionalFormatting sqref="A7:A8">
    <cfRule type="duplicateValues" dxfId="72" priority="15"/>
    <cfRule type="duplicateValues" dxfId="7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2021-07-16T22:53:26Z</dcterms:modified>
</cp:coreProperties>
</file>