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6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4" i="16" l="1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A102" i="16" s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26" i="16"/>
  <c r="A26" i="16"/>
  <c r="B22" i="16"/>
  <c r="C9" i="16"/>
  <c r="A9" i="16"/>
  <c r="F96" i="1" l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A96" i="1"/>
  <c r="A97" i="1"/>
  <c r="A98" i="1"/>
  <c r="A99" i="1"/>
  <c r="F95" i="1" l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95" i="1"/>
  <c r="A94" i="1"/>
  <c r="A93" i="1"/>
  <c r="A92" i="1"/>
  <c r="A91" i="1" l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/>
  <c r="A58" i="1"/>
  <c r="A57" i="1"/>
  <c r="A56" i="1"/>
  <c r="A55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30" i="1"/>
  <c r="G30" i="1"/>
  <c r="H30" i="1"/>
  <c r="I30" i="1"/>
  <c r="J30" i="1"/>
  <c r="K3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29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F13" i="1" l="1"/>
  <c r="G13" i="1"/>
  <c r="H13" i="1"/>
  <c r="I13" i="1"/>
  <c r="J13" i="1"/>
  <c r="K13" i="1"/>
  <c r="A13" i="1"/>
  <c r="A12" i="1" l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6" i="1" l="1"/>
  <c r="F6" i="1"/>
  <c r="G6" i="1"/>
  <c r="H6" i="1"/>
  <c r="I6" i="1"/>
  <c r="J6" i="1"/>
  <c r="K6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K9" i="1"/>
  <c r="J9" i="1"/>
  <c r="I9" i="1"/>
  <c r="H9" i="1"/>
  <c r="G9" i="1"/>
  <c r="F9" i="1"/>
  <c r="A9" i="1"/>
  <c r="F5" i="1" l="1"/>
  <c r="G5" i="1"/>
  <c r="H5" i="1"/>
  <c r="I5" i="1"/>
  <c r="J5" i="1"/>
  <c r="K5" i="1"/>
  <c r="A5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<sst xmlns="http://schemas.openxmlformats.org/spreadsheetml/2006/main" count="13649" uniqueCount="2611">
  <si>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</si>
  <si>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</si>
  <si>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</si>
  <si>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</si>
  <si>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</si>
  <si>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</si>
  <si>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</si>
  <si>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</si>
  <si>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</si>
  <si>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</si>
  <si>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</si>
  <si>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</si>
  <si>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</si>
  <si>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</si>
  <si>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</si>
  <si>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</si>
  <si>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</si>
  <si>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</si>
  <si>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</si>
  <si>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</si>
  <si>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</si>
  <si>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</si>
  <si>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</si>
  <si>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</si>
  <si>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</si>
  <si>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</si>
  <si>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</si>
  <si>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</si>
  <si>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</si>
  <si>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</si>
  <si>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</si>
  <si>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</si>
  <si>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</si>
  <si>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</si>
  <si>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</si>
  <si>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</si>
  <si>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</si>
  <si>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</si>
  <si>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</si>
  <si>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</si>
  <si>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</si>
  <si>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</si>
  <si>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</si>
  <si>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</si>
  <si>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</si>
  <si>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</si>
  <si>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</si>
  <si>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</si>
  <si>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</si>
  <si>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</si>
  <si>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</si>
  <si>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</si>
  <si>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</si>
  <si>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</si>
  <si>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</si>
  <si>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</si>
  <si>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</si>
  <si>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</si>
  <si>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</si>
  <si>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</si>
  <si>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</si>
  <si>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</si>
  <si>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</si>
  <si>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</si>
  <si>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</si>
  <si>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</si>
  <si>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</si>
  <si>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</si>
  <si>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</si>
  <si>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</si>
  <si>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</si>
  <si>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</si>
  <si>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</si>
  <si>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</si>
  <si>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</si>
  <si>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</si>
  <si>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</si>
  <si>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</si>
  <si>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</si>
  <si>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</si>
  <si>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</si>
  <si>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</si>
  <si>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</si>
  <si>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</si>
  <si>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</si>
  <si>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</si>
  <si>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</si>
  <si>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</si>
  <si>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</si>
  <si>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</si>
  <si>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</si>
  <si>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</si>
  <si>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</si>
  <si>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</si>
  <si>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</si>
  <si>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</si>
  <si>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</si>
  <si>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</si>
  <si>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</si>
  <si>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</si>
  <si>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</si>
  <si>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</si>
  <si>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</si>
  <si>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</si>
  <si>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</si>
  <si>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</si>
  <si>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</si>
  <si>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</si>
  <si>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</si>
  <si>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</si>
  <si>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</si>
  <si>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</si>
  <si>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</si>
  <si>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</si>
  <si>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</si>
  <si>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</si>
  <si>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</si>
  <si>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</si>
  <si>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</si>
  <si>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</si>
  <si>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</si>
  <si>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</si>
  <si>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</si>
  <si>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</si>
  <si>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</si>
  <si>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</si>
  <si>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</si>
  <si>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</si>
  <si>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</si>
  <si>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</si>
  <si>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</si>
  <si>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</si>
  <si>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</si>
  <si>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</si>
  <si>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</si>
  <si>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</si>
  <si>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</si>
  <si>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</si>
  <si>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</si>
  <si>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</si>
  <si>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</si>
  <si>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</si>
  <si>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</si>
  <si>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</si>
  <si>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</si>
  <si>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</si>
  <si>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</si>
  <si>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</si>
  <si>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</si>
  <si>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</si>
  <si>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</si>
  <si>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</si>
  <si>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</si>
  <si>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</si>
  <si>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</si>
  <si>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</si>
  <si>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</si>
  <si>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</si>
  <si>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</si>
  <si>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</si>
  <si>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</si>
  <si>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</si>
  <si>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</si>
  <si>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</si>
  <si>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</si>
  <si>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</si>
  <si>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</si>
  <si>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</si>
  <si>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</si>
  <si>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</si>
  <si>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</si>
  <si>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</si>
  <si>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</si>
  <si>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</si>
  <si>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</si>
  <si>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</si>
  <si>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</si>
  <si>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</si>
  <si>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</si>
  <si>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</si>
  <si>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</si>
  <si>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</si>
  <si>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</si>
  <si>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</si>
  <si>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</si>
  <si>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</si>
  <si>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</si>
  <si>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</si>
  <si>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</si>
  <si>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</si>
  <si>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</si>
  <si>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</si>
  <si>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</si>
  <si>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</si>
  <si>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</si>
  <si>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</si>
  <si>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</si>
  <si>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</si>
  <si>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</si>
  <si>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</si>
  <si>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</si>
  <si>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</si>
  <si>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</si>
  <si>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</si>
  <si>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</si>
  <si>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</si>
  <si>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</si>
  <si>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</si>
  <si>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</si>
  <si>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</si>
  <si>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</si>
  <si>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</si>
  <si>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</si>
  <si>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</si>
  <si>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</si>
  <si>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</si>
  <si>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</si>
  <si>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</si>
  <si>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</si>
  <si>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</si>
  <si>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</si>
  <si>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</si>
  <si>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</si>
  <si>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</si>
  <si>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</si>
  <si>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</si>
  <si>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</si>
  <si>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</si>
  <si>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</si>
  <si>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</si>
  <si>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</si>
  <si>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</si>
  <si>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</si>
  <si>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</si>
  <si>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</si>
  <si>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</si>
  <si>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</si>
  <si>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</si>
  <si>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</si>
  <si>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</si>
  <si>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</si>
  <si>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</si>
  <si>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</si>
  <si>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</si>
  <si>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</si>
  <si>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</si>
  <si>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</si>
  <si>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</si>
  <si>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</si>
  <si>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</si>
  <si>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</si>
  <si>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</si>
  <si>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</si>
  <si>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</si>
  <si>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</si>
  <si>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</si>
  <si>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</si>
  <si>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</si>
  <si>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</si>
  <si>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</si>
  <si>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</si>
  <si>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</si>
  <si>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</si>
  <si>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</si>
  <si>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</si>
  <si>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</si>
  <si>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</si>
  <si>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</si>
  <si>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</si>
  <si>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</si>
  <si>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</si>
  <si>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</si>
  <si>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</si>
  <si>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</si>
  <si>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</si>
  <si>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</si>
  <si>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</si>
  <si>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</si>
  <si>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</si>
  <si>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</si>
  <si>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</si>
  <si>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</si>
  <si>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</si>
  <si>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</si>
  <si>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</si>
  <si>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</si>
  <si>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</si>
  <si>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</si>
  <si>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</si>
  <si>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</si>
  <si>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</si>
  <si>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</si>
  <si>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</si>
  <si>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</si>
  <si>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</si>
  <si>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</si>
  <si>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</si>
  <si>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</si>
  <si>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</si>
  <si>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</si>
  <si>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</si>
  <si>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</si>
  <si>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</si>
  <si>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</si>
  <si>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</si>
  <si>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</si>
  <si>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</si>
  <si>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</si>
  <si>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</si>
  <si>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</si>
  <si>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</si>
  <si>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</si>
  <si>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</si>
  <si>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</si>
  <si>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</si>
  <si>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</si>
  <si>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</si>
  <si>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</si>
  <si>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</si>
  <si>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</si>
  <si>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</si>
  <si>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</si>
  <si>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</si>
  <si>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</si>
  <si>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</si>
  <si>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</si>
  <si>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</si>
  <si>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</si>
  <si>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</si>
  <si>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</si>
  <si>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</si>
  <si>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</si>
  <si>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</si>
  <si>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</si>
  <si>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</si>
  <si>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</si>
  <si>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</si>
  <si>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</si>
  <si>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</si>
  <si>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</si>
  <si>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</si>
  <si>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</si>
  <si>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</si>
  <si>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</si>
  <si>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</si>
  <si>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</si>
  <si>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</si>
  <si>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</si>
  <si>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</si>
  <si>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</si>
  <si>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</si>
  <si>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</si>
  <si>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</si>
  <si>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</si>
  <si>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</si>
  <si>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</si>
  <si>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</si>
  <si>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</si>
  <si>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</si>
  <si>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</si>
  <si>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</si>
  <si>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</si>
  <si>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</si>
  <si>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</si>
  <si>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</si>
  <si>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</si>
  <si>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</si>
  <si>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</si>
  <si>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</si>
  <si>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</si>
  <si>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</si>
  <si>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</si>
  <si>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</si>
  <si>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</si>
  <si>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</si>
  <si>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</si>
  <si>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</si>
  <si>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</si>
  <si>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</si>
  <si>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</si>
  <si>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</si>
  <si>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</si>
  <si>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</si>
  <si>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</si>
  <si>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</si>
  <si>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</si>
  <si>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</si>
  <si>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</si>
  <si>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</si>
  <si>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</si>
  <si>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</si>
  <si>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</si>
  <si>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</si>
  <si>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</si>
  <si>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</si>
  <si>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</si>
  <si>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</si>
  <si>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</si>
  <si>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</si>
  <si>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</si>
  <si>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</si>
  <si>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</si>
  <si>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</si>
  <si>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</si>
  <si>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</si>
  <si>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</si>
  <si>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</si>
  <si>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</si>
  <si>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</si>
  <si>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</si>
  <si>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</si>
  <si>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</si>
  <si>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</si>
  <si>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</si>
  <si>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</si>
  <si>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</si>
  <si>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</si>
  <si>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</si>
  <si>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</si>
  <si>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</si>
  <si>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</si>
  <si>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</si>
  <si>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</si>
  <si>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</si>
  <si>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</si>
  <si>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</si>
  <si>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</si>
  <si>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</si>
  <si>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</si>
  <si>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</si>
  <si>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</si>
  <si>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</si>
  <si>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</si>
  <si>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</si>
  <si>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</si>
  <si>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</si>
  <si>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</si>
  <si>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</si>
  <si>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</si>
  <si>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</si>
  <si>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</si>
  <si>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</si>
  <si>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</si>
  <si>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</si>
  <si>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</si>
  <si>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</si>
  <si>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</si>
  <si>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</si>
  <si>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</si>
  <si>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</si>
  <si>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</si>
  <si>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</si>
  <si>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</si>
  <si>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</si>
  <si>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</si>
  <si>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</si>
  <si>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</si>
  <si>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</si>
  <si>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</si>
  <si>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</si>
  <si>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</si>
  <si>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</si>
  <si>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</si>
  <si>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</si>
  <si>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</si>
  <si>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</si>
  <si>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</si>
  <si>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</si>
  <si>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</si>
  <si>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</si>
  <si>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</si>
  <si>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</si>
  <si>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</si>
  <si>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</si>
  <si>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</si>
  <si>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</si>
  <si>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</si>
  <si>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</si>
  <si>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</si>
  <si>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</si>
  <si>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</si>
  <si>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</si>
  <si>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</si>
  <si>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</si>
  <si>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</si>
  <si>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</si>
  <si>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</si>
  <si>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</si>
  <si>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</si>
  <si>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</si>
  <si>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</si>
  <si>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</si>
  <si>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</si>
  <si>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</si>
  <si>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</si>
  <si>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</si>
  <si>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</si>
  <si>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</si>
  <si>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</si>
  <si>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</si>
  <si>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</si>
  <si>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</si>
  <si>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</si>
  <si>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</si>
  <si>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</si>
  <si>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</si>
  <si>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</si>
  <si>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</si>
  <si>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</si>
  <si>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</si>
  <si>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</si>
  <si>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</si>
  <si>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</si>
  <si>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</si>
  <si>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</si>
  <si>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</si>
  <si>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</si>
  <si>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</si>
  <si>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</si>
  <si>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</si>
  <si>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</si>
  <si>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</si>
  <si>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</si>
  <si>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</si>
  <si>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</si>
  <si>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</si>
  <si>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</si>
  <si>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</si>
  <si>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</si>
  <si>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</si>
  <si>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</si>
  <si>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</si>
  <si>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</si>
  <si>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</si>
  <si>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</si>
  <si>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</si>
  <si>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</si>
  <si>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</si>
  <si>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</si>
  <si>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</si>
  <si>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</si>
  <si>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</si>
  <si>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</si>
  <si>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</si>
  <si>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</si>
  <si>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</si>
  <si>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</si>
  <si>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</si>
  <si>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</si>
  <si>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</si>
  <si>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</si>
  <si>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</si>
  <si>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</si>
  <si>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</si>
  <si>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</si>
  <si>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</si>
  <si>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</si>
  <si>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</si>
  <si>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</si>
  <si>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</si>
  <si>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</si>
  <si>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</si>
  <si>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</si>
  <si>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</si>
  <si>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</si>
  <si>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</si>
  <si>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</si>
  <si>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</si>
  <si>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</si>
  <si>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</si>
  <si>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</si>
  <si>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</si>
  <si>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</si>
  <si>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</si>
  <si>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</si>
  <si>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</si>
  <si>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</si>
  <si>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</si>
  <si>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</si>
  <si>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</si>
  <si>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</si>
  <si>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</si>
  <si>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</si>
  <si>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</si>
  <si>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</si>
  <si>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</si>
  <si>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</si>
  <si>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</si>
  <si>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</si>
  <si>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</si>
  <si>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</si>
  <si>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</si>
  <si>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</si>
  <si>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</si>
  <si>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</si>
  <si>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</si>
  <si>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</si>
  <si>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</si>
  <si>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</si>
  <si>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</si>
  <si>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</si>
  <si>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</si>
  <si>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</si>
  <si>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</si>
  <si>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</si>
  <si>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</si>
  <si>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</si>
  <si>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</si>
  <si>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</si>
  <si>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</si>
  <si>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</si>
  <si>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</si>
  <si>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</si>
  <si>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</si>
  <si>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</si>
  <si>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</si>
  <si>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</si>
  <si>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</si>
  <si>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</si>
  <si>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</si>
  <si>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</si>
  <si>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</si>
  <si>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</si>
  <si>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</si>
  <si>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</si>
  <si>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</si>
  <si>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</si>
  <si>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</si>
  <si>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</si>
  <si>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</si>
  <si>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</si>
  <si>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</si>
  <si>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</si>
  <si>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</si>
  <si>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</si>
  <si>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</si>
  <si>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</si>
  <si>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</si>
  <si>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</si>
  <si>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</si>
  <si>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</si>
  <si>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</si>
  <si>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</si>
  <si>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</si>
  <si>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</si>
  <si>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</si>
  <si>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</si>
  <si>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</si>
  <si>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</si>
  <si>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</si>
  <si>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</si>
  <si>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</si>
  <si>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</si>
  <si>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</si>
  <si>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</si>
  <si>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</si>
  <si>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</si>
  <si>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</si>
  <si>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</si>
  <si>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</si>
  <si>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</si>
  <si>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</si>
  <si>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</si>
  <si>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</si>
  <si>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</si>
  <si>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</si>
  <si>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</si>
  <si>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</si>
  <si>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</si>
  <si>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</si>
  <si>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</si>
  <si>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</si>
  <si>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</si>
  <si>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</si>
  <si>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</si>
  <si>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</si>
  <si>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</si>
  <si>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</si>
  <si>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</si>
  <si>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</si>
  <si>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</si>
  <si>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</si>
  <si>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</si>
  <si>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</si>
  <si>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</si>
  <si>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</si>
  <si>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</si>
  <si>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</si>
  <si>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</si>
  <si>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</si>
  <si>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</si>
  <si>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</si>
  <si>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</si>
  <si>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</si>
  <si>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</si>
  <si>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</si>
  <si>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</si>
  <si>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</si>
  <si>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</si>
  <si>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</si>
  <si>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</si>
  <si>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</si>
  <si>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</si>
  <si>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</si>
  <si>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</si>
  <si>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</si>
  <si>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</si>
  <si>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</si>
  <si>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</si>
  <si>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</si>
  <si>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</si>
  <si>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</si>
  <si>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</si>
  <si>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</si>
  <si>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</si>
  <si>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</si>
  <si>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</si>
  <si>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</si>
  <si>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</si>
  <si>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</si>
  <si>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</si>
  <si>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</si>
  <si>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</si>
  <si>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</si>
  <si>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</si>
  <si>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</si>
  <si>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</si>
  <si>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</si>
  <si>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</si>
  <si>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</si>
  <si>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</si>
  <si>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</si>
  <si>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</si>
  <si>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</si>
  <si>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</si>
  <si>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</si>
  <si>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</si>
  <si>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</si>
  <si>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</si>
  <si>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</si>
  <si>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</si>
  <si>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</si>
  <si>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</si>
  <si>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</si>
  <si>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</si>
  <si>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</si>
  <si>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</si>
  <si>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</si>
  <si>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</si>
  <si>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</si>
  <si>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</si>
  <si>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</si>
  <si>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</si>
  <si>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</si>
  <si>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</si>
  <si>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</si>
  <si>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</si>
  <si>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</si>
  <si>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</si>
  <si>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</si>
  <si>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</si>
  <si>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</si>
  <si>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</si>
  <si>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</si>
  <si>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</si>
  <si>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</si>
  <si>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</si>
  <si>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</si>
  <si>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</si>
  <si>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</si>
  <si>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</si>
  <si>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</si>
  <si>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</si>
  <si>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</si>
  <si>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</si>
  <si>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</si>
  <si>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</si>
  <si>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</si>
  <si>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</si>
  <si>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</si>
  <si>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</si>
  <si>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</si>
  <si>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</si>
  <si>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</si>
  <si>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</si>
  <si>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</si>
  <si>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</si>
  <si>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</si>
  <si>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</si>
  <si>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</si>
  <si>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</si>
  <si>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</si>
  <si>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</si>
  <si>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</si>
  <si>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</si>
  <si>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</si>
  <si>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</si>
  <si>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</si>
  <si>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</si>
  <si>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</si>
  <si>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</si>
  <si>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</si>
  <si>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</si>
  <si>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</si>
  <si>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</si>
  <si>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</si>
  <si>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</si>
  <si>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</si>
  <si>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</si>
  <si>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</si>
  <si>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</si>
  <si>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</si>
  <si>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</si>
  <si>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</si>
  <si>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</si>
  <si>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</si>
  <si>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</si>
  <si>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</si>
  <si>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</si>
  <si>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</si>
  <si>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</si>
  <si>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</si>
  <si>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</si>
  <si>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</si>
  <si>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</si>
  <si>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</si>
  <si>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</si>
  <si>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</si>
  <si>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</si>
  <si>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</si>
  <si>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</si>
  <si>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</si>
  <si>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</si>
  <si>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</si>
  <si>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</si>
  <si>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</si>
  <si>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</si>
  <si>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</si>
  <si>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</si>
  <si>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</si>
  <si>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</si>
  <si>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</si>
  <si>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</si>
  <si>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</si>
  <si>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</si>
  <si>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</si>
  <si>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</si>
  <si>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</si>
  <si>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</si>
  <si>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</si>
  <si>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</si>
  <si>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</si>
  <si>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</si>
  <si>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</si>
  <si>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</si>
  <si>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</si>
  <si>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</si>
  <si>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</si>
  <si>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</si>
  <si>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</si>
  <si>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</si>
  <si>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</si>
  <si>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</si>
  <si>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</si>
  <si>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</si>
  <si>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</si>
  <si>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</si>
  <si>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</si>
  <si>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</si>
  <si>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</si>
  <si>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</si>
  <si>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</si>
  <si>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</si>
  <si>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</si>
  <si>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</si>
  <si>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</si>
  <si>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</si>
  <si>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</si>
  <si>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</si>
  <si>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</si>
  <si>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</si>
  <si>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</si>
  <si>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</si>
  <si>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</si>
  <si>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</si>
  <si>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</si>
  <si>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</si>
  <si>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</si>
  <si>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</si>
  <si>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</si>
  <si>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</si>
  <si>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</si>
  <si>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</si>
  <si>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</si>
  <si>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</si>
  <si>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</si>
  <si>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</si>
  <si>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</si>
  <si>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</si>
  <si>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</si>
  <si>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</si>
  <si>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</si>
  <si>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</si>
  <si>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</si>
  <si>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</si>
  <si>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</si>
  <si>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</si>
  <si>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</si>
  <si>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</si>
  <si>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</si>
  <si>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</si>
  <si>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</si>
  <si>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</si>
  <si>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</si>
  <si>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</si>
  <si>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</si>
  <si>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</si>
  <si>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</si>
  <si>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</si>
  <si>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</si>
  <si>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</si>
  <si>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</si>
  <si>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</si>
  <si>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</si>
  <si>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</si>
  <si>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</si>
  <si>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</si>
  <si>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</si>
  <si>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</si>
  <si>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</si>
  <si>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</si>
  <si>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</si>
  <si>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</si>
  <si>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</si>
  <si>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</si>
  <si>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</si>
  <si>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</si>
  <si>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</si>
  <si>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</si>
  <si>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</si>
  <si>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</si>
  <si>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</si>
  <si>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</si>
  <si>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</si>
  <si>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</si>
  <si>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</si>
  <si>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</si>
  <si>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</si>
  <si>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</si>
  <si>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</si>
  <si>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</si>
  <si>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</si>
  <si>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</si>
  <si>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</si>
  <si>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</si>
  <si>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</si>
  <si>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</si>
  <si>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</si>
  <si>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</si>
  <si>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</si>
  <si>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</si>
  <si>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</si>
  <si>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</si>
  <si>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</si>
  <si>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</si>
  <si>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</si>
  <si>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</si>
  <si>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</si>
  <si>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</si>
  <si>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</si>
  <si>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</si>
  <si>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</si>
  <si>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</si>
  <si>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</si>
  <si>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</si>
  <si>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</si>
  <si>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</si>
  <si>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</si>
  <si>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</si>
  <si>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</si>
  <si>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</si>
  <si>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</si>
  <si>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</si>
  <si>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</si>
  <si>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</si>
  <si>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</si>
  <si>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</si>
  <si>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</si>
  <si>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</si>
  <si>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</si>
  <si>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</si>
  <si>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</si>
  <si>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</si>
  <si>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</si>
  <si>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</si>
  <si>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</si>
  <si>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</si>
  <si>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</si>
  <si>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</si>
  <si>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</si>
  <si>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</si>
  <si>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</si>
  <si>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</si>
  <si>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</si>
  <si>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</si>
  <si>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</si>
  <si>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</si>
  <si>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</si>
  <si>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</si>
  <si>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</si>
  <si>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</si>
  <si>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</si>
  <si>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</si>
  <si>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</si>
  <si>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</si>
  <si>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</si>
  <si>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</si>
  <si>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</si>
  <si>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</si>
  <si>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</si>
  <si>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</si>
  <si>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</si>
  <si>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</si>
  <si>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</si>
  <si>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</si>
  <si>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</si>
  <si>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</si>
  <si>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</si>
  <si>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</si>
  <si>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</si>
  <si>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</si>
  <si>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</si>
  <si>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</si>
  <si>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</si>
  <si>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</si>
  <si>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</si>
  <si>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</si>
  <si>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</si>
  <si>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</si>
  <si>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</si>
  <si>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</si>
  <si>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</si>
  <si>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</si>
  <si>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</si>
  <si>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</si>
  <si>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</si>
  <si>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</si>
  <si>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</si>
  <si>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</si>
  <si>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</si>
  <si>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</si>
  <si>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</si>
  <si>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</si>
  <si>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</si>
  <si>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</si>
  <si>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</si>
  <si>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</si>
  <si>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</si>
  <si>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</si>
  <si>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</si>
  <si>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</si>
  <si>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</si>
  <si>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</si>
  <si>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</si>
  <si>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</si>
  <si>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</si>
  <si>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</si>
  <si>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</si>
  <si>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</si>
  <si>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</si>
  <si>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</si>
  <si>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</si>
  <si>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</si>
  <si>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</si>
  <si>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</si>
  <si>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</si>
  <si>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</si>
  <si>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</si>
  <si>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</si>
  <si>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</si>
  <si>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</si>
  <si>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</si>
  <si>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</si>
  <si>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</si>
  <si>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</si>
  <si>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</si>
  <si>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</si>
  <si>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</si>
  <si>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</si>
  <si>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</si>
  <si>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</si>
  <si>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</si>
  <si>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</si>
  <si>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</si>
  <si>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</si>
  <si>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</si>
  <si>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</si>
  <si>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</si>
  <si>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</si>
  <si>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</si>
  <si>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</si>
  <si>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</si>
  <si>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</si>
  <si>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</si>
  <si>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</si>
  <si>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</si>
  <si>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</si>
  <si>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</si>
  <si>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</si>
  <si>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</si>
  <si>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</si>
  <si>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</si>
  <si>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</si>
  <si>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</si>
  <si>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</si>
  <si>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</si>
  <si>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</si>
  <si>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</si>
  <si>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</si>
  <si>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</si>
  <si>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</si>
  <si>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</si>
  <si>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</si>
  <si>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</si>
  <si>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</si>
  <si>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</si>
  <si>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</si>
  <si>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</si>
  <si>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</si>
  <si>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</si>
  <si>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</si>
  <si>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</si>
  <si>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</si>
  <si>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</si>
  <si>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</si>
  <si>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</si>
  <si>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</si>
  <si>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</si>
  <si>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</si>
  <si>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</si>
  <si>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</si>
  <si>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</si>
  <si>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</si>
  <si>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</si>
  <si>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</si>
  <si>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</si>
  <si>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</si>
  <si>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</si>
  <si>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</si>
  <si>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</si>
  <si>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</si>
  <si>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</si>
  <si>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</si>
  <si>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</si>
  <si>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</si>
  <si>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</si>
  <si>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</si>
  <si>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</si>
  <si>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</si>
  <si>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</si>
  <si>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</si>
  <si>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</si>
  <si>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</si>
  <si>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</si>
  <si>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</si>
  <si>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</si>
  <si>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</si>
  <si>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</si>
  <si>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</si>
  <si>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</si>
  <si>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</si>
  <si>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</si>
  <si>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</si>
  <si>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</si>
  <si>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</si>
  <si>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</si>
  <si>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</si>
  <si>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</si>
  <si>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</si>
  <si>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</si>
  <si>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</si>
  <si>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</si>
  <si>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</si>
  <si>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</si>
  <si>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</si>
  <si>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</si>
  <si>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</si>
  <si>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</si>
  <si>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</si>
  <si>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</si>
  <si>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</si>
  <si>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</si>
  <si>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</si>
  <si>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</si>
  <si>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</si>
  <si>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</si>
  <si>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</si>
  <si>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</si>
  <si>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</si>
  <si>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</si>
  <si>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</si>
  <si>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</si>
  <si>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</si>
  <si>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</si>
  <si>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</si>
  <si>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</si>
  <si>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</si>
  <si>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</si>
  <si>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</si>
  <si>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</si>
  <si>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</si>
  <si>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</si>
  <si>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</si>
  <si>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</si>
  <si>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</si>
  <si>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</si>
  <si>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</si>
  <si>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</si>
  <si>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</si>
  <si>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</si>
  <si>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</si>
  <si>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</si>
  <si>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</si>
  <si>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</si>
  <si>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</si>
  <si>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</si>
  <si>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</si>
  <si>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</si>
  <si>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</si>
  <si>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</si>
  <si>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</si>
  <si>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</si>
  <si>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</si>
  <si>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</si>
  <si>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</si>
  <si>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</si>
  <si>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</si>
  <si>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</si>
  <si>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</si>
  <si>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</si>
  <si>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</si>
  <si>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</si>
  <si>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</si>
  <si>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</si>
  <si>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</si>
  <si>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</si>
  <si>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</si>
  <si>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</si>
  <si>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</si>
  <si>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</si>
  <si>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</si>
  <si>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</si>
  <si>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</si>
  <si>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</si>
  <si>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</si>
  <si>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</si>
  <si>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</si>
  <si>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</si>
  <si>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</si>
  <si>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</si>
  <si>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</si>
  <si>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</si>
  <si>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</si>
  <si>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</si>
  <si>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</si>
  <si>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</si>
  <si>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</si>
  <si>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</si>
  <si>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</si>
  <si>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</si>
  <si>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</si>
  <si>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</si>
  <si>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</si>
  <si>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</si>
  <si>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</si>
  <si>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</si>
  <si>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</si>
  <si>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</si>
  <si>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</si>
  <si>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</si>
  <si>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</si>
  <si>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</si>
  <si>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</si>
  <si>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</si>
  <si>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</si>
  <si>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</si>
  <si>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</si>
  <si>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</si>
  <si>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</si>
  <si>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</si>
  <si>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</si>
  <si>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</si>
  <si>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</si>
  <si>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</si>
  <si>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</si>
  <si>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</si>
  <si>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</si>
  <si>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</si>
  <si>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</si>
  <si>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</si>
  <si>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</si>
  <si>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</si>
  <si>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</si>
  <si>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</si>
  <si>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</si>
  <si>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</si>
  <si>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</si>
  <si>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</si>
  <si>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</si>
  <si>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</si>
  <si>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</si>
  <si>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</si>
  <si>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</si>
  <si>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</si>
  <si>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</si>
  <si>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</si>
  <si>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</si>
  <si>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</si>
  <si>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</si>
  <si>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</si>
  <si>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</si>
  <si>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</si>
  <si>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</si>
  <si>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</si>
  <si>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</si>
  <si>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</si>
  <si>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</si>
  <si>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</si>
  <si>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</si>
  <si>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</si>
  <si>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</si>
  <si>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</si>
  <si>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</si>
  <si>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</si>
  <si>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</si>
  <si>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</si>
  <si>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</si>
  <si>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</si>
  <si>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</si>
  <si>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</si>
  <si>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</si>
  <si>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</si>
  <si>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</si>
  <si>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</si>
  <si>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</si>
  <si>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</si>
  <si>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</si>
  <si>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</si>
  <si>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</si>
  <si>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</si>
  <si>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</si>
  <si>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</si>
  <si>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</si>
  <si>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</si>
  <si>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</si>
  <si>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</si>
  <si>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</si>
  <si>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</si>
  <si>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</si>
  <si>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</si>
  <si>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</si>
  <si>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</si>
  <si>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</si>
  <si>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</si>
  <si>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</si>
  <si>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</si>
  <si>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</si>
  <si>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</si>
  <si>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</si>
  <si>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</si>
  <si>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</si>
  <si>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</si>
  <si>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</si>
  <si>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</si>
  <si>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</si>
  <si>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</si>
  <si>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</si>
  <si>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</si>
  <si>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</si>
  <si>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</si>
  <si>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</si>
  <si>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</si>
  <si>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</si>
  <si>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</si>
  <si>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</si>
  <si>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</si>
  <si>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</si>
  <si>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</si>
  <si>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</si>
  <si>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</si>
  <si>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</si>
  <si>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</si>
  <si>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</si>
  <si>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</si>
  <si>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</si>
  <si>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</si>
  <si>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</si>
  <si>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</si>
  <si>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</si>
  <si>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</si>
  <si>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</si>
  <si>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</si>
  <si>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</si>
  <si>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</si>
  <si>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</si>
  <si>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</si>
  <si>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</si>
  <si>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</si>
  <si>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</si>
  <si>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</si>
  <si>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</si>
  <si>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</si>
  <si>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</si>
  <si>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</si>
  <si>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</si>
  <si>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</si>
  <si>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</si>
  <si>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</si>
  <si>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</si>
  <si>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</si>
  <si>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</si>
  <si>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</si>
  <si>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</si>
  <si>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</si>
  <si>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</si>
  <si>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</si>
  <si>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</si>
  <si>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</si>
  <si>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</si>
  <si>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</si>
  <si>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</si>
  <si>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</si>
  <si>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</si>
  <si>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</si>
  <si>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</si>
  <si>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</si>
  <si>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</si>
  <si>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</si>
  <si>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</si>
  <si>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</si>
  <si>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</si>
  <si>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</si>
  <si>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</si>
  <si>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</si>
  <si>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</si>
  <si>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</si>
  <si>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</si>
  <si>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</si>
  <si>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</si>
  <si>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</si>
  <si>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</si>
  <si>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</si>
  <si>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</si>
  <si>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</si>
  <si>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</si>
  <si>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</si>
  <si>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</si>
  <si>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</si>
  <si>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</si>
  <si>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</si>
  <si>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</si>
  <si>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</si>
  <si>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</si>
  <si>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</si>
  <si>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</si>
  <si>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</si>
  <si>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</si>
  <si>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</si>
  <si>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</si>
  <si>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</si>
  <si>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</si>
  <si>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</si>
  <si>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</si>
  <si>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</si>
  <si>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</si>
  <si>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</si>
  <si>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</si>
  <si>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</si>
  <si>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</si>
  <si>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</si>
  <si>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</si>
  <si>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</si>
  <si>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</si>
  <si>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</si>
  <si>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</si>
  <si>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</si>
  <si>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</si>
  <si>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</si>
  <si>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</si>
  <si>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</si>
  <si>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</si>
  <si>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</si>
  <si>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</si>
  <si>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</si>
  <si>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</si>
  <si>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</si>
  <si>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</si>
  <si>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</si>
  <si>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</si>
  <si>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</si>
  <si>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</si>
  <si>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</si>
  <si>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</si>
  <si>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</si>
  <si>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</si>
  <si>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</si>
  <si>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</si>
  <si>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</si>
  <si>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</si>
  <si>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</si>
  <si>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</si>
  <si>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</si>
  <si>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</si>
  <si>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</si>
  <si>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</si>
  <si>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</si>
  <si>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</si>
  <si>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</si>
  <si>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</si>
  <si>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</si>
  <si>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</si>
  <si>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</si>
  <si>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</si>
  <si>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</si>
  <si>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</si>
  <si>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</si>
  <si>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</si>
  <si>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</si>
  <si>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</si>
  <si>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</si>
  <si>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</si>
  <si>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</si>
  <si>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</si>
  <si>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</si>
  <si>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</si>
  <si>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</si>
  <si>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</si>
  <si>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</si>
  <si>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</si>
  <si>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</si>
  <si>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</si>
  <si>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</si>
  <si>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</si>
  <si>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</si>
  <si>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</si>
  <si>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</si>
  <si>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</si>
  <si>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</si>
  <si>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</si>
  <si>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</si>
  <si>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</si>
  <si>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</si>
  <si>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</si>
  <si>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</si>
  <si>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</si>
  <si>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</si>
  <si>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</si>
  <si>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</si>
  <si>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</si>
  <si>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</si>
  <si>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</si>
  <si>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</si>
  <si>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</si>
  <si>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</si>
  <si>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</si>
  <si>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</si>
  <si>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</si>
  <si>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</si>
  <si>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</si>
  <si>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</si>
  <si>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</si>
  <si>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</si>
  <si>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</si>
  <si>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</si>
  <si>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</si>
  <si>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</si>
  <si>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</si>
  <si>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</si>
  <si>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</si>
  <si>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</si>
  <si>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</si>
  <si>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</si>
  <si>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</si>
  <si>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</si>
  <si>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</si>
  <si>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</si>
  <si>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</si>
  <si>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</si>
  <si>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</si>
  <si>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</si>
  <si>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</si>
  <si>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</si>
  <si>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</si>
  <si>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</si>
  <si>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</si>
  <si>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</si>
  <si>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</si>
  <si>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</si>
  <si>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</si>
  <si>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</si>
  <si>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</si>
  <si>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</si>
  <si>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</si>
  <si>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</si>
  <si>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</si>
  <si>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</si>
  <si>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</si>
  <si>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</si>
  <si>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</si>
  <si>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</si>
  <si>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</si>
  <si>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</si>
  <si>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</si>
  <si>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</si>
  <si>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</si>
  <si>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</si>
  <si>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</si>
  <si>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</si>
  <si>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</si>
  <si>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</si>
  <si>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</si>
  <si>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</si>
  <si>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</si>
  <si>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</si>
  <si>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</si>
  <si>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</si>
  <si>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</si>
  <si>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</si>
  <si>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</si>
  <si>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</si>
  <si>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</si>
  <si>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</si>
  <si>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</si>
  <si>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</si>
  <si>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</si>
  <si>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</si>
  <si>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</si>
  <si>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</si>
  <si>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</si>
  <si>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</si>
  <si>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</si>
  <si>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</si>
  <si>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</si>
  <si>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</si>
  <si>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</si>
  <si>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</si>
  <si>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</si>
  <si>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</si>
  <si>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</si>
  <si>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</si>
  <si>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</si>
  <si>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</si>
  <si>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</si>
  <si>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</si>
  <si>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</si>
  <si>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</si>
  <si>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</si>
  <si>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</si>
  <si>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</si>
  <si>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</si>
  <si>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</si>
  <si>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</si>
  <si>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</si>
  <si>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</si>
  <si>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</si>
  <si>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</si>
  <si>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</si>
  <si>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</si>
  <si>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</si>
  <si>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</si>
  <si>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</si>
  <si>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</si>
  <si>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</si>
  <si>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</si>
  <si>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</si>
  <si>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</si>
  <si>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</si>
  <si>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</si>
  <si>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</si>
  <si>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</si>
  <si>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</si>
  <si>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</si>
  <si>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</si>
  <si>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</si>
  <si>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</si>
  <si>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</si>
  <si>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</si>
  <si>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</si>
  <si>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</si>
  <si>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</si>
  <si>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</si>
  <si>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</si>
  <si>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</si>
  <si>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</si>
  <si>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</si>
  <si>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</si>
  <si>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</si>
  <si>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</si>
  <si>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</si>
  <si>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</si>
  <si>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</si>
  <si>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</si>
  <si>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</si>
  <si>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</si>
  <si>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</si>
  <si>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</si>
  <si>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</si>
  <si>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</si>
  <si>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</si>
  <si>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</si>
  <si>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</si>
  <si>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</si>
  <si>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</si>
  <si>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</si>
  <si>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</si>
  <si>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</si>
  <si>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</si>
  <si>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</si>
  <si>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</si>
  <si>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</si>
  <si>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</si>
  <si>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</si>
  <si>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</si>
  <si>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</si>
  <si>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</si>
  <si>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</si>
  <si>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</si>
  <si>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</si>
  <si>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</si>
  <si>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</si>
  <si>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</si>
  <si>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</si>
  <si>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</si>
  <si>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</si>
  <si>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</si>
  <si>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</si>
  <si>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</si>
  <si>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</si>
  <si>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</si>
  <si>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</si>
  <si>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</si>
  <si>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</si>
  <si>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</si>
  <si>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</si>
  <si>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</si>
  <si>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</si>
  <si>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</si>
  <si>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</si>
  <si>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</si>
  <si>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</si>
  <si>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</si>
  <si>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</si>
  <si>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</si>
  <si>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</si>
  <si>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</si>
  <si>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</si>
  <si>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</si>
  <si>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</si>
  <si>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</si>
  <si>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</si>
  <si>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</si>
  <si>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</si>
  <si>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</si>
  <si>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</si>
  <si>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</si>
  <si>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</si>
  <si>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</si>
  <si>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</si>
  <si>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</si>
  <si>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</si>
  <si>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</si>
  <si>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</si>
  <si>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</si>
  <si>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</si>
  <si>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</si>
  <si>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</si>
  <si>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</si>
  <si>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</si>
  <si>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</si>
  <si>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</si>
  <si>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</si>
  <si>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</si>
  <si>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</si>
  <si>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</si>
  <si>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</si>
  <si>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</si>
  <si>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</si>
  <si>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</si>
  <si>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</si>
  <si>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</si>
  <si>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</si>
  <si>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</si>
  <si>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</si>
  <si>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</si>
  <si>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</si>
  <si>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</si>
  <si>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</si>
  <si>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</si>
  <si>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</si>
  <si>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</si>
  <si>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</si>
  <si>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</si>
  <si>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</si>
  <si>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</si>
  <si>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</si>
  <si>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</si>
  <si>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</si>
  <si>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</si>
  <si>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</si>
  <si>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</si>
  <si>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</si>
  <si>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</si>
  <si>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</si>
  <si>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</si>
  <si>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</si>
  <si>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</si>
  <si>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</si>
  <si>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</si>
  <si>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</si>
  <si>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</si>
  <si>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</si>
  <si>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</si>
  <si>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</si>
  <si>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</si>
  <si>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</si>
  <si>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</si>
  <si>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</si>
  <si>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</si>
  <si>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</si>
  <si>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</si>
  <si>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</si>
  <si>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</si>
  <si>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</si>
  <si>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</si>
  <si>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</si>
  <si>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</si>
  <si>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</si>
  <si>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</si>
  <si>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</si>
  <si>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</si>
  <si>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</si>
  <si>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</si>
  <si>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</si>
  <si>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</si>
  <si>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</si>
  <si>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</si>
  <si>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</si>
  <si>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</si>
  <si>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</si>
  <si>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</si>
  <si>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</si>
  <si>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</si>
  <si>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</si>
  <si>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</si>
  <si>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</si>
  <si>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</si>
  <si>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</si>
  <si>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</si>
  <si>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</si>
  <si>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</si>
  <si>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</si>
  <si>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</si>
  <si>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</si>
  <si>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</si>
  <si>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</si>
  <si>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</si>
  <si>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</si>
  <si>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</si>
  <si>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</si>
  <si>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</si>
  <si>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</si>
  <si>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</si>
  <si>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</si>
  <si>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</si>
  <si>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</si>
  <si>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</si>
  <si>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</si>
  <si>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</si>
  <si>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</si>
  <si>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</si>
  <si>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</si>
  <si>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</si>
  <si>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</si>
  <si>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</si>
  <si>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</si>
  <si>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</si>
  <si>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</si>
  <si>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</si>
  <si>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</si>
  <si>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</si>
  <si>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</si>
  <si>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</si>
  <si>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</si>
  <si>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</si>
  <si>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</si>
  <si>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</si>
  <si>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</si>
  <si>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</si>
  <si>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</si>
  <si>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</si>
  <si>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</si>
  <si>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</si>
  <si>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</si>
  <si>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</si>
  <si>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</si>
  <si>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</si>
  <si>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</si>
  <si>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</si>
  <si>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</si>
  <si>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</si>
  <si>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</si>
  <si>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</si>
  <si>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</si>
  <si>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</si>
  <si>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</si>
  <si>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</si>
  <si>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</si>
  <si>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</si>
  <si>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</si>
  <si>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</si>
  <si>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</si>
  <si>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</si>
  <si>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</si>
  <si>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</si>
  <si>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</si>
  <si>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</si>
  <si>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</si>
  <si>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</si>
  <si>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</si>
  <si>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</si>
  <si>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</si>
  <si>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</si>
  <si>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</si>
  <si>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</si>
  <si>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</si>
  <si>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</si>
  <si>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</si>
  <si>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</si>
  <si>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</si>
  <si>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</si>
  <si>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</si>
  <si>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</si>
  <si>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</si>
  <si>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</si>
  <si>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</si>
  <si>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</si>
  <si>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</si>
  <si>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</si>
  <si>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</si>
  <si>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</si>
  <si>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</si>
  <si>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</si>
  <si>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</si>
  <si>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</si>
  <si>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</si>
  <si>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</si>
  <si>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</si>
  <si>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</si>
  <si>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</si>
  <si>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</si>
  <si>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</si>
  <si>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</si>
  <si>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</si>
  <si>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</si>
  <si>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</si>
  <si>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</si>
  <si>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</si>
  <si>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</si>
  <si>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</si>
  <si>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</si>
  <si>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</si>
  <si>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</si>
  <si>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</si>
  <si>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</si>
  <si>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</si>
  <si>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</si>
  <si>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</si>
  <si>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</si>
  <si>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</si>
  <si>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</si>
  <si>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</si>
  <si>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</si>
  <si>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</si>
  <si>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</si>
  <si>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</si>
  <si>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</si>
  <si>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</si>
  <si>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</si>
  <si>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</si>
  <si>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</si>
  <si>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</si>
  <si>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</si>
  <si>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</si>
  <si>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</si>
  <si>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</si>
  <si>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</si>
  <si>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</si>
  <si>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</si>
  <si>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</si>
  <si>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</si>
  <si>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</si>
  <si>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</si>
  <si>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</si>
  <si>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</si>
  <si>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</si>
  <si>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</si>
  <si>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</si>
  <si>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</si>
  <si>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</si>
  <si>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</si>
  <si>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</si>
  <si>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</si>
  <si>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</si>
  <si>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</si>
  <si>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</si>
  <si>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</si>
  <si>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</si>
  <si>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</si>
  <si>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</si>
  <si>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</si>
  <si>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</si>
  <si>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</si>
  <si>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</si>
  <si>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</si>
  <si>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</si>
  <si>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</si>
  <si>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</si>
  <si>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</si>
  <si>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</si>
  <si>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</si>
  <si>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</si>
  <si>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</si>
  <si>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</si>
  <si>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</si>
  <si>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</si>
  <si>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</si>
  <si>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</si>
  <si>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</si>
  <si>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</si>
  <si>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</si>
  <si>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</si>
  <si>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</si>
  <si>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</si>
  <si>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</si>
  <si>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</si>
  <si>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</si>
  <si>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</si>
  <si>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</si>
  <si>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</si>
  <si>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</si>
  <si>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</si>
  <si>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</si>
  <si>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</si>
  <si>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</si>
  <si>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</si>
  <si>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</si>
  <si>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</si>
  <si>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</si>
  <si>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</si>
  <si>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</si>
  <si>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</si>
  <si>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</si>
  <si>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</si>
  <si>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</si>
  <si>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</si>
  <si>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</si>
  <si>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</si>
  <si>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</si>
  <si>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</si>
  <si>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</si>
  <si>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</si>
  <si>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</si>
  <si>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</si>
  <si>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</si>
  <si>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</si>
  <si>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</si>
  <si>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</si>
  <si>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</si>
  <si>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</si>
  <si>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</si>
  <si>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</si>
  <si>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</si>
  <si>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</si>
  <si>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</si>
  <si>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</si>
  <si>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</si>
  <si>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</si>
  <si>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</si>
  <si>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</si>
  <si>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</si>
  <si>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</si>
  <si>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</si>
  <si>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</si>
  <si>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</si>
  <si>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</si>
  <si>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</si>
  <si>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</si>
  <si>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</si>
  <si>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</si>
  <si>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</si>
  <si>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</si>
  <si>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</si>
  <si>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</si>
  <si>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</si>
  <si>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</si>
  <si>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</si>
  <si>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</si>
  <si>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</si>
  <si>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</si>
  <si>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</si>
  <si>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</si>
  <si>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</si>
  <si>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</si>
  <si>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</si>
  <si>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</si>
  <si>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</si>
  <si>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</si>
  <si>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</si>
  <si>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</si>
  <si>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</si>
  <si>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</si>
  <si>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</si>
  <si>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</si>
  <si>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</si>
  <si>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</si>
  <si>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</si>
  <si>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</si>
  <si>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</si>
  <si>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</si>
  <si>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</si>
  <si>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</si>
  <si>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</si>
  <si>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</si>
  <si>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</si>
  <si>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</si>
  <si>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</si>
  <si>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</si>
  <si>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</si>
  <si>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</si>
  <si>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</si>
  <si>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</si>
  <si>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</si>
  <si>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</si>
  <si>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</si>
  <si>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</si>
  <si>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</si>
  <si>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</si>
  <si>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</si>
  <si>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</si>
  <si>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</si>
  <si>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</si>
  <si>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</si>
  <si>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</si>
  <si>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</si>
  <si>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</si>
  <si>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</si>
  <si>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</si>
  <si>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</si>
  <si>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</si>
  <si>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</si>
  <si>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</si>
  <si>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</si>
  <si>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</si>
  <si>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</si>
  <si>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</si>
  <si>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</si>
  <si>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</si>
  <si>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</si>
  <si>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</si>
  <si>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</si>
  <si>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</si>
  <si>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</si>
  <si>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</si>
  <si>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</si>
  <si>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</si>
  <si>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</si>
  <si>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</si>
  <si>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</si>
  <si>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</si>
  <si>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</si>
  <si>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</si>
  <si>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</si>
  <si>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</si>
  <si>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</si>
  <si>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</si>
  <si>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</si>
  <si>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</si>
  <si>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</si>
  <si>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</si>
  <si>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</si>
  <si>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</si>
  <si>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</si>
  <si>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</si>
  <si>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</si>
  <si>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</si>
  <si>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</si>
  <si>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</si>
  <si>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</si>
  <si>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</si>
  <si>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</si>
  <si>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</si>
  <si>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</si>
  <si>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</si>
  <si>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</si>
  <si>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</si>
  <si>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</si>
  <si>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</si>
  <si>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</si>
  <si>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</si>
  <si>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</si>
  <si>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</si>
  <si>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</si>
  <si>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</si>
  <si>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</si>
  <si>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</si>
  <si>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</si>
  <si>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</si>
  <si>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</si>
  <si>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</si>
  <si>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</si>
  <si>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</si>
  <si>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</si>
  <si>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</si>
  <si>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</si>
  <si>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</si>
  <si>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</si>
  <si>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</si>
  <si>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</si>
  <si>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</si>
  <si>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</si>
  <si>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</si>
  <si>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</si>
  <si>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</si>
  <si>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</si>
  <si>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</si>
  <si>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</si>
  <si>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</si>
  <si>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</si>
  <si>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</si>
  <si>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</si>
  <si>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</si>
  <si>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</si>
  <si>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</si>
  <si>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</si>
  <si>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</si>
  <si>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</si>
  <si>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</si>
  <si>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</si>
  <si>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</si>
  <si>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</si>
  <si>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</si>
  <si>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</si>
  <si>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</si>
  <si>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</si>
  <si>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</si>
  <si>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</si>
  <si>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</si>
  <si>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</si>
  <si>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</si>
  <si>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</si>
  <si>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</si>
  <si>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</si>
  <si>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</si>
  <si>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</si>
  <si>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</si>
  <si>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</si>
  <si>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</si>
  <si>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</si>
  <si>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</si>
  <si>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</si>
  <si>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</si>
  <si>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</si>
  <si>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</si>
  <si>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</si>
  <si>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</si>
  <si>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</si>
  <si>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</si>
  <si>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</si>
  <si>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</si>
  <si>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</si>
  <si>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</si>
  <si>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</si>
  <si>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</si>
  <si>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</si>
  <si>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</si>
  <si>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</si>
  <si>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</si>
  <si>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</si>
  <si>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</si>
  <si>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</si>
  <si>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</si>
  <si>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</si>
  <si>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</si>
  <si>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</si>
  <si>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</si>
  <si>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</si>
  <si>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</si>
  <si>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</si>
  <si>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</si>
  <si>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</si>
  <si>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</si>
  <si>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</si>
  <si>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</si>
  <si>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</si>
  <si>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</si>
  <si>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</si>
  <si>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</si>
  <si>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</si>
  <si>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</si>
  <si>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</si>
  <si>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</si>
  <si>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</si>
  <si>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</si>
  <si>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</si>
  <si>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</si>
  <si>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</si>
  <si>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</si>
  <si>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</si>
  <si>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</si>
  <si>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</si>
  <si>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</si>
  <si>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</si>
  <si>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</si>
  <si>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</si>
  <si>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</si>
  <si>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</si>
  <si>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</si>
  <si>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</si>
  <si>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</si>
  <si>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</si>
  <si>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</si>
  <si>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</si>
  <si>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</si>
  <si>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</si>
  <si>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</si>
  <si>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</si>
  <si>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</si>
  <si>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</si>
  <si>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</si>
  <si>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</si>
  <si>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</si>
  <si>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</si>
  <si>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</si>
  <si>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</si>
  <si>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</si>
  <si>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</si>
  <si>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</si>
  <si>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</si>
  <si>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</si>
  <si>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</si>
  <si>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</si>
  <si>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</si>
  <si>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</si>
  <si>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</si>
  <si>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</si>
  <si>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</si>
  <si>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</si>
  <si>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</si>
  <si>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</si>
  <si>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</si>
  <si>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</si>
  <si>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</si>
  <si>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</si>
  <si>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</si>
  <si>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</si>
  <si>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</si>
  <si>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</si>
  <si>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</si>
  <si>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</si>
  <si>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</si>
  <si>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</si>
  <si>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</si>
  <si>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</si>
  <si>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</si>
  <si>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</si>
  <si>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</si>
  <si>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</si>
  <si>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</si>
  <si>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</si>
  <si>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</si>
  <si>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</si>
  <si>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</si>
  <si>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</si>
  <si>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</si>
  <si>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</si>
  <si>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</si>
  <si>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</si>
  <si>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</si>
  <si>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</si>
  <si>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</si>
  <si>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</si>
  <si>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</si>
  <si>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</si>
  <si>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</si>
  <si>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</si>
  <si>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</si>
  <si>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</si>
  <si>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</si>
  <si>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</si>
  <si>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</si>
  <si>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</si>
  <si>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</si>
  <si>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</si>
  <si>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</si>
  <si>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</si>
  <si>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</si>
  <si>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</si>
  <si>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</si>
  <si>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</si>
  <si>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</si>
  <si>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</si>
  <si>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</si>
  <si>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</si>
  <si>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</si>
  <si>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</si>
  <si>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</si>
  <si>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</si>
  <si>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</si>
  <si>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</si>
  <si>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</si>
  <si>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</si>
  <si>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</si>
  <si>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</si>
  <si>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</si>
  <si>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</si>
  <si>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</si>
  <si>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</si>
  <si>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</si>
  <si>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</si>
  <si>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</si>
  <si>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</si>
  <si>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</si>
  <si>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</si>
  <si>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</si>
  <si>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</si>
  <si>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</si>
  <si>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</si>
  <si>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</si>
  <si>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</si>
  <si>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</si>
  <si>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</si>
  <si>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</si>
  <si>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</si>
  <si>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</si>
  <si>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</si>
  <si>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</si>
  <si>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</si>
  <si>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</si>
  <si>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</si>
  <si>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</si>
  <si>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</si>
  <si>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</si>
  <si>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</si>
  <si>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</si>
  <si>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</si>
  <si>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</si>
  <si>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</si>
  <si>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</si>
  <si>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</si>
  <si>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</si>
  <si>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</si>
  <si>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</si>
  <si>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</si>
  <si>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</si>
  <si>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</si>
  <si>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</si>
  <si>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</si>
  <si>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</si>
  <si>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</si>
  <si>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</si>
  <si>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</si>
  <si>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</si>
  <si>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</si>
  <si>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</si>
  <si>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</si>
  <si>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</si>
  <si>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</si>
  <si>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</si>
  <si>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</si>
  <si>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</si>
  <si>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</si>
  <si>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</si>
  <si>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</si>
  <si>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</si>
  <si>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</si>
  <si>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</si>
  <si>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</si>
  <si>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</si>
  <si>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</si>
  <si>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</si>
  <si>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</si>
  <si>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</si>
  <si>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</si>
  <si>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</si>
  <si>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</si>
  <si>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</si>
  <si>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</si>
  <si>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</si>
  <si>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</si>
  <si>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</si>
  <si>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</si>
  <si>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</si>
  <si>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</si>
  <si>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</si>
  <si>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</si>
  <si>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</si>
  <si>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</si>
  <si>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</si>
  <si>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</si>
  <si>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</si>
  <si>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</si>
  <si>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</si>
  <si>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</si>
  <si>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</si>
  <si>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</si>
  <si>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</si>
  <si>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</si>
  <si>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</si>
  <si>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</si>
  <si>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</si>
  <si>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</si>
  <si>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</si>
  <si>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</si>
  <si>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</si>
  <si>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</si>
  <si>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</si>
  <si>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</si>
  <si>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</si>
  <si>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</si>
  <si>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</si>
  <si>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</si>
  <si>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</si>
  <si>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</si>
  <si>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</si>
  <si>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</si>
  <si>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</si>
  <si>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</si>
  <si>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</si>
  <si>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</si>
  <si>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</si>
  <si>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</si>
  <si>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</si>
  <si>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</si>
  <si>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</si>
  <si>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</si>
  <si>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</si>
  <si>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</si>
  <si>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</si>
  <si>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</si>
  <si>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</si>
  <si>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</si>
  <si>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</si>
  <si>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</si>
  <si>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</si>
  <si>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</si>
  <si>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</si>
  <si>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</si>
  <si>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</si>
  <si>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</si>
  <si>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</si>
  <si>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</si>
  <si>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</si>
  <si>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</si>
  <si>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</si>
  <si>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</si>
  <si>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</si>
  <si>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</si>
  <si>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</si>
  <si>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</si>
  <si>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</si>
  <si>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</si>
  <si>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</si>
  <si>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</si>
  <si>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</si>
  <si>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</si>
  <si>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</si>
  <si>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</si>
  <si>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</si>
  <si>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</si>
  <si>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</si>
  <si>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</si>
  <si>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</si>
  <si>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</si>
  <si>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</si>
  <si>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</si>
  <si>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</si>
  <si>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</si>
  <si>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</si>
  <si>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</si>
  <si>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</si>
  <si>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</si>
  <si>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2 Gavetas Vacias + 1 Gaveta Fallando</t>
  </si>
  <si>
    <t>INHIBIDO</t>
  </si>
  <si>
    <t>ERROR DE PRINTER</t>
  </si>
  <si>
    <t xml:space="preserve">Gonzalez Ceballos, Dionisio </t>
  </si>
  <si>
    <t>Closed</t>
  </si>
  <si>
    <t>REINICIO FALLIDO</t>
  </si>
  <si>
    <t>GAVETA VACIAS + GAVETAS FALLANDO</t>
  </si>
  <si>
    <t>Aybar Villa, Guillermo Emigdio</t>
  </si>
  <si>
    <t>Fondeur Fermin, Luis Rafael</t>
  </si>
  <si>
    <t>16 Julio de 2021</t>
  </si>
  <si>
    <t>3335956358</t>
  </si>
  <si>
    <t>3335956360</t>
  </si>
  <si>
    <t>3335956361</t>
  </si>
  <si>
    <t>3335956363</t>
  </si>
  <si>
    <t>Maria Pichardo, Glaufo Rafael</t>
  </si>
  <si>
    <t>3335956385</t>
  </si>
  <si>
    <t>3335956371</t>
  </si>
  <si>
    <t>3335956370</t>
  </si>
  <si>
    <t>3335956368</t>
  </si>
  <si>
    <t>3335956197 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</si>
</sst>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9"/>
      <tableStyleElement type="headerRow" dxfId="418"/>
      <tableStyleElement type="totalRow" dxfId="417"/>
      <tableStyleElement type="firstColumn" dxfId="416"/>
      <tableStyleElement type="lastColumn" dxfId="415"/>
      <tableStyleElement type="firstRowStripe" dxfId="414"/>
      <tableStyleElement type="firstColumnStripe" dxfId="4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67.8324421296275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41.3409722222204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30.4985879629603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20.4985879629603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20.5651273148178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19.6175231481466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16.6447916666657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14.6312615740753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14.5685532407442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10.6895833333328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356" priority="99335"/>
  </conditionalFormatting>
  <conditionalFormatting sqref="E3">
    <cfRule type="duplicateValues" dxfId="355" priority="121698"/>
  </conditionalFormatting>
  <conditionalFormatting sqref="E3">
    <cfRule type="duplicateValues" dxfId="354" priority="121699"/>
    <cfRule type="duplicateValues" dxfId="353" priority="121700"/>
  </conditionalFormatting>
  <conditionalFormatting sqref="E3">
    <cfRule type="duplicateValues" dxfId="352" priority="121701"/>
    <cfRule type="duplicateValues" dxfId="351" priority="121702"/>
    <cfRule type="duplicateValues" dxfId="350" priority="121703"/>
    <cfRule type="duplicateValues" dxfId="349" priority="121704"/>
  </conditionalFormatting>
  <conditionalFormatting sqref="B3">
    <cfRule type="duplicateValues" dxfId="348" priority="121705"/>
  </conditionalFormatting>
  <conditionalFormatting sqref="E4">
    <cfRule type="duplicateValues" dxfId="347" priority="60"/>
  </conditionalFormatting>
  <conditionalFormatting sqref="E4">
    <cfRule type="duplicateValues" dxfId="346" priority="57"/>
    <cfRule type="duplicateValues" dxfId="345" priority="58"/>
    <cfRule type="duplicateValues" dxfId="344" priority="59"/>
  </conditionalFormatting>
  <conditionalFormatting sqref="E4">
    <cfRule type="duplicateValues" dxfId="343" priority="56"/>
  </conditionalFormatting>
  <conditionalFormatting sqref="E4">
    <cfRule type="duplicateValues" dxfId="342" priority="53"/>
    <cfRule type="duplicateValues" dxfId="341" priority="54"/>
    <cfRule type="duplicateValues" dxfId="340" priority="55"/>
  </conditionalFormatting>
  <conditionalFormatting sqref="B4">
    <cfRule type="duplicateValues" dxfId="339" priority="52"/>
  </conditionalFormatting>
  <conditionalFormatting sqref="E4">
    <cfRule type="duplicateValues" dxfId="338" priority="51"/>
  </conditionalFormatting>
  <conditionalFormatting sqref="E5">
    <cfRule type="duplicateValues" dxfId="337" priority="50"/>
  </conditionalFormatting>
  <conditionalFormatting sqref="E5">
    <cfRule type="duplicateValues" dxfId="336" priority="47"/>
    <cfRule type="duplicateValues" dxfId="335" priority="48"/>
    <cfRule type="duplicateValues" dxfId="334" priority="49"/>
  </conditionalFormatting>
  <conditionalFormatting sqref="E5">
    <cfRule type="duplicateValues" dxfId="333" priority="46"/>
  </conditionalFormatting>
  <conditionalFormatting sqref="E5">
    <cfRule type="duplicateValues" dxfId="332" priority="43"/>
    <cfRule type="duplicateValues" dxfId="331" priority="44"/>
    <cfRule type="duplicateValues" dxfId="330" priority="45"/>
  </conditionalFormatting>
  <conditionalFormatting sqref="B5">
    <cfRule type="duplicateValues" dxfId="329" priority="42"/>
  </conditionalFormatting>
  <conditionalFormatting sqref="E5">
    <cfRule type="duplicateValues" dxfId="328" priority="41"/>
  </conditionalFormatting>
  <conditionalFormatting sqref="E7:E11">
    <cfRule type="duplicateValues" dxfId="327" priority="40"/>
  </conditionalFormatting>
  <conditionalFormatting sqref="B7:B11">
    <cfRule type="duplicateValues" dxfId="326" priority="39"/>
  </conditionalFormatting>
  <conditionalFormatting sqref="B7:B11">
    <cfRule type="duplicateValues" dxfId="325" priority="36"/>
    <cfRule type="duplicateValues" dxfId="324" priority="37"/>
    <cfRule type="duplicateValues" dxfId="323" priority="38"/>
  </conditionalFormatting>
  <conditionalFormatting sqref="E7:E11">
    <cfRule type="duplicateValues" dxfId="322" priority="35"/>
  </conditionalFormatting>
  <conditionalFormatting sqref="E7:E11">
    <cfRule type="duplicateValues" dxfId="321" priority="33"/>
    <cfRule type="duplicateValues" dxfId="320" priority="34"/>
  </conditionalFormatting>
  <conditionalFormatting sqref="E7:E11">
    <cfRule type="duplicateValues" dxfId="319" priority="30"/>
    <cfRule type="duplicateValues" dxfId="318" priority="31"/>
    <cfRule type="duplicateValues" dxfId="317" priority="32"/>
  </conditionalFormatting>
  <conditionalFormatting sqref="E7:E11">
    <cfRule type="duplicateValues" dxfId="316" priority="26"/>
    <cfRule type="duplicateValues" dxfId="315" priority="27"/>
    <cfRule type="duplicateValues" dxfId="314" priority="28"/>
    <cfRule type="duplicateValues" dxfId="313" priority="29"/>
  </conditionalFormatting>
  <conditionalFormatting sqref="B6">
    <cfRule type="duplicateValues" dxfId="312" priority="25"/>
  </conditionalFormatting>
  <conditionalFormatting sqref="E6">
    <cfRule type="duplicateValues" dxfId="311" priority="24"/>
  </conditionalFormatting>
  <conditionalFormatting sqref="E6">
    <cfRule type="duplicateValues" dxfId="310" priority="21"/>
    <cfRule type="duplicateValues" dxfId="309" priority="22"/>
    <cfRule type="duplicateValues" dxfId="308" priority="23"/>
  </conditionalFormatting>
  <conditionalFormatting sqref="E6">
    <cfRule type="duplicateValues" dxfId="307" priority="20"/>
  </conditionalFormatting>
  <conditionalFormatting sqref="E6">
    <cfRule type="duplicateValues" dxfId="306" priority="17"/>
    <cfRule type="duplicateValues" dxfId="305" priority="18"/>
    <cfRule type="duplicateValues" dxfId="304" priority="19"/>
  </conditionalFormatting>
  <conditionalFormatting sqref="E6">
    <cfRule type="duplicateValues" dxfId="303" priority="16"/>
  </conditionalFormatting>
  <conditionalFormatting sqref="E12">
    <cfRule type="duplicateValues" dxfId="302" priority="15"/>
  </conditionalFormatting>
  <conditionalFormatting sqref="B12">
    <cfRule type="duplicateValues" dxfId="301" priority="14"/>
  </conditionalFormatting>
  <conditionalFormatting sqref="B12">
    <cfRule type="duplicateValues" dxfId="300" priority="11"/>
    <cfRule type="duplicateValues" dxfId="299" priority="12"/>
    <cfRule type="duplicateValues" dxfId="298" priority="13"/>
  </conditionalFormatting>
  <conditionalFormatting sqref="E12">
    <cfRule type="duplicateValues" dxfId="297" priority="10"/>
  </conditionalFormatting>
  <conditionalFormatting sqref="E12">
    <cfRule type="duplicateValues" dxfId="296" priority="8"/>
    <cfRule type="duplicateValues" dxfId="295" priority="9"/>
  </conditionalFormatting>
  <conditionalFormatting sqref="E12">
    <cfRule type="duplicateValues" dxfId="294" priority="5"/>
    <cfRule type="duplicateValues" dxfId="293" priority="6"/>
    <cfRule type="duplicateValues" dxfId="292" priority="7"/>
  </conditionalFormatting>
  <conditionalFormatting sqref="E12">
    <cfRule type="duplicateValues" dxfId="291" priority="1"/>
    <cfRule type="duplicateValues" dxfId="290" priority="2"/>
    <cfRule type="duplicateValues" dxfId="289" priority="3"/>
    <cfRule type="duplicateValues" dxfId="28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8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86" priority="2"/>
  </conditionalFormatting>
  <conditionalFormatting sqref="B1:B1048576">
    <cfRule type="duplicateValues" dxfId="28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9"/>
  <sheetViews>
    <sheetView tabSelected="1" zoomScale="70" zoomScaleNormal="70" workbookViewId="0">
      <pane ySplit="4" topLeftCell="A5" activePane="bottomLeft" state="frozen"/>
      <selection pane="bottomLeft" activeCell="E10" sqref="E9:E10"/>
    </sheetView>
  </sheetViews>
  <sheetFormatPr baseColWidth="10" defaultColWidth="25.5703125" defaultRowHeight="15" x14ac:dyDescent="0.25"/>
  <cols>
    <col min="1" max="1" width="27.140625" style="106" bestFit="1" customWidth="1"/>
    <col min="2" max="2" width="20.140625" style="84" bestFit="1" customWidth="1"/>
    <col min="3" max="3" width="17.7109375" style="43" bestFit="1" customWidth="1"/>
    <col min="4" max="4" width="29.28515625" style="106" bestFit="1" customWidth="1"/>
    <col min="5" max="5" width="12.140625" style="75" bestFit="1" customWidth="1"/>
    <col min="6" max="6" width="11.7109375" style="44" bestFit="1" customWidth="1"/>
    <col min="7" max="7" width="57.42578125" style="44" bestFit="1" customWidth="1"/>
    <col min="8" max="11" width="5.7109375" style="44" bestFit="1" customWidth="1"/>
    <col min="12" max="12" width="51.85546875" style="44" bestFit="1" customWidth="1"/>
    <col min="13" max="13" width="20" style="106" bestFit="1" customWidth="1"/>
    <col min="14" max="14" width="17.5703125" style="106" bestFit="1" customWidth="1"/>
    <col min="15" max="15" width="42.85546875" style="106" bestFit="1" customWidth="1"/>
    <col min="16" max="16" width="24" style="79" bestFit="1" customWidth="1"/>
    <col min="17" max="17" width="51.85546875" style="69" bestFit="1" customWidth="1"/>
    <col min="18" max="16384" width="25.5703125" style="42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2600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8" x14ac:dyDescent="0.25">
      <c r="A5" s="143" t="str">
        <f>VLOOKUP(E5,'LISTADO ATM'!$A$2:$C$898,3,0)</f>
        <v>DISTRITO NACIONAL</v>
      </c>
      <c r="B5" s="140">
        <v>3335953623</v>
      </c>
      <c r="C5" s="100">
        <v>44390.806469907409</v>
      </c>
      <c r="D5" s="100" t="s">
        <v>2180</v>
      </c>
      <c r="E5" s="135">
        <v>453</v>
      </c>
      <c r="F5" s="143" t="str">
        <f>VLOOKUP(E5,VIP!$A$2:$O14298,2,0)</f>
        <v>DRBR453</v>
      </c>
      <c r="G5" s="143" t="str">
        <f>VLOOKUP(E5,'LISTADO ATM'!$A$2:$B$897,2,0)</f>
        <v xml:space="preserve">ATM Autobanco Sarasota II </v>
      </c>
      <c r="H5" s="143" t="str">
        <f>VLOOKUP(E5,VIP!$A$2:$O19259,7,FALSE)</f>
        <v>Si</v>
      </c>
      <c r="I5" s="143" t="str">
        <f>VLOOKUP(E5,VIP!$A$2:$O11224,8,FALSE)</f>
        <v>Si</v>
      </c>
      <c r="J5" s="143" t="str">
        <f>VLOOKUP(E5,VIP!$A$2:$O11174,8,FALSE)</f>
        <v>Si</v>
      </c>
      <c r="K5" s="143" t="str">
        <f>VLOOKUP(E5,VIP!$A$2:$O14748,6,0)</f>
        <v>SI</v>
      </c>
      <c r="L5" s="144" t="s">
        <v>2245</v>
      </c>
      <c r="M5" s="99" t="s">
        <v>2445</v>
      </c>
      <c r="N5" s="99" t="s">
        <v>2452</v>
      </c>
      <c r="O5" s="143" t="s">
        <v>2454</v>
      </c>
      <c r="P5" s="143"/>
      <c r="Q5" s="99" t="s">
        <v>2245</v>
      </c>
    </row>
    <row r="6" spans="1:17" s="117" customFormat="1" ht="18" x14ac:dyDescent="0.25">
      <c r="A6" s="143" t="str">
        <f>VLOOKUP(E6,'LISTADO ATM'!$A$2:$C$898,3,0)</f>
        <v>SUR</v>
      </c>
      <c r="B6" s="140">
        <v>3335953769</v>
      </c>
      <c r="C6" s="100">
        <v>44391.354490740741</v>
      </c>
      <c r="D6" s="100" t="s">
        <v>2180</v>
      </c>
      <c r="E6" s="135">
        <v>829</v>
      </c>
      <c r="F6" s="143" t="str">
        <f>VLOOKUP(E6,VIP!$A$2:$O14308,2,0)</f>
        <v>DRBR829</v>
      </c>
      <c r="G6" s="143" t="str">
        <f>VLOOKUP(E6,'LISTADO ATM'!$A$2:$B$897,2,0)</f>
        <v xml:space="preserve">ATM UNP Multicentro Sirena Baní </v>
      </c>
      <c r="H6" s="143" t="str">
        <f>VLOOKUP(E6,VIP!$A$2:$O19269,7,FALSE)</f>
        <v>Si</v>
      </c>
      <c r="I6" s="143" t="str">
        <f>VLOOKUP(E6,VIP!$A$2:$O11234,8,FALSE)</f>
        <v>Si</v>
      </c>
      <c r="J6" s="143" t="str">
        <f>VLOOKUP(E6,VIP!$A$2:$O11184,8,FALSE)</f>
        <v>Si</v>
      </c>
      <c r="K6" s="143" t="str">
        <f>VLOOKUP(E6,VIP!$A$2:$O14758,6,0)</f>
        <v>NO</v>
      </c>
      <c r="L6" s="144" t="s">
        <v>2219</v>
      </c>
      <c r="M6" s="99" t="s">
        <v>2445</v>
      </c>
      <c r="N6" s="99" t="s">
        <v>2590</v>
      </c>
      <c r="O6" s="143" t="s">
        <v>2454</v>
      </c>
      <c r="P6" s="143"/>
      <c r="Q6" s="99" t="s">
        <v>2219</v>
      </c>
    </row>
    <row r="7" spans="1:17" s="117" customFormat="1" ht="18" x14ac:dyDescent="0.25">
      <c r="A7" s="143" t="str">
        <f>VLOOKUP(E7,'LISTADO ATM'!$A$2:$C$898,3,0)</f>
        <v>DISTRITO NACIONAL</v>
      </c>
      <c r="B7" s="140">
        <v>3335954651</v>
      </c>
      <c r="C7" s="100">
        <v>44391.600370370368</v>
      </c>
      <c r="D7" s="100" t="s">
        <v>2469</v>
      </c>
      <c r="E7" s="135">
        <v>946</v>
      </c>
      <c r="F7" s="143" t="str">
        <f>VLOOKUP(E7,VIP!$A$2:$O14318,2,0)</f>
        <v>DRBR24R</v>
      </c>
      <c r="G7" s="143" t="str">
        <f>VLOOKUP(E7,'LISTADO ATM'!$A$2:$B$897,2,0)</f>
        <v xml:space="preserve">ATM Oficina Núñez de Cáceres I </v>
      </c>
      <c r="H7" s="143" t="str">
        <f>VLOOKUP(E7,VIP!$A$2:$O19279,7,FALSE)</f>
        <v>Si</v>
      </c>
      <c r="I7" s="143" t="str">
        <f>VLOOKUP(E7,VIP!$A$2:$O11244,8,FALSE)</f>
        <v>Si</v>
      </c>
      <c r="J7" s="143" t="str">
        <f>VLOOKUP(E7,VIP!$A$2:$O11194,8,FALSE)</f>
        <v>Si</v>
      </c>
      <c r="K7" s="143" t="str">
        <f>VLOOKUP(E7,VIP!$A$2:$O14768,6,0)</f>
        <v>NO</v>
      </c>
      <c r="L7" s="144" t="s">
        <v>2561</v>
      </c>
      <c r="M7" s="99" t="s">
        <v>2445</v>
      </c>
      <c r="N7" s="99" t="s">
        <v>2452</v>
      </c>
      <c r="O7" s="143" t="s">
        <v>2470</v>
      </c>
      <c r="P7" s="143"/>
      <c r="Q7" s="99" t="s">
        <v>2561</v>
      </c>
    </row>
    <row r="8" spans="1:17" s="117" customFormat="1" ht="18" x14ac:dyDescent="0.25">
      <c r="A8" s="143" t="str">
        <f>VLOOKUP(E8,'LISTADO ATM'!$A$2:$C$898,3,0)</f>
        <v>DISTRITO NACIONAL</v>
      </c>
      <c r="B8" s="140">
        <v>3335954670</v>
      </c>
      <c r="C8" s="100">
        <v>44391.607291666667</v>
      </c>
      <c r="D8" s="100" t="s">
        <v>2180</v>
      </c>
      <c r="E8" s="135">
        <v>409</v>
      </c>
      <c r="F8" s="143" t="str">
        <f>VLOOKUP(E8,VIP!$A$2:$O14317,2,0)</f>
        <v>DRBR409</v>
      </c>
      <c r="G8" s="143" t="str">
        <f>VLOOKUP(E8,'LISTADO ATM'!$A$2:$B$897,2,0)</f>
        <v xml:space="preserve">ATM Oficina Las Palmas de Herrera I </v>
      </c>
      <c r="H8" s="143" t="str">
        <f>VLOOKUP(E8,VIP!$A$2:$O19278,7,FALSE)</f>
        <v>Si</v>
      </c>
      <c r="I8" s="143" t="str">
        <f>VLOOKUP(E8,VIP!$A$2:$O11243,8,FALSE)</f>
        <v>Si</v>
      </c>
      <c r="J8" s="143" t="str">
        <f>VLOOKUP(E8,VIP!$A$2:$O11193,8,FALSE)</f>
        <v>Si</v>
      </c>
      <c r="K8" s="143" t="str">
        <f>VLOOKUP(E8,VIP!$A$2:$O14767,6,0)</f>
        <v>NO</v>
      </c>
      <c r="L8" s="144" t="s">
        <v>2592</v>
      </c>
      <c r="M8" s="99" t="s">
        <v>2445</v>
      </c>
      <c r="N8" s="99" t="s">
        <v>2452</v>
      </c>
      <c r="O8" s="143" t="s">
        <v>2454</v>
      </c>
      <c r="P8" s="143"/>
      <c r="Q8" s="99" t="s">
        <v>2592</v>
      </c>
    </row>
    <row r="9" spans="1:17" s="117" customFormat="1" ht="18" x14ac:dyDescent="0.25">
      <c r="A9" s="143" t="str">
        <f>VLOOKUP(E9,'LISTADO ATM'!$A$2:$C$898,3,0)</f>
        <v>DISTRITO NACIONAL</v>
      </c>
      <c r="B9" s="140">
        <v>3335954694</v>
      </c>
      <c r="C9" s="100">
        <v>44391.616886574076</v>
      </c>
      <c r="D9" s="100" t="s">
        <v>2448</v>
      </c>
      <c r="E9" s="135">
        <v>793</v>
      </c>
      <c r="F9" s="143" t="str">
        <f>VLOOKUP(E9,VIP!$A$2:$O14294,2,0)</f>
        <v>DRBR793</v>
      </c>
      <c r="G9" s="143" t="str">
        <f>VLOOKUP(E9,'LISTADO ATM'!$A$2:$B$897,2,0)</f>
        <v xml:space="preserve">ATM Centro de Caja Agora Mall </v>
      </c>
      <c r="H9" s="143" t="str">
        <f>VLOOKUP(E9,VIP!$A$2:$O19255,7,FALSE)</f>
        <v>Si</v>
      </c>
      <c r="I9" s="143" t="str">
        <f>VLOOKUP(E9,VIP!$A$2:$O11220,8,FALSE)</f>
        <v>Si</v>
      </c>
      <c r="J9" s="143" t="str">
        <f>VLOOKUP(E9,VIP!$A$2:$O11170,8,FALSE)</f>
        <v>Si</v>
      </c>
      <c r="K9" s="143" t="str">
        <f>VLOOKUP(E9,VIP!$A$2:$O14744,6,0)</f>
        <v>NO</v>
      </c>
      <c r="L9" s="144" t="s">
        <v>2561</v>
      </c>
      <c r="M9" s="99" t="s">
        <v>2445</v>
      </c>
      <c r="N9" s="99" t="s">
        <v>2452</v>
      </c>
      <c r="O9" s="143" t="s">
        <v>2453</v>
      </c>
      <c r="P9" s="143"/>
      <c r="Q9" s="99" t="s">
        <v>2561</v>
      </c>
    </row>
    <row r="10" spans="1:17" s="117" customFormat="1" ht="18" x14ac:dyDescent="0.25">
      <c r="A10" s="143" t="str">
        <f>VLOOKUP(E10,'LISTADO ATM'!$A$2:$C$898,3,0)</f>
        <v>SUR</v>
      </c>
      <c r="B10" s="140">
        <v>3335954885</v>
      </c>
      <c r="C10" s="100">
        <v>44391.696620370371</v>
      </c>
      <c r="D10" s="100" t="s">
        <v>2469</v>
      </c>
      <c r="E10" s="135">
        <v>6</v>
      </c>
      <c r="F10" s="143" t="str">
        <f>VLOOKUP(E10,VIP!$A$2:$O14300,2,0)</f>
        <v>DRBR006</v>
      </c>
      <c r="G10" s="143" t="str">
        <f>VLOOKUP(E10,'LISTADO ATM'!$A$2:$B$897,2,0)</f>
        <v xml:space="preserve">ATM Plaza WAO San Juan </v>
      </c>
      <c r="H10" s="143" t="str">
        <f>VLOOKUP(E10,VIP!$A$2:$O19261,7,FALSE)</f>
        <v>N/A</v>
      </c>
      <c r="I10" s="143" t="str">
        <f>VLOOKUP(E10,VIP!$A$2:$O11226,8,FALSE)</f>
        <v>N/A</v>
      </c>
      <c r="J10" s="143" t="str">
        <f>VLOOKUP(E10,VIP!$A$2:$O11176,8,FALSE)</f>
        <v>N/A</v>
      </c>
      <c r="K10" s="143" t="str">
        <f>VLOOKUP(E10,VIP!$A$2:$O14750,6,0)</f>
        <v/>
      </c>
      <c r="L10" s="144" t="s">
        <v>2417</v>
      </c>
      <c r="M10" s="99" t="s">
        <v>2445</v>
      </c>
      <c r="N10" s="99" t="s">
        <v>2452</v>
      </c>
      <c r="O10" s="143" t="s">
        <v>2470</v>
      </c>
      <c r="P10" s="143"/>
      <c r="Q10" s="99" t="s">
        <v>2417</v>
      </c>
    </row>
    <row r="11" spans="1:17" s="117" customFormat="1" ht="18" x14ac:dyDescent="0.25">
      <c r="A11" s="143" t="str">
        <f>VLOOKUP(E11,'LISTADO ATM'!$A$2:$C$898,3,0)</f>
        <v>SUR</v>
      </c>
      <c r="B11" s="140">
        <v>3335955021</v>
      </c>
      <c r="C11" s="100">
        <v>44392.186192129629</v>
      </c>
      <c r="D11" s="100" t="s">
        <v>2180</v>
      </c>
      <c r="E11" s="135">
        <v>360</v>
      </c>
      <c r="F11" s="143" t="str">
        <f>VLOOKUP(E11,VIP!$A$2:$O14301,2,0)</f>
        <v>DRBR360</v>
      </c>
      <c r="G11" s="143" t="str">
        <f>VLOOKUP(E11,'LISTADO ATM'!$A$2:$B$897,2,0)</f>
        <v>ATM Ayuntamiento Guayabal</v>
      </c>
      <c r="H11" s="143" t="str">
        <f>VLOOKUP(E11,VIP!$A$2:$O19262,7,FALSE)</f>
        <v>si</v>
      </c>
      <c r="I11" s="143" t="str">
        <f>VLOOKUP(E11,VIP!$A$2:$O11227,8,FALSE)</f>
        <v>si</v>
      </c>
      <c r="J11" s="143" t="str">
        <f>VLOOKUP(E11,VIP!$A$2:$O11177,8,FALSE)</f>
        <v>si</v>
      </c>
      <c r="K11" s="143" t="str">
        <f>VLOOKUP(E11,VIP!$A$2:$O14751,6,0)</f>
        <v>NO</v>
      </c>
      <c r="L11" s="144" t="s">
        <v>2245</v>
      </c>
      <c r="M11" s="99" t="s">
        <v>2445</v>
      </c>
      <c r="N11" s="99" t="s">
        <v>2452</v>
      </c>
      <c r="O11" s="143" t="s">
        <v>2454</v>
      </c>
      <c r="P11" s="143"/>
      <c r="Q11" s="99" t="s">
        <v>2245</v>
      </c>
    </row>
    <row r="12" spans="1:17" s="117" customFormat="1" ht="18" x14ac:dyDescent="0.25">
      <c r="A12" s="143" t="str">
        <f>VLOOKUP(E12,'LISTADO ATM'!$A$2:$C$898,3,0)</f>
        <v>DISTRITO NACIONAL</v>
      </c>
      <c r="B12" s="140">
        <v>3335955051</v>
      </c>
      <c r="C12" s="100">
        <v>44392.333553240744</v>
      </c>
      <c r="D12" s="100" t="s">
        <v>2180</v>
      </c>
      <c r="E12" s="135">
        <v>835</v>
      </c>
      <c r="F12" s="143" t="str">
        <f>VLOOKUP(E12,VIP!$A$2:$O14307,2,0)</f>
        <v>DRBR835</v>
      </c>
      <c r="G12" s="143" t="str">
        <f>VLOOKUP(E12,'LISTADO ATM'!$A$2:$B$897,2,0)</f>
        <v xml:space="preserve">ATM UNP Megacentro </v>
      </c>
      <c r="H12" s="143" t="str">
        <f>VLOOKUP(E12,VIP!$A$2:$O19268,7,FALSE)</f>
        <v>Si</v>
      </c>
      <c r="I12" s="143" t="str">
        <f>VLOOKUP(E12,VIP!$A$2:$O11233,8,FALSE)</f>
        <v>Si</v>
      </c>
      <c r="J12" s="143" t="str">
        <f>VLOOKUP(E12,VIP!$A$2:$O11183,8,FALSE)</f>
        <v>Si</v>
      </c>
      <c r="K12" s="143" t="str">
        <f>VLOOKUP(E12,VIP!$A$2:$O14757,6,0)</f>
        <v>SI</v>
      </c>
      <c r="L12" s="144" t="s">
        <v>2593</v>
      </c>
      <c r="M12" s="99" t="s">
        <v>2445</v>
      </c>
      <c r="N12" s="99" t="s">
        <v>2595</v>
      </c>
      <c r="O12" s="143" t="s">
        <v>2454</v>
      </c>
      <c r="P12" s="143"/>
      <c r="Q12" s="99" t="s">
        <v>2593</v>
      </c>
    </row>
    <row r="13" spans="1:17" s="117" customFormat="1" ht="18" x14ac:dyDescent="0.25">
      <c r="A13" s="143" t="str">
        <f>VLOOKUP(E13,'LISTADO ATM'!$A$2:$C$898,3,0)</f>
        <v>DISTRITO NACIONAL</v>
      </c>
      <c r="B13" s="140">
        <v>3335955475</v>
      </c>
      <c r="C13" s="100">
        <v>44392.433333333334</v>
      </c>
      <c r="D13" s="100" t="s">
        <v>2180</v>
      </c>
      <c r="E13" s="135">
        <v>225</v>
      </c>
      <c r="F13" s="143" t="str">
        <f>VLOOKUP(E13,VIP!$A$2:$O14316,2,0)</f>
        <v>DRBR225</v>
      </c>
      <c r="G13" s="143" t="str">
        <f>VLOOKUP(E13,'LISTADO ATM'!$A$2:$B$897,2,0)</f>
        <v xml:space="preserve">ATM S/M Nacional Arroyo Hondo </v>
      </c>
      <c r="H13" s="143" t="str">
        <f>VLOOKUP(E13,VIP!$A$2:$O19277,7,FALSE)</f>
        <v>Si</v>
      </c>
      <c r="I13" s="143" t="str">
        <f>VLOOKUP(E13,VIP!$A$2:$O11242,8,FALSE)</f>
        <v>Si</v>
      </c>
      <c r="J13" s="143" t="str">
        <f>VLOOKUP(E13,VIP!$A$2:$O11192,8,FALSE)</f>
        <v>Si</v>
      </c>
      <c r="K13" s="143" t="str">
        <f>VLOOKUP(E13,VIP!$A$2:$O14766,6,0)</f>
        <v>NO</v>
      </c>
      <c r="L13" s="144" t="s">
        <v>2219</v>
      </c>
      <c r="M13" s="99" t="s">
        <v>2445</v>
      </c>
      <c r="N13" s="99" t="s">
        <v>2452</v>
      </c>
      <c r="O13" s="143" t="s">
        <v>2454</v>
      </c>
      <c r="P13" s="143"/>
      <c r="Q13" s="99" t="s">
        <v>2219</v>
      </c>
    </row>
    <row r="14" spans="1:17" s="117" customFormat="1" ht="18" x14ac:dyDescent="0.25">
      <c r="A14" s="143" t="str">
        <f>VLOOKUP(E14,'LISTADO ATM'!$A$2:$C$898,3,0)</f>
        <v>ESTE</v>
      </c>
      <c r="B14" s="140">
        <v>3335955656</v>
      </c>
      <c r="C14" s="100">
        <v>44392.486678240741</v>
      </c>
      <c r="D14" s="100" t="s">
        <v>2180</v>
      </c>
      <c r="E14" s="135">
        <v>294</v>
      </c>
      <c r="F14" s="143" t="str">
        <f>VLOOKUP(E14,VIP!$A$2:$O14328,2,0)</f>
        <v>DRBR294</v>
      </c>
      <c r="G14" s="143" t="str">
        <f>VLOOKUP(E14,'LISTADO ATM'!$A$2:$B$897,2,0)</f>
        <v xml:space="preserve">ATM Plaza Zaglul San Pedro II </v>
      </c>
      <c r="H14" s="143" t="str">
        <f>VLOOKUP(E14,VIP!$A$2:$O19289,7,FALSE)</f>
        <v>Si</v>
      </c>
      <c r="I14" s="143" t="str">
        <f>VLOOKUP(E14,VIP!$A$2:$O11254,8,FALSE)</f>
        <v>Si</v>
      </c>
      <c r="J14" s="143" t="str">
        <f>VLOOKUP(E14,VIP!$A$2:$O11204,8,FALSE)</f>
        <v>Si</v>
      </c>
      <c r="K14" s="143" t="str">
        <f>VLOOKUP(E14,VIP!$A$2:$O14778,6,0)</f>
        <v>NO</v>
      </c>
      <c r="L14" s="144" t="s">
        <v>2245</v>
      </c>
      <c r="M14" s="99" t="s">
        <v>2445</v>
      </c>
      <c r="N14" s="99" t="s">
        <v>2590</v>
      </c>
      <c r="O14" s="143" t="s">
        <v>2454</v>
      </c>
      <c r="P14" s="143"/>
      <c r="Q14" s="99" t="s">
        <v>2245</v>
      </c>
    </row>
    <row r="15" spans="1:17" s="117" customFormat="1" ht="18" x14ac:dyDescent="0.25">
      <c r="A15" s="143" t="str">
        <f>VLOOKUP(E15,'LISTADO ATM'!$A$2:$C$898,3,0)</f>
        <v>DISTRITO NACIONAL</v>
      </c>
      <c r="B15" s="140">
        <v>3335955659</v>
      </c>
      <c r="C15" s="100">
        <v>44392.487754629627</v>
      </c>
      <c r="D15" s="100" t="s">
        <v>2180</v>
      </c>
      <c r="E15" s="135">
        <v>237</v>
      </c>
      <c r="F15" s="143" t="str">
        <f>VLOOKUP(E15,VIP!$A$2:$O14327,2,0)</f>
        <v>DRBR237</v>
      </c>
      <c r="G15" s="143" t="str">
        <f>VLOOKUP(E15,'LISTADO ATM'!$A$2:$B$897,2,0)</f>
        <v xml:space="preserve">ATM UNP Plaza Vásquez </v>
      </c>
      <c r="H15" s="143" t="str">
        <f>VLOOKUP(E15,VIP!$A$2:$O19288,7,FALSE)</f>
        <v>Si</v>
      </c>
      <c r="I15" s="143" t="str">
        <f>VLOOKUP(E15,VIP!$A$2:$O11253,8,FALSE)</f>
        <v>Si</v>
      </c>
      <c r="J15" s="143" t="str">
        <f>VLOOKUP(E15,VIP!$A$2:$O11203,8,FALSE)</f>
        <v>Si</v>
      </c>
      <c r="K15" s="143" t="str">
        <f>VLOOKUP(E15,VIP!$A$2:$O14777,6,0)</f>
        <v>SI</v>
      </c>
      <c r="L15" s="144" t="s">
        <v>2245</v>
      </c>
      <c r="M15" s="99" t="s">
        <v>2445</v>
      </c>
      <c r="N15" s="99" t="s">
        <v>2590</v>
      </c>
      <c r="O15" s="143" t="s">
        <v>2454</v>
      </c>
      <c r="P15" s="143"/>
      <c r="Q15" s="99" t="s">
        <v>2245</v>
      </c>
    </row>
    <row r="16" spans="1:17" s="117" customFormat="1" ht="18" x14ac:dyDescent="0.25">
      <c r="A16" s="143" t="str">
        <f>VLOOKUP(E16,'LISTADO ATM'!$A$2:$C$898,3,0)</f>
        <v>SUR</v>
      </c>
      <c r="B16" s="140">
        <v>3335955743</v>
      </c>
      <c r="C16" s="100">
        <v>44392.515902777777</v>
      </c>
      <c r="D16" s="100" t="s">
        <v>2469</v>
      </c>
      <c r="E16" s="135">
        <v>825</v>
      </c>
      <c r="F16" s="143" t="str">
        <f>VLOOKUP(E16,VIP!$A$2:$O14325,2,0)</f>
        <v>DRBR825</v>
      </c>
      <c r="G16" s="143" t="str">
        <f>VLOOKUP(E16,'LISTADO ATM'!$A$2:$B$897,2,0)</f>
        <v xml:space="preserve">ATM Estacion Eco Cibeles (Las Matas de Farfán) </v>
      </c>
      <c r="H16" s="143" t="str">
        <f>VLOOKUP(E16,VIP!$A$2:$O19286,7,FALSE)</f>
        <v>Si</v>
      </c>
      <c r="I16" s="143" t="str">
        <f>VLOOKUP(E16,VIP!$A$2:$O11251,8,FALSE)</f>
        <v>Si</v>
      </c>
      <c r="J16" s="143" t="str">
        <f>VLOOKUP(E16,VIP!$A$2:$O11201,8,FALSE)</f>
        <v>Si</v>
      </c>
      <c r="K16" s="143" t="str">
        <f>VLOOKUP(E16,VIP!$A$2:$O14775,6,0)</f>
        <v>NO</v>
      </c>
      <c r="L16" s="144" t="s">
        <v>2441</v>
      </c>
      <c r="M16" s="99" t="s">
        <v>2445</v>
      </c>
      <c r="N16" s="99" t="s">
        <v>2452</v>
      </c>
      <c r="O16" s="143" t="s">
        <v>2594</v>
      </c>
      <c r="P16" s="143"/>
      <c r="Q16" s="99" t="s">
        <v>2441</v>
      </c>
    </row>
    <row r="17" spans="1:17" s="117" customFormat="1" ht="18" x14ac:dyDescent="0.25">
      <c r="A17" s="143" t="str">
        <f>VLOOKUP(E17,'LISTADO ATM'!$A$2:$C$898,3,0)</f>
        <v>DISTRITO NACIONAL</v>
      </c>
      <c r="B17" s="140">
        <v>3335955761</v>
      </c>
      <c r="C17" s="100">
        <v>44392.522766203707</v>
      </c>
      <c r="D17" s="100" t="s">
        <v>2180</v>
      </c>
      <c r="E17" s="135">
        <v>927</v>
      </c>
      <c r="F17" s="143" t="str">
        <f>VLOOKUP(E17,VIP!$A$2:$O14322,2,0)</f>
        <v>DRBR927</v>
      </c>
      <c r="G17" s="143" t="str">
        <f>VLOOKUP(E17,'LISTADO ATM'!$A$2:$B$897,2,0)</f>
        <v>ATM S/M Bravo La Esperilla</v>
      </c>
      <c r="H17" s="143" t="str">
        <f>VLOOKUP(E17,VIP!$A$2:$O19283,7,FALSE)</f>
        <v>Si</v>
      </c>
      <c r="I17" s="143" t="str">
        <f>VLOOKUP(E17,VIP!$A$2:$O11248,8,FALSE)</f>
        <v>Si</v>
      </c>
      <c r="J17" s="143" t="str">
        <f>VLOOKUP(E17,VIP!$A$2:$O11198,8,FALSE)</f>
        <v>Si</v>
      </c>
      <c r="K17" s="143" t="str">
        <f>VLOOKUP(E17,VIP!$A$2:$O14772,6,0)</f>
        <v>NO</v>
      </c>
      <c r="L17" s="144" t="s">
        <v>2219</v>
      </c>
      <c r="M17" s="99" t="s">
        <v>2445</v>
      </c>
      <c r="N17" s="99" t="s">
        <v>2590</v>
      </c>
      <c r="O17" s="143" t="s">
        <v>2454</v>
      </c>
      <c r="P17" s="143"/>
      <c r="Q17" s="99" t="s">
        <v>2219</v>
      </c>
    </row>
    <row r="18" spans="1:17" s="117" customFormat="1" ht="18" x14ac:dyDescent="0.25">
      <c r="A18" s="143" t="str">
        <f>VLOOKUP(E18,'LISTADO ATM'!$A$2:$C$898,3,0)</f>
        <v>SUR</v>
      </c>
      <c r="B18" s="140">
        <v>3335955765</v>
      </c>
      <c r="C18" s="100">
        <v>44392.523761574077</v>
      </c>
      <c r="D18" s="100" t="s">
        <v>2180</v>
      </c>
      <c r="E18" s="135">
        <v>730</v>
      </c>
      <c r="F18" s="143" t="str">
        <f>VLOOKUP(E18,VIP!$A$2:$O14321,2,0)</f>
        <v>DRBR082</v>
      </c>
      <c r="G18" s="143" t="str">
        <f>VLOOKUP(E18,'LISTADO ATM'!$A$2:$B$897,2,0)</f>
        <v xml:space="preserve">ATM Palacio de Justicia Barahona </v>
      </c>
      <c r="H18" s="143" t="str">
        <f>VLOOKUP(E18,VIP!$A$2:$O19282,7,FALSE)</f>
        <v>Si</v>
      </c>
      <c r="I18" s="143" t="str">
        <f>VLOOKUP(E18,VIP!$A$2:$O11247,8,FALSE)</f>
        <v>Si</v>
      </c>
      <c r="J18" s="143" t="str">
        <f>VLOOKUP(E18,VIP!$A$2:$O11197,8,FALSE)</f>
        <v>Si</v>
      </c>
      <c r="K18" s="143" t="str">
        <f>VLOOKUP(E18,VIP!$A$2:$O14771,6,0)</f>
        <v>NO</v>
      </c>
      <c r="L18" s="144" t="s">
        <v>2219</v>
      </c>
      <c r="M18" s="99" t="s">
        <v>2445</v>
      </c>
      <c r="N18" s="99" t="s">
        <v>2590</v>
      </c>
      <c r="O18" s="143" t="s">
        <v>2454</v>
      </c>
      <c r="P18" s="143"/>
      <c r="Q18" s="99" t="s">
        <v>2219</v>
      </c>
    </row>
    <row r="19" spans="1:17" s="117" customFormat="1" ht="18" x14ac:dyDescent="0.25">
      <c r="A19" s="143" t="str">
        <f>VLOOKUP(E19,'LISTADO ATM'!$A$2:$C$898,3,0)</f>
        <v>DISTRITO NACIONAL</v>
      </c>
      <c r="B19" s="140">
        <v>3335955776</v>
      </c>
      <c r="C19" s="100">
        <v>44392.535162037035</v>
      </c>
      <c r="D19" s="100" t="s">
        <v>2180</v>
      </c>
      <c r="E19" s="135">
        <v>232</v>
      </c>
      <c r="F19" s="143" t="str">
        <f>VLOOKUP(E19,VIP!$A$2:$O14319,2,0)</f>
        <v>DRBR232</v>
      </c>
      <c r="G19" s="143" t="str">
        <f>VLOOKUP(E19,'LISTADO ATM'!$A$2:$B$897,2,0)</f>
        <v xml:space="preserve">ATM S/M Nacional Charles de Gaulle </v>
      </c>
      <c r="H19" s="143" t="str">
        <f>VLOOKUP(E19,VIP!$A$2:$O19280,7,FALSE)</f>
        <v>Si</v>
      </c>
      <c r="I19" s="143" t="str">
        <f>VLOOKUP(E19,VIP!$A$2:$O11245,8,FALSE)</f>
        <v>Si</v>
      </c>
      <c r="J19" s="143" t="str">
        <f>VLOOKUP(E19,VIP!$A$2:$O11195,8,FALSE)</f>
        <v>Si</v>
      </c>
      <c r="K19" s="143" t="str">
        <f>VLOOKUP(E19,VIP!$A$2:$O14769,6,0)</f>
        <v>SI</v>
      </c>
      <c r="L19" s="144" t="s">
        <v>2592</v>
      </c>
      <c r="M19" s="99" t="s">
        <v>2445</v>
      </c>
      <c r="N19" s="99" t="s">
        <v>2590</v>
      </c>
      <c r="O19" s="143" t="s">
        <v>2454</v>
      </c>
      <c r="P19" s="99" t="s">
        <v>2596</v>
      </c>
      <c r="Q19" s="99" t="s">
        <v>2592</v>
      </c>
    </row>
    <row r="20" spans="1:17" s="117" customFormat="1" ht="18" x14ac:dyDescent="0.25">
      <c r="A20" s="143" t="str">
        <f>VLOOKUP(E20,'LISTADO ATM'!$A$2:$C$898,3,0)</f>
        <v>SUR</v>
      </c>
      <c r="B20" s="140">
        <v>3335955796</v>
      </c>
      <c r="C20" s="100">
        <v>44392.54378472222</v>
      </c>
      <c r="D20" s="100" t="s">
        <v>2180</v>
      </c>
      <c r="E20" s="135">
        <v>297</v>
      </c>
      <c r="F20" s="143" t="str">
        <f>VLOOKUP(E20,VIP!$A$2:$O14316,2,0)</f>
        <v>DRBR297</v>
      </c>
      <c r="G20" s="143" t="str">
        <f>VLOOKUP(E20,'LISTADO ATM'!$A$2:$B$897,2,0)</f>
        <v xml:space="preserve">ATM S/M Cadena Ocoa </v>
      </c>
      <c r="H20" s="143" t="str">
        <f>VLOOKUP(E20,VIP!$A$2:$O19277,7,FALSE)</f>
        <v>Si</v>
      </c>
      <c r="I20" s="143" t="str">
        <f>VLOOKUP(E20,VIP!$A$2:$O11242,8,FALSE)</f>
        <v>Si</v>
      </c>
      <c r="J20" s="143" t="str">
        <f>VLOOKUP(E20,VIP!$A$2:$O11192,8,FALSE)</f>
        <v>Si</v>
      </c>
      <c r="K20" s="143" t="str">
        <f>VLOOKUP(E20,VIP!$A$2:$O14766,6,0)</f>
        <v>NO</v>
      </c>
      <c r="L20" s="144" t="s">
        <v>2465</v>
      </c>
      <c r="M20" s="99" t="s">
        <v>2445</v>
      </c>
      <c r="N20" s="99" t="s">
        <v>2590</v>
      </c>
      <c r="O20" s="143" t="s">
        <v>2454</v>
      </c>
      <c r="P20" s="143"/>
      <c r="Q20" s="99" t="s">
        <v>2465</v>
      </c>
    </row>
    <row r="21" spans="1:17" s="117" customFormat="1" ht="18" x14ac:dyDescent="0.25">
      <c r="A21" s="143" t="str">
        <f>VLOOKUP(E21,'LISTADO ATM'!$A$2:$C$898,3,0)</f>
        <v>DISTRITO NACIONAL</v>
      </c>
      <c r="B21" s="140">
        <v>3335955814</v>
      </c>
      <c r="C21" s="100">
        <v>44392.557280092595</v>
      </c>
      <c r="D21" s="100" t="s">
        <v>2180</v>
      </c>
      <c r="E21" s="135">
        <v>382</v>
      </c>
      <c r="F21" s="143" t="str">
        <f>VLOOKUP(E21,VIP!$A$2:$O14315,2,0)</f>
        <v xml:space="preserve">DRBR382 </v>
      </c>
      <c r="G21" s="143" t="str">
        <f>VLOOKUP(E21,'LISTADO ATM'!$A$2:$B$897,2,0)</f>
        <v>ATM Estacion Del Metro Maria Montes</v>
      </c>
      <c r="H21" s="143" t="str">
        <f>VLOOKUP(E21,VIP!$A$2:$O19276,7,FALSE)</f>
        <v>N/A</v>
      </c>
      <c r="I21" s="143" t="str">
        <f>VLOOKUP(E21,VIP!$A$2:$O11241,8,FALSE)</f>
        <v>N/A</v>
      </c>
      <c r="J21" s="143" t="str">
        <f>VLOOKUP(E21,VIP!$A$2:$O11191,8,FALSE)</f>
        <v>N/A</v>
      </c>
      <c r="K21" s="143" t="str">
        <f>VLOOKUP(E21,VIP!$A$2:$O14765,6,0)</f>
        <v>N/A</v>
      </c>
      <c r="L21" s="144" t="s">
        <v>2465</v>
      </c>
      <c r="M21" s="99" t="s">
        <v>2445</v>
      </c>
      <c r="N21" s="99" t="s">
        <v>2590</v>
      </c>
      <c r="O21" s="143" t="s">
        <v>2454</v>
      </c>
      <c r="P21" s="143"/>
      <c r="Q21" s="99" t="s">
        <v>2465</v>
      </c>
    </row>
    <row r="22" spans="1:17" s="117" customFormat="1" ht="18" x14ac:dyDescent="0.25">
      <c r="A22" s="143" t="str">
        <f>VLOOKUP(E22,'LISTADO ATM'!$A$2:$C$898,3,0)</f>
        <v>DISTRITO NACIONAL</v>
      </c>
      <c r="B22" s="140">
        <v>3335955902</v>
      </c>
      <c r="C22" s="100">
        <v>44392.596006944441</v>
      </c>
      <c r="D22" s="100" t="s">
        <v>2180</v>
      </c>
      <c r="E22" s="135">
        <v>13</v>
      </c>
      <c r="F22" s="143" t="str">
        <f>VLOOKUP(E22,VIP!$A$2:$O14314,2,0)</f>
        <v>DRBR013</v>
      </c>
      <c r="G22" s="143" t="str">
        <f>VLOOKUP(E22,'LISTADO ATM'!$A$2:$B$897,2,0)</f>
        <v xml:space="preserve">ATM CDEEE </v>
      </c>
      <c r="H22" s="143" t="str">
        <f>VLOOKUP(E22,VIP!$A$2:$O19275,7,FALSE)</f>
        <v>Si</v>
      </c>
      <c r="I22" s="143" t="str">
        <f>VLOOKUP(E22,VIP!$A$2:$O11240,8,FALSE)</f>
        <v>Si</v>
      </c>
      <c r="J22" s="143" t="str">
        <f>VLOOKUP(E22,VIP!$A$2:$O11190,8,FALSE)</f>
        <v>Si</v>
      </c>
      <c r="K22" s="143" t="str">
        <f>VLOOKUP(E22,VIP!$A$2:$O14764,6,0)</f>
        <v>NO</v>
      </c>
      <c r="L22" s="144" t="s">
        <v>2465</v>
      </c>
      <c r="M22" s="99" t="s">
        <v>2445</v>
      </c>
      <c r="N22" s="99" t="s">
        <v>2452</v>
      </c>
      <c r="O22" s="143" t="s">
        <v>2454</v>
      </c>
      <c r="P22" s="143"/>
      <c r="Q22" s="99" t="s">
        <v>2465</v>
      </c>
    </row>
    <row r="23" spans="1:17" s="117" customFormat="1" ht="18" x14ac:dyDescent="0.25">
      <c r="A23" s="143" t="str">
        <f>VLOOKUP(E23,'LISTADO ATM'!$A$2:$C$898,3,0)</f>
        <v>SUR</v>
      </c>
      <c r="B23" s="140">
        <v>3335955907</v>
      </c>
      <c r="C23" s="100">
        <v>44392.597604166665</v>
      </c>
      <c r="D23" s="100" t="s">
        <v>2180</v>
      </c>
      <c r="E23" s="135">
        <v>765</v>
      </c>
      <c r="F23" s="143" t="str">
        <f>VLOOKUP(E23,VIP!$A$2:$O14313,2,0)</f>
        <v>DRBR191</v>
      </c>
      <c r="G23" s="143" t="str">
        <f>VLOOKUP(E23,'LISTADO ATM'!$A$2:$B$897,2,0)</f>
        <v xml:space="preserve">ATM Oficina Azua I </v>
      </c>
      <c r="H23" s="143" t="str">
        <f>VLOOKUP(E23,VIP!$A$2:$O19274,7,FALSE)</f>
        <v>Si</v>
      </c>
      <c r="I23" s="143" t="str">
        <f>VLOOKUP(E23,VIP!$A$2:$O11239,8,FALSE)</f>
        <v>Si</v>
      </c>
      <c r="J23" s="143" t="str">
        <f>VLOOKUP(E23,VIP!$A$2:$O11189,8,FALSE)</f>
        <v>Si</v>
      </c>
      <c r="K23" s="143" t="str">
        <f>VLOOKUP(E23,VIP!$A$2:$O14763,6,0)</f>
        <v>NO</v>
      </c>
      <c r="L23" s="144" t="s">
        <v>2465</v>
      </c>
      <c r="M23" s="99" t="s">
        <v>2445</v>
      </c>
      <c r="N23" s="99" t="s">
        <v>2452</v>
      </c>
      <c r="O23" s="143" t="s">
        <v>2454</v>
      </c>
      <c r="P23" s="143"/>
      <c r="Q23" s="99" t="s">
        <v>2465</v>
      </c>
    </row>
    <row r="24" spans="1:17" s="117" customFormat="1" ht="18" x14ac:dyDescent="0.25">
      <c r="A24" s="143" t="str">
        <f>VLOOKUP(E24,'LISTADO ATM'!$A$2:$C$898,3,0)</f>
        <v>DISTRITO NACIONAL</v>
      </c>
      <c r="B24" s="140">
        <v>3335955927</v>
      </c>
      <c r="C24" s="100">
        <v>44392.602708333332</v>
      </c>
      <c r="D24" s="100" t="s">
        <v>2180</v>
      </c>
      <c r="E24" s="135">
        <v>26</v>
      </c>
      <c r="F24" s="143" t="str">
        <f>VLOOKUP(E24,VIP!$A$2:$O14310,2,0)</f>
        <v>DRBR221</v>
      </c>
      <c r="G24" s="143" t="str">
        <f>VLOOKUP(E24,'LISTADO ATM'!$A$2:$B$897,2,0)</f>
        <v>ATM S/M Jumbo San Isidro</v>
      </c>
      <c r="H24" s="143" t="str">
        <f>VLOOKUP(E24,VIP!$A$2:$O19271,7,FALSE)</f>
        <v>Si</v>
      </c>
      <c r="I24" s="143" t="str">
        <f>VLOOKUP(E24,VIP!$A$2:$O11236,8,FALSE)</f>
        <v>Si</v>
      </c>
      <c r="J24" s="143" t="str">
        <f>VLOOKUP(E24,VIP!$A$2:$O11186,8,FALSE)</f>
        <v>Si</v>
      </c>
      <c r="K24" s="143" t="str">
        <f>VLOOKUP(E24,VIP!$A$2:$O14760,6,0)</f>
        <v>NO</v>
      </c>
      <c r="L24" s="144" t="s">
        <v>2465</v>
      </c>
      <c r="M24" s="99" t="s">
        <v>2445</v>
      </c>
      <c r="N24" s="99" t="s">
        <v>2452</v>
      </c>
      <c r="O24" s="143" t="s">
        <v>2454</v>
      </c>
      <c r="P24" s="143"/>
      <c r="Q24" s="99" t="s">
        <v>2465</v>
      </c>
    </row>
    <row r="25" spans="1:17" s="117" customFormat="1" ht="18" x14ac:dyDescent="0.25">
      <c r="A25" s="143" t="str">
        <f>VLOOKUP(E25,'LISTADO ATM'!$A$2:$C$898,3,0)</f>
        <v>DISTRITO NACIONAL</v>
      </c>
      <c r="B25" s="140">
        <v>3335955948</v>
      </c>
      <c r="C25" s="100">
        <v>44392.605775462966</v>
      </c>
      <c r="D25" s="100" t="s">
        <v>2448</v>
      </c>
      <c r="E25" s="135">
        <v>461</v>
      </c>
      <c r="F25" s="143" t="str">
        <f>VLOOKUP(E25,VIP!$A$2:$O14309,2,0)</f>
        <v>DRBR461</v>
      </c>
      <c r="G25" s="143" t="str">
        <f>VLOOKUP(E25,'LISTADO ATM'!$A$2:$B$897,2,0)</f>
        <v xml:space="preserve">ATM Autobanco Sarasota I </v>
      </c>
      <c r="H25" s="143" t="str">
        <f>VLOOKUP(E25,VIP!$A$2:$O19270,7,FALSE)</f>
        <v>Si</v>
      </c>
      <c r="I25" s="143" t="str">
        <f>VLOOKUP(E25,VIP!$A$2:$O11235,8,FALSE)</f>
        <v>Si</v>
      </c>
      <c r="J25" s="143" t="str">
        <f>VLOOKUP(E25,VIP!$A$2:$O11185,8,FALSE)</f>
        <v>Si</v>
      </c>
      <c r="K25" s="143" t="str">
        <f>VLOOKUP(E25,VIP!$A$2:$O14759,6,0)</f>
        <v>SI</v>
      </c>
      <c r="L25" s="144" t="s">
        <v>2417</v>
      </c>
      <c r="M25" s="99" t="s">
        <v>2445</v>
      </c>
      <c r="N25" s="99" t="s">
        <v>2452</v>
      </c>
      <c r="O25" s="143" t="s">
        <v>2453</v>
      </c>
      <c r="P25" s="143"/>
      <c r="Q25" s="99" t="s">
        <v>2417</v>
      </c>
    </row>
    <row r="26" spans="1:17" s="117" customFormat="1" ht="18" x14ac:dyDescent="0.25">
      <c r="A26" s="143" t="str">
        <f>VLOOKUP(E26,'LISTADO ATM'!$A$2:$C$898,3,0)</f>
        <v>SUR</v>
      </c>
      <c r="B26" s="140">
        <v>3335955987</v>
      </c>
      <c r="C26" s="100">
        <v>44392.617974537039</v>
      </c>
      <c r="D26" s="100" t="s">
        <v>2469</v>
      </c>
      <c r="E26" s="135">
        <v>751</v>
      </c>
      <c r="F26" s="143" t="str">
        <f>VLOOKUP(E26,VIP!$A$2:$O14308,2,0)</f>
        <v>DRBR751</v>
      </c>
      <c r="G26" s="143" t="str">
        <f>VLOOKUP(E26,'LISTADO ATM'!$A$2:$B$897,2,0)</f>
        <v>ATM Eco Petroleo Camilo</v>
      </c>
      <c r="H26" s="143" t="str">
        <f>VLOOKUP(E26,VIP!$A$2:$O19269,7,FALSE)</f>
        <v>N/A</v>
      </c>
      <c r="I26" s="143" t="str">
        <f>VLOOKUP(E26,VIP!$A$2:$O11234,8,FALSE)</f>
        <v>N/A</v>
      </c>
      <c r="J26" s="143" t="str">
        <f>VLOOKUP(E26,VIP!$A$2:$O11184,8,FALSE)</f>
        <v>N/A</v>
      </c>
      <c r="K26" s="143" t="str">
        <f>VLOOKUP(E26,VIP!$A$2:$O14758,6,0)</f>
        <v>N/A</v>
      </c>
      <c r="L26" s="144" t="s">
        <v>2417</v>
      </c>
      <c r="M26" s="99" t="s">
        <v>2445</v>
      </c>
      <c r="N26" s="99" t="s">
        <v>2452</v>
      </c>
      <c r="O26" s="143" t="s">
        <v>2594</v>
      </c>
      <c r="P26" s="143"/>
      <c r="Q26" s="99" t="s">
        <v>2417</v>
      </c>
    </row>
    <row r="27" spans="1:17" s="117" customFormat="1" ht="18" x14ac:dyDescent="0.25">
      <c r="A27" s="143" t="str">
        <f>VLOOKUP(E27,'LISTADO ATM'!$A$2:$C$898,3,0)</f>
        <v>DISTRITO NACIONAL</v>
      </c>
      <c r="B27" s="140">
        <v>3335956059</v>
      </c>
      <c r="C27" s="100">
        <v>44392.648495370369</v>
      </c>
      <c r="D27" s="100" t="s">
        <v>2180</v>
      </c>
      <c r="E27" s="135">
        <v>620</v>
      </c>
      <c r="F27" s="143" t="str">
        <f>VLOOKUP(E27,VIP!$A$2:$O14312,2,0)</f>
        <v>DRBR620</v>
      </c>
      <c r="G27" s="143" t="str">
        <f>VLOOKUP(E27,'LISTADO ATM'!$A$2:$B$897,2,0)</f>
        <v xml:space="preserve">ATM Ministerio de Medio Ambiente </v>
      </c>
      <c r="H27" s="143" t="str">
        <f>VLOOKUP(E27,VIP!$A$2:$O19273,7,FALSE)</f>
        <v>Si</v>
      </c>
      <c r="I27" s="143" t="str">
        <f>VLOOKUP(E27,VIP!$A$2:$O11238,8,FALSE)</f>
        <v>No</v>
      </c>
      <c r="J27" s="143" t="str">
        <f>VLOOKUP(E27,VIP!$A$2:$O11188,8,FALSE)</f>
        <v>No</v>
      </c>
      <c r="K27" s="143" t="str">
        <f>VLOOKUP(E27,VIP!$A$2:$O14762,6,0)</f>
        <v>NO</v>
      </c>
      <c r="L27" s="144" t="s">
        <v>2219</v>
      </c>
      <c r="M27" s="99" t="s">
        <v>2445</v>
      </c>
      <c r="N27" s="99" t="s">
        <v>2452</v>
      </c>
      <c r="O27" s="143" t="s">
        <v>2454</v>
      </c>
      <c r="P27" s="143"/>
      <c r="Q27" s="99" t="s">
        <v>2219</v>
      </c>
    </row>
    <row r="28" spans="1:17" s="117" customFormat="1" ht="18" x14ac:dyDescent="0.25">
      <c r="A28" s="143" t="str">
        <f>VLOOKUP(E28,'LISTADO ATM'!$A$2:$C$898,3,0)</f>
        <v>NORTE</v>
      </c>
      <c r="B28" s="140">
        <v>3335956062</v>
      </c>
      <c r="C28" s="100">
        <v>44392.649525462963</v>
      </c>
      <c r="D28" s="100" t="s">
        <v>2181</v>
      </c>
      <c r="E28" s="135">
        <v>292</v>
      </c>
      <c r="F28" s="143" t="str">
        <f>VLOOKUP(E28,VIP!$A$2:$O14311,2,0)</f>
        <v>DRBR292</v>
      </c>
      <c r="G28" s="143" t="str">
        <f>VLOOKUP(E28,'LISTADO ATM'!$A$2:$B$897,2,0)</f>
        <v xml:space="preserve">ATM UNP Castañuelas (Montecristi) </v>
      </c>
      <c r="H28" s="143" t="str">
        <f>VLOOKUP(E28,VIP!$A$2:$O19272,7,FALSE)</f>
        <v>Si</v>
      </c>
      <c r="I28" s="143" t="str">
        <f>VLOOKUP(E28,VIP!$A$2:$O11237,8,FALSE)</f>
        <v>Si</v>
      </c>
      <c r="J28" s="143" t="str">
        <f>VLOOKUP(E28,VIP!$A$2:$O11187,8,FALSE)</f>
        <v>Si</v>
      </c>
      <c r="K28" s="143" t="str">
        <f>VLOOKUP(E28,VIP!$A$2:$O14761,6,0)</f>
        <v>NO</v>
      </c>
      <c r="L28" s="144" t="s">
        <v>2219</v>
      </c>
      <c r="M28" s="99" t="s">
        <v>2445</v>
      </c>
      <c r="N28" s="99" t="s">
        <v>2452</v>
      </c>
      <c r="O28" s="143" t="s">
        <v>2588</v>
      </c>
      <c r="P28" s="143"/>
      <c r="Q28" s="99" t="s">
        <v>2219</v>
      </c>
    </row>
    <row r="29" spans="1:17" s="117" customFormat="1" ht="18" x14ac:dyDescent="0.25">
      <c r="A29" s="143" t="str">
        <f>VLOOKUP(E29,'LISTADO ATM'!$A$2:$C$898,3,0)</f>
        <v>DISTRITO NACIONAL</v>
      </c>
      <c r="B29" s="140">
        <v>3335956088</v>
      </c>
      <c r="C29" s="100">
        <v>44392.654768518521</v>
      </c>
      <c r="D29" s="100" t="s">
        <v>2180</v>
      </c>
      <c r="E29" s="135">
        <v>639</v>
      </c>
      <c r="F29" s="143" t="str">
        <f>VLOOKUP(E29,VIP!$A$2:$O14309,2,0)</f>
        <v>DRBR639</v>
      </c>
      <c r="G29" s="143" t="str">
        <f>VLOOKUP(E29,'LISTADO ATM'!$A$2:$B$897,2,0)</f>
        <v xml:space="preserve">ATM Comisión Militar MOPC </v>
      </c>
      <c r="H29" s="143" t="str">
        <f>VLOOKUP(E29,VIP!$A$2:$O19270,7,FALSE)</f>
        <v>Si</v>
      </c>
      <c r="I29" s="143" t="str">
        <f>VLOOKUP(E29,VIP!$A$2:$O11235,8,FALSE)</f>
        <v>Si</v>
      </c>
      <c r="J29" s="143" t="str">
        <f>VLOOKUP(E29,VIP!$A$2:$O11185,8,FALSE)</f>
        <v>Si</v>
      </c>
      <c r="K29" s="143" t="str">
        <f>VLOOKUP(E29,VIP!$A$2:$O14759,6,0)</f>
        <v>NO</v>
      </c>
      <c r="L29" s="144" t="s">
        <v>2245</v>
      </c>
      <c r="M29" s="99" t="s">
        <v>2445</v>
      </c>
      <c r="N29" s="99" t="s">
        <v>2452</v>
      </c>
      <c r="O29" s="143" t="s">
        <v>2454</v>
      </c>
      <c r="P29" s="143"/>
      <c r="Q29" s="99" t="s">
        <v>2245</v>
      </c>
    </row>
    <row r="30" spans="1:17" ht="18" x14ac:dyDescent="0.25">
      <c r="A30" s="143" t="str">
        <f>VLOOKUP(E30,'LISTADO ATM'!$A$2:$C$898,3,0)</f>
        <v>ESTE</v>
      </c>
      <c r="B30" s="140">
        <v>3335956141</v>
      </c>
      <c r="C30" s="100">
        <v>44392.665613425925</v>
      </c>
      <c r="D30" s="100" t="s">
        <v>2448</v>
      </c>
      <c r="E30" s="135">
        <v>366</v>
      </c>
      <c r="F30" s="143" t="str">
        <f>VLOOKUP(E30,VIP!$A$2:$O14318,2,0)</f>
        <v>DRBR366</v>
      </c>
      <c r="G30" s="143" t="str">
        <f>VLOOKUP(E30,'LISTADO ATM'!$A$2:$B$897,2,0)</f>
        <v>ATM Oficina Boulevard (Higuey) II</v>
      </c>
      <c r="H30" s="143" t="str">
        <f>VLOOKUP(E30,VIP!$A$2:$O19279,7,FALSE)</f>
        <v>N/A</v>
      </c>
      <c r="I30" s="143" t="str">
        <f>VLOOKUP(E30,VIP!$A$2:$O11244,8,FALSE)</f>
        <v>N/A</v>
      </c>
      <c r="J30" s="143" t="str">
        <f>VLOOKUP(E30,VIP!$A$2:$O11194,8,FALSE)</f>
        <v>N/A</v>
      </c>
      <c r="K30" s="143" t="str">
        <f>VLOOKUP(E30,VIP!$A$2:$O14768,6,0)</f>
        <v>N/A</v>
      </c>
      <c r="L30" s="144" t="s">
        <v>2417</v>
      </c>
      <c r="M30" s="99" t="s">
        <v>2445</v>
      </c>
      <c r="N30" s="99" t="s">
        <v>2452</v>
      </c>
      <c r="O30" s="143" t="s">
        <v>2453</v>
      </c>
      <c r="P30" s="143"/>
      <c r="Q30" s="99" t="s">
        <v>2417</v>
      </c>
    </row>
    <row r="31" spans="1:17" ht="18" x14ac:dyDescent="0.25">
      <c r="A31" s="143" t="str">
        <f>VLOOKUP(E31,'LISTADO ATM'!$A$2:$C$898,3,0)</f>
        <v>DISTRITO NACIONAL</v>
      </c>
      <c r="B31" s="140">
        <v>3335956197</v>
      </c>
      <c r="C31" s="100">
        <v>44392.688750000001</v>
      </c>
      <c r="D31" s="100" t="s">
        <v>2469</v>
      </c>
      <c r="E31" s="135">
        <v>957</v>
      </c>
      <c r="F31" s="143" t="str">
        <f>VLOOKUP(E31,VIP!$A$2:$O14317,2,0)</f>
        <v>DRBR23F</v>
      </c>
      <c r="G31" s="143" t="str">
        <f>VLOOKUP(E31,'LISTADO ATM'!$A$2:$B$897,2,0)</f>
        <v xml:space="preserve">ATM Oficina Venezuela </v>
      </c>
      <c r="H31" s="143" t="str">
        <f>VLOOKUP(E31,VIP!$A$2:$O19278,7,FALSE)</f>
        <v>Si</v>
      </c>
      <c r="I31" s="143" t="str">
        <f>VLOOKUP(E31,VIP!$A$2:$O11243,8,FALSE)</f>
        <v>Si</v>
      </c>
      <c r="J31" s="143" t="str">
        <f>VLOOKUP(E31,VIP!$A$2:$O11193,8,FALSE)</f>
        <v>Si</v>
      </c>
      <c r="K31" s="143" t="str">
        <f>VLOOKUP(E31,VIP!$A$2:$O14767,6,0)</f>
        <v>SI</v>
      </c>
      <c r="L31" s="144" t="s">
        <v>2417</v>
      </c>
      <c r="M31" s="99" t="s">
        <v>2445</v>
      </c>
      <c r="N31" s="99" t="s">
        <v>2452</v>
      </c>
      <c r="O31" s="143" t="s">
        <v>2470</v>
      </c>
      <c r="P31" s="143"/>
      <c r="Q31" s="99" t="s">
        <v>2417</v>
      </c>
    </row>
    <row r="32" spans="1:17" ht="18" x14ac:dyDescent="0.25">
      <c r="A32" s="143" t="str">
        <f>VLOOKUP(E32,'LISTADO ATM'!$A$2:$C$898,3,0)</f>
        <v>SUR</v>
      </c>
      <c r="B32" s="140">
        <v>3335956206</v>
      </c>
      <c r="C32" s="100">
        <v>44392.694305555553</v>
      </c>
      <c r="D32" s="100" t="s">
        <v>2469</v>
      </c>
      <c r="E32" s="135">
        <v>403</v>
      </c>
      <c r="F32" s="143" t="str">
        <f>VLOOKUP(E32,VIP!$A$2:$O14316,2,0)</f>
        <v>DRBR403</v>
      </c>
      <c r="G32" s="143" t="str">
        <f>VLOOKUP(E32,'LISTADO ATM'!$A$2:$B$897,2,0)</f>
        <v xml:space="preserve">ATM Oficina Vicente Noble </v>
      </c>
      <c r="H32" s="143" t="str">
        <f>VLOOKUP(E32,VIP!$A$2:$O19277,7,FALSE)</f>
        <v>Si</v>
      </c>
      <c r="I32" s="143" t="str">
        <f>VLOOKUP(E32,VIP!$A$2:$O11242,8,FALSE)</f>
        <v>Si</v>
      </c>
      <c r="J32" s="143" t="str">
        <f>VLOOKUP(E32,VIP!$A$2:$O11192,8,FALSE)</f>
        <v>Si</v>
      </c>
      <c r="K32" s="143" t="str">
        <f>VLOOKUP(E32,VIP!$A$2:$O14766,6,0)</f>
        <v>NO</v>
      </c>
      <c r="L32" s="144" t="s">
        <v>2417</v>
      </c>
      <c r="M32" s="99" t="s">
        <v>2445</v>
      </c>
      <c r="N32" s="99" t="s">
        <v>2452</v>
      </c>
      <c r="O32" s="143" t="s">
        <v>2470</v>
      </c>
      <c r="P32" s="143"/>
      <c r="Q32" s="99" t="s">
        <v>2417</v>
      </c>
    </row>
    <row r="33" spans="1:17" ht="18" x14ac:dyDescent="0.25">
      <c r="A33" s="143" t="str">
        <f>VLOOKUP(E33,'LISTADO ATM'!$A$2:$C$898,3,0)</f>
        <v>NORTE</v>
      </c>
      <c r="B33" s="140">
        <v>3335956215</v>
      </c>
      <c r="C33" s="100">
        <v>44392.700289351851</v>
      </c>
      <c r="D33" s="100" t="s">
        <v>2181</v>
      </c>
      <c r="E33" s="135">
        <v>9</v>
      </c>
      <c r="F33" s="143" t="str">
        <f>VLOOKUP(E33,VIP!$A$2:$O14315,2,0)</f>
        <v>DRBR009</v>
      </c>
      <c r="G33" s="143" t="str">
        <f>VLOOKUP(E33,'LISTADO ATM'!$A$2:$B$897,2,0)</f>
        <v>ATM Hispañiola Fresh Fruit</v>
      </c>
      <c r="H33" s="143" t="str">
        <f>VLOOKUP(E33,VIP!$A$2:$O19276,7,FALSE)</f>
        <v>Si</v>
      </c>
      <c r="I33" s="143" t="str">
        <f>VLOOKUP(E33,VIP!$A$2:$O11241,8,FALSE)</f>
        <v>Si</v>
      </c>
      <c r="J33" s="143" t="str">
        <f>VLOOKUP(E33,VIP!$A$2:$O11191,8,FALSE)</f>
        <v>Si</v>
      </c>
      <c r="K33" s="143" t="str">
        <f>VLOOKUP(E33,VIP!$A$2:$O14765,6,0)</f>
        <v>NO</v>
      </c>
      <c r="L33" s="144" t="s">
        <v>2245</v>
      </c>
      <c r="M33" s="99" t="s">
        <v>2445</v>
      </c>
      <c r="N33" s="99" t="s">
        <v>2452</v>
      </c>
      <c r="O33" s="143" t="s">
        <v>2586</v>
      </c>
      <c r="P33" s="143"/>
      <c r="Q33" s="99" t="s">
        <v>2245</v>
      </c>
    </row>
    <row r="34" spans="1:17" ht="18" x14ac:dyDescent="0.25">
      <c r="A34" s="143" t="str">
        <f>VLOOKUP(E34,'LISTADO ATM'!$A$2:$C$898,3,0)</f>
        <v>DISTRITO NACIONAL</v>
      </c>
      <c r="B34" s="140">
        <v>3335956219</v>
      </c>
      <c r="C34" s="100">
        <v>44392.702476851853</v>
      </c>
      <c r="D34" s="100" t="s">
        <v>2469</v>
      </c>
      <c r="E34" s="135">
        <v>160</v>
      </c>
      <c r="F34" s="143" t="str">
        <f>VLOOKUP(E34,VIP!$A$2:$O14314,2,0)</f>
        <v>DRBR160</v>
      </c>
      <c r="G34" s="143" t="str">
        <f>VLOOKUP(E34,'LISTADO ATM'!$A$2:$B$897,2,0)</f>
        <v xml:space="preserve">ATM Oficina Herrera </v>
      </c>
      <c r="H34" s="143" t="str">
        <f>VLOOKUP(E34,VIP!$A$2:$O19275,7,FALSE)</f>
        <v>Si</v>
      </c>
      <c r="I34" s="143" t="str">
        <f>VLOOKUP(E34,VIP!$A$2:$O11240,8,FALSE)</f>
        <v>Si</v>
      </c>
      <c r="J34" s="143" t="str">
        <f>VLOOKUP(E34,VIP!$A$2:$O11190,8,FALSE)</f>
        <v>Si</v>
      </c>
      <c r="K34" s="143" t="str">
        <f>VLOOKUP(E34,VIP!$A$2:$O14764,6,0)</f>
        <v>NO</v>
      </c>
      <c r="L34" s="144" t="s">
        <v>2441</v>
      </c>
      <c r="M34" s="99" t="s">
        <v>2445</v>
      </c>
      <c r="N34" s="99" t="s">
        <v>2452</v>
      </c>
      <c r="O34" s="143" t="s">
        <v>2470</v>
      </c>
      <c r="P34" s="143"/>
      <c r="Q34" s="99" t="s">
        <v>2441</v>
      </c>
    </row>
    <row r="35" spans="1:17" ht="18" x14ac:dyDescent="0.25">
      <c r="A35" s="143" t="str">
        <f>VLOOKUP(E35,'LISTADO ATM'!$A$2:$C$898,3,0)</f>
        <v>DISTRITO NACIONAL</v>
      </c>
      <c r="B35" s="140">
        <v>3335956239</v>
      </c>
      <c r="C35" s="100">
        <v>44392.709803240738</v>
      </c>
      <c r="D35" s="100" t="s">
        <v>2448</v>
      </c>
      <c r="E35" s="135">
        <v>717</v>
      </c>
      <c r="F35" s="143" t="str">
        <f>VLOOKUP(E35,VIP!$A$2:$O14313,2,0)</f>
        <v>DRBR24K</v>
      </c>
      <c r="G35" s="143" t="str">
        <f>VLOOKUP(E35,'LISTADO ATM'!$A$2:$B$897,2,0)</f>
        <v xml:space="preserve">ATM Oficina Los Alcarrizos </v>
      </c>
      <c r="H35" s="143" t="str">
        <f>VLOOKUP(E35,VIP!$A$2:$O19274,7,FALSE)</f>
        <v>Si</v>
      </c>
      <c r="I35" s="143" t="str">
        <f>VLOOKUP(E35,VIP!$A$2:$O11239,8,FALSE)</f>
        <v>Si</v>
      </c>
      <c r="J35" s="143" t="str">
        <f>VLOOKUP(E35,VIP!$A$2:$O11189,8,FALSE)</f>
        <v>Si</v>
      </c>
      <c r="K35" s="143" t="str">
        <f>VLOOKUP(E35,VIP!$A$2:$O14763,6,0)</f>
        <v>SI</v>
      </c>
      <c r="L35" s="144" t="s">
        <v>2417</v>
      </c>
      <c r="M35" s="99" t="s">
        <v>2445</v>
      </c>
      <c r="N35" s="99" t="s">
        <v>2452</v>
      </c>
      <c r="O35" s="143" t="s">
        <v>2453</v>
      </c>
      <c r="P35" s="143"/>
      <c r="Q35" s="99" t="s">
        <v>2417</v>
      </c>
    </row>
    <row r="36" spans="1:17" ht="18" x14ac:dyDescent="0.25">
      <c r="A36" s="143" t="str">
        <f>VLOOKUP(E36,'LISTADO ATM'!$A$2:$C$898,3,0)</f>
        <v>DISTRITO NACIONAL</v>
      </c>
      <c r="B36" s="140">
        <v>3335956241</v>
      </c>
      <c r="C36" s="100">
        <v>44392.711574074077</v>
      </c>
      <c r="D36" s="100" t="s">
        <v>2180</v>
      </c>
      <c r="E36" s="135">
        <v>346</v>
      </c>
      <c r="F36" s="143" t="str">
        <f>VLOOKUP(E36,VIP!$A$2:$O14312,2,0)</f>
        <v>DRBR346</v>
      </c>
      <c r="G36" s="143" t="str">
        <f>VLOOKUP(E36,'LISTADO ATM'!$A$2:$B$897,2,0)</f>
        <v>ATM Ministerio de Industria y Comercio</v>
      </c>
      <c r="H36" s="143" t="str">
        <f>VLOOKUP(E36,VIP!$A$2:$O19273,7,FALSE)</f>
        <v>Si</v>
      </c>
      <c r="I36" s="143" t="str">
        <f>VLOOKUP(E36,VIP!$A$2:$O11238,8,FALSE)</f>
        <v>Si</v>
      </c>
      <c r="J36" s="143" t="str">
        <f>VLOOKUP(E36,VIP!$A$2:$O11188,8,FALSE)</f>
        <v>Si</v>
      </c>
      <c r="K36" s="143">
        <f>VLOOKUP(E36,VIP!$A$2:$O14762,6,0)</f>
        <v>0</v>
      </c>
      <c r="L36" s="144" t="s">
        <v>2219</v>
      </c>
      <c r="M36" s="99" t="s">
        <v>2445</v>
      </c>
      <c r="N36" s="99" t="s">
        <v>2452</v>
      </c>
      <c r="O36" s="143" t="s">
        <v>2454</v>
      </c>
      <c r="P36" s="143"/>
      <c r="Q36" s="99" t="s">
        <v>2219</v>
      </c>
    </row>
    <row r="37" spans="1:17" ht="18" x14ac:dyDescent="0.25">
      <c r="A37" s="143" t="str">
        <f>VLOOKUP(E37,'LISTADO ATM'!$A$2:$C$898,3,0)</f>
        <v>DISTRITO NACIONAL</v>
      </c>
      <c r="B37" s="140">
        <v>3335956258</v>
      </c>
      <c r="C37" s="100">
        <v>44392.719456018516</v>
      </c>
      <c r="D37" s="100" t="s">
        <v>2448</v>
      </c>
      <c r="E37" s="135">
        <v>967</v>
      </c>
      <c r="F37" s="143" t="str">
        <f>VLOOKUP(E37,VIP!$A$2:$O14311,2,0)</f>
        <v>DRBR967</v>
      </c>
      <c r="G37" s="143" t="str">
        <f>VLOOKUP(E37,'LISTADO ATM'!$A$2:$B$897,2,0)</f>
        <v xml:space="preserve">ATM UNP Hiper Olé Autopista Duarte </v>
      </c>
      <c r="H37" s="143" t="str">
        <f>VLOOKUP(E37,VIP!$A$2:$O19272,7,FALSE)</f>
        <v>Si</v>
      </c>
      <c r="I37" s="143" t="str">
        <f>VLOOKUP(E37,VIP!$A$2:$O11237,8,FALSE)</f>
        <v>Si</v>
      </c>
      <c r="J37" s="143" t="str">
        <f>VLOOKUP(E37,VIP!$A$2:$O11187,8,FALSE)</f>
        <v>Si</v>
      </c>
      <c r="K37" s="143" t="str">
        <f>VLOOKUP(E37,VIP!$A$2:$O14761,6,0)</f>
        <v>NO</v>
      </c>
      <c r="L37" s="144" t="s">
        <v>2417</v>
      </c>
      <c r="M37" s="99" t="s">
        <v>2445</v>
      </c>
      <c r="N37" s="99" t="s">
        <v>2452</v>
      </c>
      <c r="O37" s="143" t="s">
        <v>2453</v>
      </c>
      <c r="P37" s="143"/>
      <c r="Q37" s="99" t="s">
        <v>2417</v>
      </c>
    </row>
    <row r="38" spans="1:17" ht="18" x14ac:dyDescent="0.25">
      <c r="A38" s="143" t="str">
        <f>VLOOKUP(E38,'LISTADO ATM'!$A$2:$C$898,3,0)</f>
        <v>DISTRITO NACIONAL</v>
      </c>
      <c r="B38" s="140">
        <v>3335956260</v>
      </c>
      <c r="C38" s="100">
        <v>44392.720439814817</v>
      </c>
      <c r="D38" s="100" t="s">
        <v>2180</v>
      </c>
      <c r="E38" s="135">
        <v>57</v>
      </c>
      <c r="F38" s="143" t="str">
        <f>VLOOKUP(E38,VIP!$A$2:$O14310,2,0)</f>
        <v>DRBR057</v>
      </c>
      <c r="G38" s="143" t="str">
        <f>VLOOKUP(E38,'LISTADO ATM'!$A$2:$B$897,2,0)</f>
        <v xml:space="preserve">ATM Oficina Malecon Center </v>
      </c>
      <c r="H38" s="143" t="str">
        <f>VLOOKUP(E38,VIP!$A$2:$O19271,7,FALSE)</f>
        <v>Si</v>
      </c>
      <c r="I38" s="143" t="str">
        <f>VLOOKUP(E38,VIP!$A$2:$O11236,8,FALSE)</f>
        <v>Si</v>
      </c>
      <c r="J38" s="143" t="str">
        <f>VLOOKUP(E38,VIP!$A$2:$O11186,8,FALSE)</f>
        <v>Si</v>
      </c>
      <c r="K38" s="143" t="str">
        <f>VLOOKUP(E38,VIP!$A$2:$O14760,6,0)</f>
        <v>NO</v>
      </c>
      <c r="L38" s="144" t="s">
        <v>2219</v>
      </c>
      <c r="M38" s="99" t="s">
        <v>2445</v>
      </c>
      <c r="N38" s="99" t="s">
        <v>2452</v>
      </c>
      <c r="O38" s="143" t="s">
        <v>2454</v>
      </c>
      <c r="P38" s="143"/>
      <c r="Q38" s="99" t="s">
        <v>2219</v>
      </c>
    </row>
    <row r="39" spans="1:17" ht="18" x14ac:dyDescent="0.25">
      <c r="A39" s="143" t="str">
        <f>VLOOKUP(E39,'LISTADO ATM'!$A$2:$C$898,3,0)</f>
        <v>DISTRITO NACIONAL</v>
      </c>
      <c r="B39" s="140">
        <v>3335956264</v>
      </c>
      <c r="C39" s="100">
        <v>44392.726886574077</v>
      </c>
      <c r="D39" s="100" t="s">
        <v>2448</v>
      </c>
      <c r="E39" s="135">
        <v>980</v>
      </c>
      <c r="F39" s="143" t="str">
        <f>VLOOKUP(E39,VIP!$A$2:$O14311,2,0)</f>
        <v>DRBR980</v>
      </c>
      <c r="G39" s="143" t="str">
        <f>VLOOKUP(E39,'LISTADO ATM'!$A$2:$B$897,2,0)</f>
        <v xml:space="preserve">ATM Oficina Bella Vista Mall II </v>
      </c>
      <c r="H39" s="143" t="str">
        <f>VLOOKUP(E39,VIP!$A$2:$O19272,7,FALSE)</f>
        <v>Si</v>
      </c>
      <c r="I39" s="143" t="str">
        <f>VLOOKUP(E39,VIP!$A$2:$O11237,8,FALSE)</f>
        <v>Si</v>
      </c>
      <c r="J39" s="143" t="str">
        <f>VLOOKUP(E39,VIP!$A$2:$O11187,8,FALSE)</f>
        <v>Si</v>
      </c>
      <c r="K39" s="143" t="str">
        <f>VLOOKUP(E39,VIP!$A$2:$O14761,6,0)</f>
        <v>NO</v>
      </c>
      <c r="L39" s="144" t="s">
        <v>2561</v>
      </c>
      <c r="M39" s="99" t="s">
        <v>2445</v>
      </c>
      <c r="N39" s="99" t="s">
        <v>2452</v>
      </c>
      <c r="O39" s="143" t="s">
        <v>2453</v>
      </c>
      <c r="P39" s="143"/>
      <c r="Q39" s="99" t="s">
        <v>2561</v>
      </c>
    </row>
    <row r="40" spans="1:17" ht="18" x14ac:dyDescent="0.25">
      <c r="A40" s="143" t="str">
        <f>VLOOKUP(E40,'LISTADO ATM'!$A$2:$C$898,3,0)</f>
        <v>DISTRITO NACIONAL</v>
      </c>
      <c r="B40" s="140">
        <v>3335956266</v>
      </c>
      <c r="C40" s="100">
        <v>44392.731296296297</v>
      </c>
      <c r="D40" s="100" t="s">
        <v>2180</v>
      </c>
      <c r="E40" s="135">
        <v>490</v>
      </c>
      <c r="F40" s="143" t="str">
        <f>VLOOKUP(E40,VIP!$A$2:$O14312,2,0)</f>
        <v>DRBR490</v>
      </c>
      <c r="G40" s="143" t="str">
        <f>VLOOKUP(E40,'LISTADO ATM'!$A$2:$B$897,2,0)</f>
        <v xml:space="preserve">ATM Hospital Ney Arias Lora </v>
      </c>
      <c r="H40" s="143" t="str">
        <f>VLOOKUP(E40,VIP!$A$2:$O19273,7,FALSE)</f>
        <v>Si</v>
      </c>
      <c r="I40" s="143" t="str">
        <f>VLOOKUP(E40,VIP!$A$2:$O11238,8,FALSE)</f>
        <v>Si</v>
      </c>
      <c r="J40" s="143" t="str">
        <f>VLOOKUP(E40,VIP!$A$2:$O11188,8,FALSE)</f>
        <v>Si</v>
      </c>
      <c r="K40" s="143" t="str">
        <f>VLOOKUP(E40,VIP!$A$2:$O14762,6,0)</f>
        <v>NO</v>
      </c>
      <c r="L40" s="144" t="s">
        <v>2219</v>
      </c>
      <c r="M40" s="99" t="s">
        <v>2445</v>
      </c>
      <c r="N40" s="99" t="s">
        <v>2452</v>
      </c>
      <c r="O40" s="143" t="s">
        <v>2454</v>
      </c>
      <c r="P40" s="143"/>
      <c r="Q40" s="99" t="s">
        <v>2219</v>
      </c>
    </row>
    <row r="41" spans="1:17" ht="18" x14ac:dyDescent="0.25">
      <c r="A41" s="143" t="str">
        <f>VLOOKUP(E41,'LISTADO ATM'!$A$2:$C$898,3,0)</f>
        <v>DISTRITO NACIONAL</v>
      </c>
      <c r="B41" s="140">
        <v>3335956269</v>
      </c>
      <c r="C41" s="100">
        <v>44392.731874999998</v>
      </c>
      <c r="D41" s="100" t="s">
        <v>2448</v>
      </c>
      <c r="E41" s="135">
        <v>876</v>
      </c>
      <c r="F41" s="143" t="str">
        <f>VLOOKUP(E41,VIP!$A$2:$O14313,2,0)</f>
        <v>DRBR876</v>
      </c>
      <c r="G41" s="143" t="str">
        <f>VLOOKUP(E41,'LISTADO ATM'!$A$2:$B$897,2,0)</f>
        <v xml:space="preserve">ATM Estación Next Abraham Lincoln </v>
      </c>
      <c r="H41" s="143" t="str">
        <f>VLOOKUP(E41,VIP!$A$2:$O19274,7,FALSE)</f>
        <v>Si</v>
      </c>
      <c r="I41" s="143" t="str">
        <f>VLOOKUP(E41,VIP!$A$2:$O11239,8,FALSE)</f>
        <v>Si</v>
      </c>
      <c r="J41" s="143" t="str">
        <f>VLOOKUP(E41,VIP!$A$2:$O11189,8,FALSE)</f>
        <v>Si</v>
      </c>
      <c r="K41" s="143" t="str">
        <f>VLOOKUP(E41,VIP!$A$2:$O14763,6,0)</f>
        <v>NO</v>
      </c>
      <c r="L41" s="144" t="s">
        <v>2441</v>
      </c>
      <c r="M41" s="99" t="s">
        <v>2445</v>
      </c>
      <c r="N41" s="99" t="s">
        <v>2452</v>
      </c>
      <c r="O41" s="143" t="s">
        <v>2453</v>
      </c>
      <c r="P41" s="143"/>
      <c r="Q41" s="99" t="s">
        <v>2597</v>
      </c>
    </row>
    <row r="42" spans="1:17" ht="18" x14ac:dyDescent="0.25">
      <c r="A42" s="143" t="str">
        <f>VLOOKUP(E42,'LISTADO ATM'!$A$2:$C$898,3,0)</f>
        <v>DISTRITO NACIONAL</v>
      </c>
      <c r="B42" s="140">
        <v>3335956271</v>
      </c>
      <c r="C42" s="100">
        <v>44392.7343287037</v>
      </c>
      <c r="D42" s="100" t="s">
        <v>2180</v>
      </c>
      <c r="E42" s="135">
        <v>701</v>
      </c>
      <c r="F42" s="143" t="str">
        <f>VLOOKUP(E42,VIP!$A$2:$O14314,2,0)</f>
        <v>DRBR701</v>
      </c>
      <c r="G42" s="143" t="str">
        <f>VLOOKUP(E42,'LISTADO ATM'!$A$2:$B$897,2,0)</f>
        <v>ATM Autoservicio Los Alcarrizos</v>
      </c>
      <c r="H42" s="143" t="str">
        <f>VLOOKUP(E42,VIP!$A$2:$O19275,7,FALSE)</f>
        <v>Si</v>
      </c>
      <c r="I42" s="143" t="str">
        <f>VLOOKUP(E42,VIP!$A$2:$O11240,8,FALSE)</f>
        <v>Si</v>
      </c>
      <c r="J42" s="143" t="str">
        <f>VLOOKUP(E42,VIP!$A$2:$O11190,8,FALSE)</f>
        <v>Si</v>
      </c>
      <c r="K42" s="143" t="str">
        <f>VLOOKUP(E42,VIP!$A$2:$O14764,6,0)</f>
        <v>NO</v>
      </c>
      <c r="L42" s="144" t="s">
        <v>2219</v>
      </c>
      <c r="M42" s="99" t="s">
        <v>2445</v>
      </c>
      <c r="N42" s="99" t="s">
        <v>2452</v>
      </c>
      <c r="O42" s="143" t="s">
        <v>2454</v>
      </c>
      <c r="P42" s="143"/>
      <c r="Q42" s="99" t="s">
        <v>2219</v>
      </c>
    </row>
    <row r="43" spans="1:17" ht="18" x14ac:dyDescent="0.25">
      <c r="A43" s="143" t="str">
        <f>VLOOKUP(E43,'LISTADO ATM'!$A$2:$C$898,3,0)</f>
        <v>NORTE</v>
      </c>
      <c r="B43" s="140">
        <v>3335956273</v>
      </c>
      <c r="C43" s="100">
        <v>44392.73673611111</v>
      </c>
      <c r="D43" s="100" t="s">
        <v>2589</v>
      </c>
      <c r="E43" s="135">
        <v>654</v>
      </c>
      <c r="F43" s="143" t="str">
        <f>VLOOKUP(E43,VIP!$A$2:$O14315,2,0)</f>
        <v>DRBR654</v>
      </c>
      <c r="G43" s="143" t="str">
        <f>VLOOKUP(E43,'LISTADO ATM'!$A$2:$B$897,2,0)</f>
        <v>ATM Autoservicio S/M Jumbo Puerto Plata</v>
      </c>
      <c r="H43" s="143" t="str">
        <f>VLOOKUP(E43,VIP!$A$2:$O19276,7,FALSE)</f>
        <v>Si</v>
      </c>
      <c r="I43" s="143" t="str">
        <f>VLOOKUP(E43,VIP!$A$2:$O11241,8,FALSE)</f>
        <v>Si</v>
      </c>
      <c r="J43" s="143" t="str">
        <f>VLOOKUP(E43,VIP!$A$2:$O11191,8,FALSE)</f>
        <v>Si</v>
      </c>
      <c r="K43" s="143" t="str">
        <f>VLOOKUP(E43,VIP!$A$2:$O14765,6,0)</f>
        <v>NO</v>
      </c>
      <c r="L43" s="144" t="s">
        <v>2561</v>
      </c>
      <c r="M43" s="99" t="s">
        <v>2445</v>
      </c>
      <c r="N43" s="99" t="s">
        <v>2452</v>
      </c>
      <c r="O43" s="143" t="s">
        <v>2598</v>
      </c>
      <c r="P43" s="143"/>
      <c r="Q43" s="99" t="s">
        <v>2561</v>
      </c>
    </row>
    <row r="44" spans="1:17" ht="18" x14ac:dyDescent="0.25">
      <c r="A44" s="143" t="str">
        <f>VLOOKUP(E44,'LISTADO ATM'!$A$2:$C$898,3,0)</f>
        <v>DISTRITO NACIONAL</v>
      </c>
      <c r="B44" s="140">
        <v>3335956274</v>
      </c>
      <c r="C44" s="100">
        <v>44392.738009259258</v>
      </c>
      <c r="D44" s="100" t="s">
        <v>2180</v>
      </c>
      <c r="E44" s="135">
        <v>180</v>
      </c>
      <c r="F44" s="143" t="str">
        <f>VLOOKUP(E44,VIP!$A$2:$O14316,2,0)</f>
        <v>DRBR180</v>
      </c>
      <c r="G44" s="143" t="str">
        <f>VLOOKUP(E44,'LISTADO ATM'!$A$2:$B$897,2,0)</f>
        <v xml:space="preserve">ATM Megacentro II </v>
      </c>
      <c r="H44" s="143" t="str">
        <f>VLOOKUP(E44,VIP!$A$2:$O19277,7,FALSE)</f>
        <v>Si</v>
      </c>
      <c r="I44" s="143" t="str">
        <f>VLOOKUP(E44,VIP!$A$2:$O11242,8,FALSE)</f>
        <v>Si</v>
      </c>
      <c r="J44" s="143" t="str">
        <f>VLOOKUP(E44,VIP!$A$2:$O11192,8,FALSE)</f>
        <v>Si</v>
      </c>
      <c r="K44" s="143" t="str">
        <f>VLOOKUP(E44,VIP!$A$2:$O14766,6,0)</f>
        <v>SI</v>
      </c>
      <c r="L44" s="144" t="s">
        <v>2219</v>
      </c>
      <c r="M44" s="99" t="s">
        <v>2445</v>
      </c>
      <c r="N44" s="99" t="s">
        <v>2452</v>
      </c>
      <c r="O44" s="143" t="s">
        <v>2454</v>
      </c>
      <c r="P44" s="143"/>
      <c r="Q44" s="99" t="s">
        <v>2219</v>
      </c>
    </row>
    <row r="45" spans="1:17" ht="18" x14ac:dyDescent="0.25">
      <c r="A45" s="143" t="str">
        <f>VLOOKUP(E45,'LISTADO ATM'!$A$2:$C$898,3,0)</f>
        <v>DISTRITO NACIONAL</v>
      </c>
      <c r="B45" s="140">
        <v>3335956277</v>
      </c>
      <c r="C45" s="100">
        <v>44392.740682870368</v>
      </c>
      <c r="D45" s="100" t="s">
        <v>2180</v>
      </c>
      <c r="E45" s="135">
        <v>224</v>
      </c>
      <c r="F45" s="143" t="str">
        <f>VLOOKUP(E45,VIP!$A$2:$O14317,2,0)</f>
        <v>DRBR224</v>
      </c>
      <c r="G45" s="143" t="str">
        <f>VLOOKUP(E45,'LISTADO ATM'!$A$2:$B$897,2,0)</f>
        <v xml:space="preserve">ATM S/M Nacional El Millón (Núñez de Cáceres) </v>
      </c>
      <c r="H45" s="143" t="str">
        <f>VLOOKUP(E45,VIP!$A$2:$O19278,7,FALSE)</f>
        <v>Si</v>
      </c>
      <c r="I45" s="143" t="str">
        <f>VLOOKUP(E45,VIP!$A$2:$O11243,8,FALSE)</f>
        <v>Si</v>
      </c>
      <c r="J45" s="143" t="str">
        <f>VLOOKUP(E45,VIP!$A$2:$O11193,8,FALSE)</f>
        <v>Si</v>
      </c>
      <c r="K45" s="143" t="str">
        <f>VLOOKUP(E45,VIP!$A$2:$O14767,6,0)</f>
        <v>SI</v>
      </c>
      <c r="L45" s="144" t="s">
        <v>2219</v>
      </c>
      <c r="M45" s="99" t="s">
        <v>2445</v>
      </c>
      <c r="N45" s="99" t="s">
        <v>2452</v>
      </c>
      <c r="O45" s="143" t="s">
        <v>2454</v>
      </c>
      <c r="P45" s="143"/>
      <c r="Q45" s="99" t="s">
        <v>2219</v>
      </c>
    </row>
    <row r="46" spans="1:17" ht="18" x14ac:dyDescent="0.25">
      <c r="A46" s="143" t="str">
        <f>VLOOKUP(E46,'LISTADO ATM'!$A$2:$C$898,3,0)</f>
        <v>NORTE</v>
      </c>
      <c r="B46" s="140">
        <v>3335956294</v>
      </c>
      <c r="C46" s="100">
        <v>44392.745995370373</v>
      </c>
      <c r="D46" s="100" t="s">
        <v>2181</v>
      </c>
      <c r="E46" s="135">
        <v>987</v>
      </c>
      <c r="F46" s="143" t="str">
        <f>VLOOKUP(E46,VIP!$A$2:$O14318,2,0)</f>
        <v>DRBR987</v>
      </c>
      <c r="G46" s="143" t="str">
        <f>VLOOKUP(E46,'LISTADO ATM'!$A$2:$B$897,2,0)</f>
        <v xml:space="preserve">ATM S/M Jumbo (Moca) </v>
      </c>
      <c r="H46" s="143" t="str">
        <f>VLOOKUP(E46,VIP!$A$2:$O19279,7,FALSE)</f>
        <v>Si</v>
      </c>
      <c r="I46" s="143" t="str">
        <f>VLOOKUP(E46,VIP!$A$2:$O11244,8,FALSE)</f>
        <v>Si</v>
      </c>
      <c r="J46" s="143" t="str">
        <f>VLOOKUP(E46,VIP!$A$2:$O11194,8,FALSE)</f>
        <v>Si</v>
      </c>
      <c r="K46" s="143" t="str">
        <f>VLOOKUP(E46,VIP!$A$2:$O14768,6,0)</f>
        <v>NO</v>
      </c>
      <c r="L46" s="144" t="s">
        <v>2465</v>
      </c>
      <c r="M46" s="99" t="s">
        <v>2445</v>
      </c>
      <c r="N46" s="99" t="s">
        <v>2452</v>
      </c>
      <c r="O46" s="143" t="s">
        <v>2586</v>
      </c>
      <c r="P46" s="143"/>
      <c r="Q46" s="99" t="s">
        <v>2465</v>
      </c>
    </row>
    <row r="47" spans="1:17" ht="18" x14ac:dyDescent="0.25">
      <c r="A47" s="143" t="str">
        <f>VLOOKUP(E47,'LISTADO ATM'!$A$2:$C$898,3,0)</f>
        <v>NORTE</v>
      </c>
      <c r="B47" s="140">
        <v>3335956296</v>
      </c>
      <c r="C47" s="100">
        <v>44392.750115740739</v>
      </c>
      <c r="D47" s="100" t="s">
        <v>2181</v>
      </c>
      <c r="E47" s="135">
        <v>351</v>
      </c>
      <c r="F47" s="143" t="str">
        <f>VLOOKUP(E47,VIP!$A$2:$O14319,2,0)</f>
        <v>DRBR351</v>
      </c>
      <c r="G47" s="143" t="str">
        <f>VLOOKUP(E47,'LISTADO ATM'!$A$2:$B$897,2,0)</f>
        <v xml:space="preserve">ATM S/M José Luís (Puerto Plata) </v>
      </c>
      <c r="H47" s="143" t="str">
        <f>VLOOKUP(E47,VIP!$A$2:$O19280,7,FALSE)</f>
        <v>Si</v>
      </c>
      <c r="I47" s="143" t="str">
        <f>VLOOKUP(E47,VIP!$A$2:$O11245,8,FALSE)</f>
        <v>Si</v>
      </c>
      <c r="J47" s="143" t="str">
        <f>VLOOKUP(E47,VIP!$A$2:$O11195,8,FALSE)</f>
        <v>Si</v>
      </c>
      <c r="K47" s="143" t="str">
        <f>VLOOKUP(E47,VIP!$A$2:$O14769,6,0)</f>
        <v>NO</v>
      </c>
      <c r="L47" s="144" t="s">
        <v>2465</v>
      </c>
      <c r="M47" s="99" t="s">
        <v>2445</v>
      </c>
      <c r="N47" s="99" t="s">
        <v>2452</v>
      </c>
      <c r="O47" s="143" t="s">
        <v>2586</v>
      </c>
      <c r="P47" s="143"/>
      <c r="Q47" s="99" t="s">
        <v>2465</v>
      </c>
    </row>
    <row r="48" spans="1:17" ht="18" x14ac:dyDescent="0.25">
      <c r="A48" s="143" t="str">
        <f>VLOOKUP(E48,'LISTADO ATM'!$A$2:$C$898,3,0)</f>
        <v>DISTRITO NACIONAL</v>
      </c>
      <c r="B48" s="140">
        <v>3335956299</v>
      </c>
      <c r="C48" s="100">
        <v>44392.753680555557</v>
      </c>
      <c r="D48" s="100" t="s">
        <v>2180</v>
      </c>
      <c r="E48" s="135">
        <v>35</v>
      </c>
      <c r="F48" s="143" t="str">
        <f>VLOOKUP(E48,VIP!$A$2:$O14320,2,0)</f>
        <v>DRBR035</v>
      </c>
      <c r="G48" s="143" t="str">
        <f>VLOOKUP(E48,'LISTADO ATM'!$A$2:$B$897,2,0)</f>
        <v xml:space="preserve">ATM Dirección General de Aduanas I </v>
      </c>
      <c r="H48" s="143" t="str">
        <f>VLOOKUP(E48,VIP!$A$2:$O19281,7,FALSE)</f>
        <v>Si</v>
      </c>
      <c r="I48" s="143" t="str">
        <f>VLOOKUP(E48,VIP!$A$2:$O11246,8,FALSE)</f>
        <v>Si</v>
      </c>
      <c r="J48" s="143" t="str">
        <f>VLOOKUP(E48,VIP!$A$2:$O11196,8,FALSE)</f>
        <v>Si</v>
      </c>
      <c r="K48" s="143" t="str">
        <f>VLOOKUP(E48,VIP!$A$2:$O14770,6,0)</f>
        <v>NO</v>
      </c>
      <c r="L48" s="144" t="s">
        <v>2592</v>
      </c>
      <c r="M48" s="99" t="s">
        <v>2445</v>
      </c>
      <c r="N48" s="99" t="s">
        <v>2452</v>
      </c>
      <c r="O48" s="143" t="s">
        <v>2454</v>
      </c>
      <c r="P48" s="143"/>
      <c r="Q48" s="99" t="s">
        <v>2592</v>
      </c>
    </row>
    <row r="49" spans="1:17" ht="18" x14ac:dyDescent="0.25">
      <c r="A49" s="143" t="str">
        <f>VLOOKUP(E49,'LISTADO ATM'!$A$2:$C$898,3,0)</f>
        <v>NORTE</v>
      </c>
      <c r="B49" s="140">
        <v>3335956306</v>
      </c>
      <c r="C49" s="100">
        <v>44392.760925925926</v>
      </c>
      <c r="D49" s="100" t="s">
        <v>2181</v>
      </c>
      <c r="E49" s="135">
        <v>402</v>
      </c>
      <c r="F49" s="143" t="str">
        <f>VLOOKUP(E49,VIP!$A$2:$O14321,2,0)</f>
        <v>DRBR402</v>
      </c>
      <c r="G49" s="143" t="str">
        <f>VLOOKUP(E49,'LISTADO ATM'!$A$2:$B$897,2,0)</f>
        <v xml:space="preserve">ATM La Sirena La Vega </v>
      </c>
      <c r="H49" s="143" t="str">
        <f>VLOOKUP(E49,VIP!$A$2:$O19282,7,FALSE)</f>
        <v>Si</v>
      </c>
      <c r="I49" s="143" t="str">
        <f>VLOOKUP(E49,VIP!$A$2:$O11247,8,FALSE)</f>
        <v>Si</v>
      </c>
      <c r="J49" s="143" t="str">
        <f>VLOOKUP(E49,VIP!$A$2:$O11197,8,FALSE)</f>
        <v>Si</v>
      </c>
      <c r="K49" s="143" t="str">
        <f>VLOOKUP(E49,VIP!$A$2:$O14771,6,0)</f>
        <v>NO</v>
      </c>
      <c r="L49" s="144" t="s">
        <v>2465</v>
      </c>
      <c r="M49" s="99" t="s">
        <v>2445</v>
      </c>
      <c r="N49" s="99" t="s">
        <v>2452</v>
      </c>
      <c r="O49" s="143" t="s">
        <v>2586</v>
      </c>
      <c r="P49" s="143"/>
      <c r="Q49" s="99" t="s">
        <v>2465</v>
      </c>
    </row>
    <row r="50" spans="1:17" ht="18" x14ac:dyDescent="0.25">
      <c r="A50" s="143" t="str">
        <f>VLOOKUP(E50,'LISTADO ATM'!$A$2:$C$898,3,0)</f>
        <v>DISTRITO NACIONAL</v>
      </c>
      <c r="B50" s="140">
        <v>3335956308</v>
      </c>
      <c r="C50" s="100">
        <v>44392.763090277775</v>
      </c>
      <c r="D50" s="100" t="s">
        <v>2180</v>
      </c>
      <c r="E50" s="135">
        <v>335</v>
      </c>
      <c r="F50" s="143" t="str">
        <f>VLOOKUP(E50,VIP!$A$2:$O14322,2,0)</f>
        <v>DRBR335</v>
      </c>
      <c r="G50" s="143" t="str">
        <f>VLOOKUP(E50,'LISTADO ATM'!$A$2:$B$897,2,0)</f>
        <v>ATM Edificio Aster</v>
      </c>
      <c r="H50" s="143" t="str">
        <f>VLOOKUP(E50,VIP!$A$2:$O19283,7,FALSE)</f>
        <v>Si</v>
      </c>
      <c r="I50" s="143" t="str">
        <f>VLOOKUP(E50,VIP!$A$2:$O11248,8,FALSE)</f>
        <v>Si</v>
      </c>
      <c r="J50" s="143" t="str">
        <f>VLOOKUP(E50,VIP!$A$2:$O11198,8,FALSE)</f>
        <v>Si</v>
      </c>
      <c r="K50" s="143" t="str">
        <f>VLOOKUP(E50,VIP!$A$2:$O14772,6,0)</f>
        <v>NO</v>
      </c>
      <c r="L50" s="144" t="s">
        <v>2465</v>
      </c>
      <c r="M50" s="99" t="s">
        <v>2445</v>
      </c>
      <c r="N50" s="99" t="s">
        <v>2452</v>
      </c>
      <c r="O50" s="143" t="s">
        <v>2454</v>
      </c>
      <c r="P50" s="143"/>
      <c r="Q50" s="99" t="s">
        <v>2465</v>
      </c>
    </row>
    <row r="51" spans="1:17" ht="18" x14ac:dyDescent="0.25">
      <c r="A51" s="143" t="str">
        <f>VLOOKUP(E51,'LISTADO ATM'!$A$2:$C$898,3,0)</f>
        <v>NORTE</v>
      </c>
      <c r="B51" s="140">
        <v>3335956309</v>
      </c>
      <c r="C51" s="100">
        <v>44392.765810185185</v>
      </c>
      <c r="D51" s="100" t="s">
        <v>2181</v>
      </c>
      <c r="E51" s="135">
        <v>649</v>
      </c>
      <c r="F51" s="143" t="str">
        <f>VLOOKUP(E51,VIP!$A$2:$O14323,2,0)</f>
        <v>DRBR649</v>
      </c>
      <c r="G51" s="143" t="str">
        <f>VLOOKUP(E51,'LISTADO ATM'!$A$2:$B$897,2,0)</f>
        <v xml:space="preserve">ATM Oficina Galería 56 (San Francisco de Macorís) </v>
      </c>
      <c r="H51" s="143" t="str">
        <f>VLOOKUP(E51,VIP!$A$2:$O19284,7,FALSE)</f>
        <v>Si</v>
      </c>
      <c r="I51" s="143" t="str">
        <f>VLOOKUP(E51,VIP!$A$2:$O11249,8,FALSE)</f>
        <v>Si</v>
      </c>
      <c r="J51" s="143" t="str">
        <f>VLOOKUP(E51,VIP!$A$2:$O11199,8,FALSE)</f>
        <v>Si</v>
      </c>
      <c r="K51" s="143" t="str">
        <f>VLOOKUP(E51,VIP!$A$2:$O14773,6,0)</f>
        <v>SI</v>
      </c>
      <c r="L51" s="144" t="s">
        <v>2465</v>
      </c>
      <c r="M51" s="99" t="s">
        <v>2445</v>
      </c>
      <c r="N51" s="99" t="s">
        <v>2452</v>
      </c>
      <c r="O51" s="143" t="s">
        <v>2586</v>
      </c>
      <c r="P51" s="143"/>
      <c r="Q51" s="99" t="s">
        <v>2465</v>
      </c>
    </row>
    <row r="52" spans="1:17" ht="18" x14ac:dyDescent="0.25">
      <c r="A52" s="143" t="str">
        <f>VLOOKUP(E52,'LISTADO ATM'!$A$2:$C$898,3,0)</f>
        <v>SUR</v>
      </c>
      <c r="B52" s="140">
        <v>3335956310</v>
      </c>
      <c r="C52" s="100">
        <v>44392.768877314818</v>
      </c>
      <c r="D52" s="100" t="s">
        <v>2469</v>
      </c>
      <c r="E52" s="135">
        <v>101</v>
      </c>
      <c r="F52" s="143" t="str">
        <f>VLOOKUP(E52,VIP!$A$2:$O14324,2,0)</f>
        <v>DRBR101</v>
      </c>
      <c r="G52" s="143" t="str">
        <f>VLOOKUP(E52,'LISTADO ATM'!$A$2:$B$897,2,0)</f>
        <v xml:space="preserve">ATM Oficina San Juan de la Maguana I </v>
      </c>
      <c r="H52" s="143" t="str">
        <f>VLOOKUP(E52,VIP!$A$2:$O19285,7,FALSE)</f>
        <v>Si</v>
      </c>
      <c r="I52" s="143" t="str">
        <f>VLOOKUP(E52,VIP!$A$2:$O11250,8,FALSE)</f>
        <v>Si</v>
      </c>
      <c r="J52" s="143" t="str">
        <f>VLOOKUP(E52,VIP!$A$2:$O11200,8,FALSE)</f>
        <v>Si</v>
      </c>
      <c r="K52" s="143" t="str">
        <f>VLOOKUP(E52,VIP!$A$2:$O14774,6,0)</f>
        <v>SI</v>
      </c>
      <c r="L52" s="144" t="s">
        <v>2561</v>
      </c>
      <c r="M52" s="99" t="s">
        <v>2445</v>
      </c>
      <c r="N52" s="99" t="s">
        <v>2452</v>
      </c>
      <c r="O52" s="143" t="s">
        <v>2470</v>
      </c>
      <c r="P52" s="143"/>
      <c r="Q52" s="99" t="s">
        <v>2561</v>
      </c>
    </row>
    <row r="53" spans="1:17" ht="18" x14ac:dyDescent="0.25">
      <c r="A53" s="143" t="str">
        <f>VLOOKUP(E53,'LISTADO ATM'!$A$2:$C$898,3,0)</f>
        <v>ESTE</v>
      </c>
      <c r="B53" s="140">
        <v>3335956311</v>
      </c>
      <c r="C53" s="100">
        <v>44392.768993055557</v>
      </c>
      <c r="D53" s="100" t="s">
        <v>2180</v>
      </c>
      <c r="E53" s="135">
        <v>795</v>
      </c>
      <c r="F53" s="143" t="str">
        <f>VLOOKUP(E53,VIP!$A$2:$O14325,2,0)</f>
        <v>DRBR795</v>
      </c>
      <c r="G53" s="143" t="str">
        <f>VLOOKUP(E53,'LISTADO ATM'!$A$2:$B$897,2,0)</f>
        <v xml:space="preserve">ATM UNP Guaymate (La Romana) </v>
      </c>
      <c r="H53" s="143" t="str">
        <f>VLOOKUP(E53,VIP!$A$2:$O19286,7,FALSE)</f>
        <v>Si</v>
      </c>
      <c r="I53" s="143" t="str">
        <f>VLOOKUP(E53,VIP!$A$2:$O11251,8,FALSE)</f>
        <v>Si</v>
      </c>
      <c r="J53" s="143" t="str">
        <f>VLOOKUP(E53,VIP!$A$2:$O11201,8,FALSE)</f>
        <v>Si</v>
      </c>
      <c r="K53" s="143" t="str">
        <f>VLOOKUP(E53,VIP!$A$2:$O14775,6,0)</f>
        <v>NO</v>
      </c>
      <c r="L53" s="144" t="s">
        <v>2245</v>
      </c>
      <c r="M53" s="99" t="s">
        <v>2445</v>
      </c>
      <c r="N53" s="99" t="s">
        <v>2452</v>
      </c>
      <c r="O53" s="143" t="s">
        <v>2454</v>
      </c>
      <c r="P53" s="143"/>
      <c r="Q53" s="99" t="s">
        <v>2245</v>
      </c>
    </row>
    <row r="54" spans="1:17" ht="18" x14ac:dyDescent="0.25">
      <c r="A54" s="143" t="str">
        <f>VLOOKUP(E54,'LISTADO ATM'!$A$2:$C$898,3,0)</f>
        <v>NORTE</v>
      </c>
      <c r="B54" s="140">
        <v>3335956314</v>
      </c>
      <c r="C54" s="100">
        <v>44392.771180555559</v>
      </c>
      <c r="D54" s="100" t="s">
        <v>2181</v>
      </c>
      <c r="E54" s="135">
        <v>62</v>
      </c>
      <c r="F54" s="143" t="str">
        <f>VLOOKUP(E54,VIP!$A$2:$O14326,2,0)</f>
        <v>DRBR062</v>
      </c>
      <c r="G54" s="143" t="str">
        <f>VLOOKUP(E54,'LISTADO ATM'!$A$2:$B$897,2,0)</f>
        <v xml:space="preserve">ATM Oficina Dajabón </v>
      </c>
      <c r="H54" s="143" t="str">
        <f>VLOOKUP(E54,VIP!$A$2:$O19287,7,FALSE)</f>
        <v>Si</v>
      </c>
      <c r="I54" s="143" t="str">
        <f>VLOOKUP(E54,VIP!$A$2:$O11252,8,FALSE)</f>
        <v>Si</v>
      </c>
      <c r="J54" s="143" t="str">
        <f>VLOOKUP(E54,VIP!$A$2:$O11202,8,FALSE)</f>
        <v>Si</v>
      </c>
      <c r="K54" s="143" t="str">
        <f>VLOOKUP(E54,VIP!$A$2:$O14776,6,0)</f>
        <v>SI</v>
      </c>
      <c r="L54" s="144" t="s">
        <v>2219</v>
      </c>
      <c r="M54" s="99" t="s">
        <v>2445</v>
      </c>
      <c r="N54" s="99" t="s">
        <v>2452</v>
      </c>
      <c r="O54" s="143" t="s">
        <v>2586</v>
      </c>
      <c r="P54" s="143"/>
      <c r="Q54" s="99" t="s">
        <v>2219</v>
      </c>
    </row>
    <row r="55" spans="1:17" ht="18" x14ac:dyDescent="0.25">
      <c r="A55" s="143" t="str">
        <f>VLOOKUP(E55,'LISTADO ATM'!$A$2:$C$898,3,0)</f>
        <v>DISTRITO NACIONAL</v>
      </c>
      <c r="B55" s="140">
        <v>3335956315</v>
      </c>
      <c r="C55" s="100">
        <v>44392.774097222224</v>
      </c>
      <c r="D55" s="100" t="s">
        <v>2180</v>
      </c>
      <c r="E55" s="135">
        <v>858</v>
      </c>
      <c r="F55" s="143" t="str">
        <f>VLOOKUP(E55,VIP!$A$2:$O14331,2,0)</f>
        <v>DRBR858</v>
      </c>
      <c r="G55" s="143" t="str">
        <f>VLOOKUP(E55,'LISTADO ATM'!$A$2:$B$897,2,0)</f>
        <v xml:space="preserve">ATM Cooperativa Maestros (COOPNAMA) </v>
      </c>
      <c r="H55" s="143" t="str">
        <f>VLOOKUP(E55,VIP!$A$2:$O19292,7,FALSE)</f>
        <v>Si</v>
      </c>
      <c r="I55" s="143" t="str">
        <f>VLOOKUP(E55,VIP!$A$2:$O11257,8,FALSE)</f>
        <v>No</v>
      </c>
      <c r="J55" s="143" t="str">
        <f>VLOOKUP(E55,VIP!$A$2:$O11207,8,FALSE)</f>
        <v>No</v>
      </c>
      <c r="K55" s="143" t="str">
        <f>VLOOKUP(E55,VIP!$A$2:$O14781,6,0)</f>
        <v>NO</v>
      </c>
      <c r="L55" s="144" t="s">
        <v>2219</v>
      </c>
      <c r="M55" s="99" t="s">
        <v>2445</v>
      </c>
      <c r="N55" s="99" t="s">
        <v>2452</v>
      </c>
      <c r="O55" s="143" t="s">
        <v>2454</v>
      </c>
      <c r="P55" s="143"/>
      <c r="Q55" s="99" t="s">
        <v>2219</v>
      </c>
    </row>
    <row r="56" spans="1:17" ht="18" x14ac:dyDescent="0.25">
      <c r="A56" s="143" t="str">
        <f>VLOOKUP(E56,'LISTADO ATM'!$A$2:$C$898,3,0)</f>
        <v>DISTRITO NACIONAL</v>
      </c>
      <c r="B56" s="140">
        <v>3335956316</v>
      </c>
      <c r="C56" s="100">
        <v>44392.775775462964</v>
      </c>
      <c r="D56" s="100" t="s">
        <v>2180</v>
      </c>
      <c r="E56" s="135">
        <v>686</v>
      </c>
      <c r="F56" s="143" t="str">
        <f>VLOOKUP(E56,VIP!$A$2:$O14330,2,0)</f>
        <v>DRBR686</v>
      </c>
      <c r="G56" s="143" t="str">
        <f>VLOOKUP(E56,'LISTADO ATM'!$A$2:$B$897,2,0)</f>
        <v>ATM Autoservicio Oficina Máximo Gómez</v>
      </c>
      <c r="H56" s="143" t="str">
        <f>VLOOKUP(E56,VIP!$A$2:$O19291,7,FALSE)</f>
        <v>Si</v>
      </c>
      <c r="I56" s="143" t="str">
        <f>VLOOKUP(E56,VIP!$A$2:$O11256,8,FALSE)</f>
        <v>Si</v>
      </c>
      <c r="J56" s="143" t="str">
        <f>VLOOKUP(E56,VIP!$A$2:$O11206,8,FALSE)</f>
        <v>Si</v>
      </c>
      <c r="K56" s="143" t="str">
        <f>VLOOKUP(E56,VIP!$A$2:$O14780,6,0)</f>
        <v>NO</v>
      </c>
      <c r="L56" s="144" t="s">
        <v>2219</v>
      </c>
      <c r="M56" s="99" t="s">
        <v>2445</v>
      </c>
      <c r="N56" s="99" t="s">
        <v>2452</v>
      </c>
      <c r="O56" s="143" t="s">
        <v>2454</v>
      </c>
      <c r="P56" s="143"/>
      <c r="Q56" s="99" t="s">
        <v>2219</v>
      </c>
    </row>
    <row r="57" spans="1:17" ht="18" x14ac:dyDescent="0.25">
      <c r="A57" s="143" t="str">
        <f>VLOOKUP(E57,'LISTADO ATM'!$A$2:$C$898,3,0)</f>
        <v>NORTE</v>
      </c>
      <c r="B57" s="140">
        <v>3335956317</v>
      </c>
      <c r="C57" s="100">
        <v>44392.779791666668</v>
      </c>
      <c r="D57" s="100" t="s">
        <v>2469</v>
      </c>
      <c r="E57" s="135">
        <v>277</v>
      </c>
      <c r="F57" s="143" t="str">
        <f>VLOOKUP(E57,VIP!$A$2:$O14329,2,0)</f>
        <v>DRBR277</v>
      </c>
      <c r="G57" s="143" t="str">
        <f>VLOOKUP(E57,'LISTADO ATM'!$A$2:$B$897,2,0)</f>
        <v xml:space="preserve">ATM Oficina Duarte (Santiago) </v>
      </c>
      <c r="H57" s="143" t="str">
        <f>VLOOKUP(E57,VIP!$A$2:$O19290,7,FALSE)</f>
        <v>Si</v>
      </c>
      <c r="I57" s="143" t="str">
        <f>VLOOKUP(E57,VIP!$A$2:$O11255,8,FALSE)</f>
        <v>Si</v>
      </c>
      <c r="J57" s="143" t="str">
        <f>VLOOKUP(E57,VIP!$A$2:$O11205,8,FALSE)</f>
        <v>Si</v>
      </c>
      <c r="K57" s="143" t="str">
        <f>VLOOKUP(E57,VIP!$A$2:$O14779,6,0)</f>
        <v>NO</v>
      </c>
      <c r="L57" s="144" t="s">
        <v>2560</v>
      </c>
      <c r="M57" s="99" t="s">
        <v>2445</v>
      </c>
      <c r="N57" s="99" t="s">
        <v>2452</v>
      </c>
      <c r="O57" s="143" t="s">
        <v>2470</v>
      </c>
      <c r="P57" s="143"/>
      <c r="Q57" s="99" t="s">
        <v>2560</v>
      </c>
    </row>
    <row r="58" spans="1:17" ht="18" x14ac:dyDescent="0.25">
      <c r="A58" s="143" t="str">
        <f>VLOOKUP(E58,'LISTADO ATM'!$A$2:$C$898,3,0)</f>
        <v>SUR</v>
      </c>
      <c r="B58" s="140">
        <v>3335956318</v>
      </c>
      <c r="C58" s="100">
        <v>44392.785115740742</v>
      </c>
      <c r="D58" s="100" t="s">
        <v>2180</v>
      </c>
      <c r="E58" s="135">
        <v>512</v>
      </c>
      <c r="F58" s="143" t="str">
        <f>VLOOKUP(E58,VIP!$A$2:$O14328,2,0)</f>
        <v>DRBR512</v>
      </c>
      <c r="G58" s="143" t="str">
        <f>VLOOKUP(E58,'LISTADO ATM'!$A$2:$B$897,2,0)</f>
        <v>ATM Plaza Jesús Ferreira</v>
      </c>
      <c r="H58" s="143" t="str">
        <f>VLOOKUP(E58,VIP!$A$2:$O19289,7,FALSE)</f>
        <v>N/A</v>
      </c>
      <c r="I58" s="143" t="str">
        <f>VLOOKUP(E58,VIP!$A$2:$O11254,8,FALSE)</f>
        <v>N/A</v>
      </c>
      <c r="J58" s="143" t="str">
        <f>VLOOKUP(E58,VIP!$A$2:$O11204,8,FALSE)</f>
        <v>N/A</v>
      </c>
      <c r="K58" s="143" t="str">
        <f>VLOOKUP(E58,VIP!$A$2:$O14778,6,0)</f>
        <v>N/A</v>
      </c>
      <c r="L58" s="144" t="s">
        <v>2465</v>
      </c>
      <c r="M58" s="99" t="s">
        <v>2445</v>
      </c>
      <c r="N58" s="99" t="s">
        <v>2452</v>
      </c>
      <c r="O58" s="143" t="s">
        <v>2454</v>
      </c>
      <c r="P58" s="143"/>
      <c r="Q58" s="99" t="s">
        <v>2465</v>
      </c>
    </row>
    <row r="59" spans="1:17" ht="18" x14ac:dyDescent="0.25">
      <c r="A59" s="143" t="str">
        <f>VLOOKUP(E59,'LISTADO ATM'!$A$2:$C$898,3,0)</f>
        <v>NORTE</v>
      </c>
      <c r="B59" s="140">
        <v>3335956319</v>
      </c>
      <c r="C59" s="100">
        <v>44392.788414351853</v>
      </c>
      <c r="D59" s="100" t="s">
        <v>2469</v>
      </c>
      <c r="E59" s="135">
        <v>93</v>
      </c>
      <c r="F59" s="143" t="str">
        <f>VLOOKUP(E59,VIP!$A$2:$O14327,2,0)</f>
        <v>DRBR093</v>
      </c>
      <c r="G59" s="143" t="str">
        <f>VLOOKUP(E59,'LISTADO ATM'!$A$2:$B$897,2,0)</f>
        <v xml:space="preserve">ATM Oficina Cotuí </v>
      </c>
      <c r="H59" s="143" t="str">
        <f>VLOOKUP(E59,VIP!$A$2:$O19288,7,FALSE)</f>
        <v>Si</v>
      </c>
      <c r="I59" s="143" t="str">
        <f>VLOOKUP(E59,VIP!$A$2:$O11253,8,FALSE)</f>
        <v>Si</v>
      </c>
      <c r="J59" s="143" t="str">
        <f>VLOOKUP(E59,VIP!$A$2:$O11203,8,FALSE)</f>
        <v>Si</v>
      </c>
      <c r="K59" s="143" t="str">
        <f>VLOOKUP(E59,VIP!$A$2:$O14777,6,0)</f>
        <v>SI</v>
      </c>
      <c r="L59" s="144" t="s">
        <v>2560</v>
      </c>
      <c r="M59" s="99" t="s">
        <v>2445</v>
      </c>
      <c r="N59" s="99" t="s">
        <v>2452</v>
      </c>
      <c r="O59" s="143" t="s">
        <v>2470</v>
      </c>
      <c r="P59" s="143"/>
      <c r="Q59" s="99" t="s">
        <v>2560</v>
      </c>
    </row>
    <row r="60" spans="1:17" ht="18" x14ac:dyDescent="0.25">
      <c r="A60" s="143" t="str">
        <f>VLOOKUP(E60,'LISTADO ATM'!$A$2:$C$898,3,0)</f>
        <v>NORTE</v>
      </c>
      <c r="B60" s="140">
        <v>3335956321</v>
      </c>
      <c r="C60" s="100">
        <v>44392.801076388889</v>
      </c>
      <c r="D60" s="100" t="s">
        <v>2180</v>
      </c>
      <c r="E60" s="135">
        <v>282</v>
      </c>
      <c r="F60" s="143" t="str">
        <f>VLOOKUP(E60,VIP!$A$2:$O14357,2,0)</f>
        <v>DRBR282</v>
      </c>
      <c r="G60" s="143" t="str">
        <f>VLOOKUP(E60,'LISTADO ATM'!$A$2:$B$897,2,0)</f>
        <v xml:space="preserve">ATM Autobanco Nibaje </v>
      </c>
      <c r="H60" s="143" t="str">
        <f>VLOOKUP(E60,VIP!$A$2:$O19318,7,FALSE)</f>
        <v>Si</v>
      </c>
      <c r="I60" s="143" t="str">
        <f>VLOOKUP(E60,VIP!$A$2:$O11283,8,FALSE)</f>
        <v>Si</v>
      </c>
      <c r="J60" s="143" t="str">
        <f>VLOOKUP(E60,VIP!$A$2:$O11233,8,FALSE)</f>
        <v>Si</v>
      </c>
      <c r="K60" s="143" t="str">
        <f>VLOOKUP(E60,VIP!$A$2:$O14807,6,0)</f>
        <v>NO</v>
      </c>
      <c r="L60" s="144" t="s">
        <v>2219</v>
      </c>
      <c r="M60" s="99" t="s">
        <v>2445</v>
      </c>
      <c r="N60" s="99" t="s">
        <v>2452</v>
      </c>
      <c r="O60" s="143" t="s">
        <v>2454</v>
      </c>
      <c r="P60" s="143"/>
      <c r="Q60" s="99" t="s">
        <v>2219</v>
      </c>
    </row>
    <row r="61" spans="1:17" ht="18" x14ac:dyDescent="0.25">
      <c r="A61" s="143" t="str">
        <f>VLOOKUP(E61,'LISTADO ATM'!$A$2:$C$898,3,0)</f>
        <v>NORTE</v>
      </c>
      <c r="B61" s="140">
        <v>3335956322</v>
      </c>
      <c r="C61" s="100">
        <v>44392.802719907406</v>
      </c>
      <c r="D61" s="100" t="s">
        <v>2181</v>
      </c>
      <c r="E61" s="135">
        <v>361</v>
      </c>
      <c r="F61" s="143" t="str">
        <f>VLOOKUP(E61,VIP!$A$2:$O14356,2,0)</f>
        <v>DRBR361</v>
      </c>
      <c r="G61" s="143" t="str">
        <f>VLOOKUP(E61,'LISTADO ATM'!$A$2:$B$897,2,0)</f>
        <v xml:space="preserve">ATM estacion Next Cumbre </v>
      </c>
      <c r="H61" s="143" t="str">
        <f>VLOOKUP(E61,VIP!$A$2:$O19317,7,FALSE)</f>
        <v>N/A</v>
      </c>
      <c r="I61" s="143" t="str">
        <f>VLOOKUP(E61,VIP!$A$2:$O11282,8,FALSE)</f>
        <v>N/A</v>
      </c>
      <c r="J61" s="143" t="str">
        <f>VLOOKUP(E61,VIP!$A$2:$O11232,8,FALSE)</f>
        <v>N/A</v>
      </c>
      <c r="K61" s="143" t="str">
        <f>VLOOKUP(E61,VIP!$A$2:$O14806,6,0)</f>
        <v>N/A</v>
      </c>
      <c r="L61" s="144" t="s">
        <v>2465</v>
      </c>
      <c r="M61" s="99" t="s">
        <v>2445</v>
      </c>
      <c r="N61" s="99" t="s">
        <v>2452</v>
      </c>
      <c r="O61" s="143" t="s">
        <v>2586</v>
      </c>
      <c r="P61" s="143"/>
      <c r="Q61" s="99" t="s">
        <v>2465</v>
      </c>
    </row>
    <row r="62" spans="1:17" ht="18" x14ac:dyDescent="0.25">
      <c r="A62" s="143" t="str">
        <f>VLOOKUP(E62,'LISTADO ATM'!$A$2:$C$898,3,0)</f>
        <v>SUR</v>
      </c>
      <c r="B62" s="140">
        <v>3335956323</v>
      </c>
      <c r="C62" s="100">
        <v>44392.812025462961</v>
      </c>
      <c r="D62" s="100" t="s">
        <v>2180</v>
      </c>
      <c r="E62" s="135">
        <v>885</v>
      </c>
      <c r="F62" s="143" t="str">
        <f>VLOOKUP(E62,VIP!$A$2:$O14355,2,0)</f>
        <v>DRBR885</v>
      </c>
      <c r="G62" s="143" t="str">
        <f>VLOOKUP(E62,'LISTADO ATM'!$A$2:$B$897,2,0)</f>
        <v xml:space="preserve">ATM UNP Rancho Arriba </v>
      </c>
      <c r="H62" s="143" t="str">
        <f>VLOOKUP(E62,VIP!$A$2:$O19316,7,FALSE)</f>
        <v>Si</v>
      </c>
      <c r="I62" s="143" t="str">
        <f>VLOOKUP(E62,VIP!$A$2:$O11281,8,FALSE)</f>
        <v>Si</v>
      </c>
      <c r="J62" s="143" t="str">
        <f>VLOOKUP(E62,VIP!$A$2:$O11231,8,FALSE)</f>
        <v>Si</v>
      </c>
      <c r="K62" s="143" t="str">
        <f>VLOOKUP(E62,VIP!$A$2:$O14805,6,0)</f>
        <v>NO</v>
      </c>
      <c r="L62" s="144" t="s">
        <v>2245</v>
      </c>
      <c r="M62" s="99" t="s">
        <v>2445</v>
      </c>
      <c r="N62" s="99" t="s">
        <v>2452</v>
      </c>
      <c r="O62" s="143" t="s">
        <v>2454</v>
      </c>
      <c r="P62" s="143"/>
      <c r="Q62" s="99" t="s">
        <v>2245</v>
      </c>
    </row>
    <row r="63" spans="1:17" ht="18" x14ac:dyDescent="0.25">
      <c r="A63" s="143" t="str">
        <f>VLOOKUP(E63,'LISTADO ATM'!$A$2:$C$898,3,0)</f>
        <v>ESTE</v>
      </c>
      <c r="B63" s="140">
        <v>3335956324</v>
      </c>
      <c r="C63" s="100">
        <v>44392.812638888892</v>
      </c>
      <c r="D63" s="100" t="s">
        <v>2180</v>
      </c>
      <c r="E63" s="135">
        <v>217</v>
      </c>
      <c r="F63" s="143" t="str">
        <f>VLOOKUP(E63,VIP!$A$2:$O14354,2,0)</f>
        <v>DRBR217</v>
      </c>
      <c r="G63" s="143" t="str">
        <f>VLOOKUP(E63,'LISTADO ATM'!$A$2:$B$897,2,0)</f>
        <v xml:space="preserve">ATM Oficina Bávaro </v>
      </c>
      <c r="H63" s="143" t="str">
        <f>VLOOKUP(E63,VIP!$A$2:$O19315,7,FALSE)</f>
        <v>Si</v>
      </c>
      <c r="I63" s="143" t="str">
        <f>VLOOKUP(E63,VIP!$A$2:$O11280,8,FALSE)</f>
        <v>Si</v>
      </c>
      <c r="J63" s="143" t="str">
        <f>VLOOKUP(E63,VIP!$A$2:$O11230,8,FALSE)</f>
        <v>Si</v>
      </c>
      <c r="K63" s="143" t="str">
        <f>VLOOKUP(E63,VIP!$A$2:$O14804,6,0)</f>
        <v>NO</v>
      </c>
      <c r="L63" s="144" t="s">
        <v>2465</v>
      </c>
      <c r="M63" s="99" t="s">
        <v>2445</v>
      </c>
      <c r="N63" s="99" t="s">
        <v>2452</v>
      </c>
      <c r="O63" s="143" t="s">
        <v>2454</v>
      </c>
      <c r="P63" s="143"/>
      <c r="Q63" s="99" t="s">
        <v>2465</v>
      </c>
    </row>
    <row r="64" spans="1:17" ht="18" x14ac:dyDescent="0.25">
      <c r="A64" s="143" t="str">
        <f>VLOOKUP(E64,'LISTADO ATM'!$A$2:$C$898,3,0)</f>
        <v>ESTE</v>
      </c>
      <c r="B64" s="140">
        <v>3335956327</v>
      </c>
      <c r="C64" s="100">
        <v>44392.826608796298</v>
      </c>
      <c r="D64" s="100" t="s">
        <v>2180</v>
      </c>
      <c r="E64" s="135">
        <v>121</v>
      </c>
      <c r="F64" s="143" t="str">
        <f>VLOOKUP(E64,VIP!$A$2:$O14353,2,0)</f>
        <v>DRBR121</v>
      </c>
      <c r="G64" s="143" t="str">
        <f>VLOOKUP(E64,'LISTADO ATM'!$A$2:$B$897,2,0)</f>
        <v xml:space="preserve">ATM Oficina Bayaguana </v>
      </c>
      <c r="H64" s="143" t="str">
        <f>VLOOKUP(E64,VIP!$A$2:$O19314,7,FALSE)</f>
        <v>Si</v>
      </c>
      <c r="I64" s="143" t="str">
        <f>VLOOKUP(E64,VIP!$A$2:$O11279,8,FALSE)</f>
        <v>Si</v>
      </c>
      <c r="J64" s="143" t="str">
        <f>VLOOKUP(E64,VIP!$A$2:$O11229,8,FALSE)</f>
        <v>Si</v>
      </c>
      <c r="K64" s="143" t="str">
        <f>VLOOKUP(E64,VIP!$A$2:$O14803,6,0)</f>
        <v>SI</v>
      </c>
      <c r="L64" s="144" t="s">
        <v>2592</v>
      </c>
      <c r="M64" s="99" t="s">
        <v>2445</v>
      </c>
      <c r="N64" s="99" t="s">
        <v>2452</v>
      </c>
      <c r="O64" s="143" t="s">
        <v>2454</v>
      </c>
      <c r="P64" s="143"/>
      <c r="Q64" s="99" t="s">
        <v>2592</v>
      </c>
    </row>
    <row r="65" spans="1:17" ht="18" x14ac:dyDescent="0.25">
      <c r="A65" s="143" t="str">
        <f>VLOOKUP(E65,'LISTADO ATM'!$A$2:$C$898,3,0)</f>
        <v>NORTE</v>
      </c>
      <c r="B65" s="140">
        <v>3335956328</v>
      </c>
      <c r="C65" s="100">
        <v>44392.833761574075</v>
      </c>
      <c r="D65" s="100" t="s">
        <v>2469</v>
      </c>
      <c r="E65" s="135">
        <v>636</v>
      </c>
      <c r="F65" s="143" t="str">
        <f>VLOOKUP(E65,VIP!$A$2:$O14352,2,0)</f>
        <v>DRBR110</v>
      </c>
      <c r="G65" s="143" t="str">
        <f>VLOOKUP(E65,'LISTADO ATM'!$A$2:$B$897,2,0)</f>
        <v xml:space="preserve">ATM Oficina Tamboríl </v>
      </c>
      <c r="H65" s="143" t="str">
        <f>VLOOKUP(E65,VIP!$A$2:$O19313,7,FALSE)</f>
        <v>Si</v>
      </c>
      <c r="I65" s="143" t="str">
        <f>VLOOKUP(E65,VIP!$A$2:$O11278,8,FALSE)</f>
        <v>Si</v>
      </c>
      <c r="J65" s="143" t="str">
        <f>VLOOKUP(E65,VIP!$A$2:$O11228,8,FALSE)</f>
        <v>Si</v>
      </c>
      <c r="K65" s="143" t="str">
        <f>VLOOKUP(E65,VIP!$A$2:$O14802,6,0)</f>
        <v>SI</v>
      </c>
      <c r="L65" s="144" t="s">
        <v>2441</v>
      </c>
      <c r="M65" s="99" t="s">
        <v>2445</v>
      </c>
      <c r="N65" s="99" t="s">
        <v>2452</v>
      </c>
      <c r="O65" s="143" t="s">
        <v>2470</v>
      </c>
      <c r="P65" s="143"/>
      <c r="Q65" s="99" t="s">
        <v>2441</v>
      </c>
    </row>
    <row r="66" spans="1:17" ht="18" x14ac:dyDescent="0.25">
      <c r="A66" s="143" t="str">
        <f>VLOOKUP(E66,'LISTADO ATM'!$A$2:$C$898,3,0)</f>
        <v>DISTRITO NACIONAL</v>
      </c>
      <c r="B66" s="140">
        <v>3335956329</v>
      </c>
      <c r="C66" s="100">
        <v>44392.834004629629</v>
      </c>
      <c r="D66" s="100" t="s">
        <v>2180</v>
      </c>
      <c r="E66" s="135">
        <v>935</v>
      </c>
      <c r="F66" s="143" t="str">
        <f>VLOOKUP(E66,VIP!$A$2:$O14351,2,0)</f>
        <v>DRBR16J</v>
      </c>
      <c r="G66" s="143" t="str">
        <f>VLOOKUP(E66,'LISTADO ATM'!$A$2:$B$897,2,0)</f>
        <v xml:space="preserve">ATM Oficina John F. Kennedy </v>
      </c>
      <c r="H66" s="143" t="str">
        <f>VLOOKUP(E66,VIP!$A$2:$O19312,7,FALSE)</f>
        <v>Si</v>
      </c>
      <c r="I66" s="143" t="str">
        <f>VLOOKUP(E66,VIP!$A$2:$O11277,8,FALSE)</f>
        <v>Si</v>
      </c>
      <c r="J66" s="143" t="str">
        <f>VLOOKUP(E66,VIP!$A$2:$O11227,8,FALSE)</f>
        <v>Si</v>
      </c>
      <c r="K66" s="143" t="str">
        <f>VLOOKUP(E66,VIP!$A$2:$O14801,6,0)</f>
        <v>SI</v>
      </c>
      <c r="L66" s="144" t="s">
        <v>2219</v>
      </c>
      <c r="M66" s="99" t="s">
        <v>2445</v>
      </c>
      <c r="N66" s="99" t="s">
        <v>2452</v>
      </c>
      <c r="O66" s="143" t="s">
        <v>2454</v>
      </c>
      <c r="P66" s="143"/>
      <c r="Q66" s="99" t="s">
        <v>2219</v>
      </c>
    </row>
    <row r="67" spans="1:17" ht="18" x14ac:dyDescent="0.25">
      <c r="A67" s="143" t="str">
        <f>VLOOKUP(E67,'LISTADO ATM'!$A$2:$C$898,3,0)</f>
        <v>NORTE</v>
      </c>
      <c r="B67" s="140">
        <v>3335956331</v>
      </c>
      <c r="C67" s="100">
        <v>44392.858773148146</v>
      </c>
      <c r="D67" s="100" t="s">
        <v>2469</v>
      </c>
      <c r="E67" s="135">
        <v>985</v>
      </c>
      <c r="F67" s="143" t="str">
        <f>VLOOKUP(E67,VIP!$A$2:$O14350,2,0)</f>
        <v>DRBR985</v>
      </c>
      <c r="G67" s="143" t="str">
        <f>VLOOKUP(E67,'LISTADO ATM'!$A$2:$B$897,2,0)</f>
        <v xml:space="preserve">ATM Oficina Dajabón II </v>
      </c>
      <c r="H67" s="143" t="str">
        <f>VLOOKUP(E67,VIP!$A$2:$O19311,7,FALSE)</f>
        <v>Si</v>
      </c>
      <c r="I67" s="143" t="str">
        <f>VLOOKUP(E67,VIP!$A$2:$O11276,8,FALSE)</f>
        <v>Si</v>
      </c>
      <c r="J67" s="143" t="str">
        <f>VLOOKUP(E67,VIP!$A$2:$O11226,8,FALSE)</f>
        <v>Si</v>
      </c>
      <c r="K67" s="143" t="str">
        <f>VLOOKUP(E67,VIP!$A$2:$O14800,6,0)</f>
        <v>NO</v>
      </c>
      <c r="L67" s="144" t="s">
        <v>2417</v>
      </c>
      <c r="M67" s="99" t="s">
        <v>2445</v>
      </c>
      <c r="N67" s="99" t="s">
        <v>2452</v>
      </c>
      <c r="O67" s="143" t="s">
        <v>2470</v>
      </c>
      <c r="P67" s="143"/>
      <c r="Q67" s="99" t="s">
        <v>2417</v>
      </c>
    </row>
    <row r="68" spans="1:17" ht="18" x14ac:dyDescent="0.25">
      <c r="A68" s="143" t="str">
        <f>VLOOKUP(E68,'LISTADO ATM'!$A$2:$C$898,3,0)</f>
        <v>DISTRITO NACIONAL</v>
      </c>
      <c r="B68" s="140">
        <v>3335956332</v>
      </c>
      <c r="C68" s="100">
        <v>44392.859189814815</v>
      </c>
      <c r="D68" s="100" t="s">
        <v>2448</v>
      </c>
      <c r="E68" s="135">
        <v>391</v>
      </c>
      <c r="F68" s="143" t="str">
        <f>VLOOKUP(E68,VIP!$A$2:$O14349,2,0)</f>
        <v>DRBR391</v>
      </c>
      <c r="G68" s="143" t="str">
        <f>VLOOKUP(E68,'LISTADO ATM'!$A$2:$B$897,2,0)</f>
        <v xml:space="preserve">ATM S/M Jumbo Luperón </v>
      </c>
      <c r="H68" s="143" t="str">
        <f>VLOOKUP(E68,VIP!$A$2:$O19310,7,FALSE)</f>
        <v>Si</v>
      </c>
      <c r="I68" s="143" t="str">
        <f>VLOOKUP(E68,VIP!$A$2:$O11275,8,FALSE)</f>
        <v>Si</v>
      </c>
      <c r="J68" s="143" t="str">
        <f>VLOOKUP(E68,VIP!$A$2:$O11225,8,FALSE)</f>
        <v>Si</v>
      </c>
      <c r="K68" s="143" t="str">
        <f>VLOOKUP(E68,VIP!$A$2:$O14799,6,0)</f>
        <v>NO</v>
      </c>
      <c r="L68" s="144" t="s">
        <v>2560</v>
      </c>
      <c r="M68" s="99" t="s">
        <v>2445</v>
      </c>
      <c r="N68" s="99" t="s">
        <v>2452</v>
      </c>
      <c r="O68" s="143" t="s">
        <v>2453</v>
      </c>
      <c r="P68" s="143"/>
      <c r="Q68" s="99" t="s">
        <v>2560</v>
      </c>
    </row>
    <row r="69" spans="1:17" ht="18" x14ac:dyDescent="0.25">
      <c r="A69" s="143" t="str">
        <f>VLOOKUP(E69,'LISTADO ATM'!$A$2:$C$898,3,0)</f>
        <v>NORTE</v>
      </c>
      <c r="B69" s="140">
        <v>3335956333</v>
      </c>
      <c r="C69" s="100">
        <v>44392.859918981485</v>
      </c>
      <c r="D69" s="100" t="s">
        <v>2469</v>
      </c>
      <c r="E69" s="135">
        <v>969</v>
      </c>
      <c r="F69" s="143" t="str">
        <f>VLOOKUP(E69,VIP!$A$2:$O14348,2,0)</f>
        <v>DRBR12F</v>
      </c>
      <c r="G69" s="143" t="str">
        <f>VLOOKUP(E69,'LISTADO ATM'!$A$2:$B$897,2,0)</f>
        <v xml:space="preserve">ATM Oficina El Sol I (Santiago) </v>
      </c>
      <c r="H69" s="143" t="str">
        <f>VLOOKUP(E69,VIP!$A$2:$O19309,7,FALSE)</f>
        <v>Si</v>
      </c>
      <c r="I69" s="143" t="str">
        <f>VLOOKUP(E69,VIP!$A$2:$O11274,8,FALSE)</f>
        <v>Si</v>
      </c>
      <c r="J69" s="143" t="str">
        <f>VLOOKUP(E69,VIP!$A$2:$O11224,8,FALSE)</f>
        <v>Si</v>
      </c>
      <c r="K69" s="143" t="str">
        <f>VLOOKUP(E69,VIP!$A$2:$O14798,6,0)</f>
        <v>SI</v>
      </c>
      <c r="L69" s="144" t="s">
        <v>2441</v>
      </c>
      <c r="M69" s="99" t="s">
        <v>2445</v>
      </c>
      <c r="N69" s="99" t="s">
        <v>2452</v>
      </c>
      <c r="O69" s="143" t="s">
        <v>2470</v>
      </c>
      <c r="P69" s="143"/>
      <c r="Q69" s="99" t="s">
        <v>2441</v>
      </c>
    </row>
    <row r="70" spans="1:17" ht="18" x14ac:dyDescent="0.25">
      <c r="A70" s="143" t="str">
        <f>VLOOKUP(E70,'LISTADO ATM'!$A$2:$C$898,3,0)</f>
        <v>SUR</v>
      </c>
      <c r="B70" s="140">
        <v>3335956334</v>
      </c>
      <c r="C70" s="100">
        <v>44392.860277777778</v>
      </c>
      <c r="D70" s="100" t="s">
        <v>2180</v>
      </c>
      <c r="E70" s="135">
        <v>584</v>
      </c>
      <c r="F70" s="143" t="str">
        <f>VLOOKUP(E70,VIP!$A$2:$O14347,2,0)</f>
        <v>DRBR404</v>
      </c>
      <c r="G70" s="143" t="str">
        <f>VLOOKUP(E70,'LISTADO ATM'!$A$2:$B$897,2,0)</f>
        <v xml:space="preserve">ATM Oficina San Cristóbal I </v>
      </c>
      <c r="H70" s="143" t="str">
        <f>VLOOKUP(E70,VIP!$A$2:$O19308,7,FALSE)</f>
        <v>Si</v>
      </c>
      <c r="I70" s="143" t="str">
        <f>VLOOKUP(E70,VIP!$A$2:$O11273,8,FALSE)</f>
        <v>Si</v>
      </c>
      <c r="J70" s="143" t="str">
        <f>VLOOKUP(E70,VIP!$A$2:$O11223,8,FALSE)</f>
        <v>Si</v>
      </c>
      <c r="K70" s="143" t="str">
        <f>VLOOKUP(E70,VIP!$A$2:$O14797,6,0)</f>
        <v>SI</v>
      </c>
      <c r="L70" s="144" t="s">
        <v>2465</v>
      </c>
      <c r="M70" s="99" t="s">
        <v>2445</v>
      </c>
      <c r="N70" s="99" t="s">
        <v>2452</v>
      </c>
      <c r="O70" s="143" t="s">
        <v>2454</v>
      </c>
      <c r="P70" s="143"/>
      <c r="Q70" s="99" t="s">
        <v>2465</v>
      </c>
    </row>
    <row r="71" spans="1:17" ht="18" x14ac:dyDescent="0.25">
      <c r="A71" s="143" t="str">
        <f>VLOOKUP(E71,'LISTADO ATM'!$A$2:$C$898,3,0)</f>
        <v>NORTE</v>
      </c>
      <c r="B71" s="140">
        <v>3335956335</v>
      </c>
      <c r="C71" s="100">
        <v>44392.86210648148</v>
      </c>
      <c r="D71" s="100" t="s">
        <v>2180</v>
      </c>
      <c r="E71" s="135">
        <v>291</v>
      </c>
      <c r="F71" s="143" t="str">
        <f>VLOOKUP(E71,VIP!$A$2:$O14346,2,0)</f>
        <v>DRBR291</v>
      </c>
      <c r="G71" s="143" t="str">
        <f>VLOOKUP(E71,'LISTADO ATM'!$A$2:$B$897,2,0)</f>
        <v xml:space="preserve">ATM S/M Jumbo Las Colinas </v>
      </c>
      <c r="H71" s="143" t="str">
        <f>VLOOKUP(E71,VIP!$A$2:$O19307,7,FALSE)</f>
        <v>Si</v>
      </c>
      <c r="I71" s="143" t="str">
        <f>VLOOKUP(E71,VIP!$A$2:$O11272,8,FALSE)</f>
        <v>Si</v>
      </c>
      <c r="J71" s="143" t="str">
        <f>VLOOKUP(E71,VIP!$A$2:$O11222,8,FALSE)</f>
        <v>Si</v>
      </c>
      <c r="K71" s="143" t="str">
        <f>VLOOKUP(E71,VIP!$A$2:$O14796,6,0)</f>
        <v>NO</v>
      </c>
      <c r="L71" s="144" t="s">
        <v>2219</v>
      </c>
      <c r="M71" s="99" t="s">
        <v>2445</v>
      </c>
      <c r="N71" s="99" t="s">
        <v>2452</v>
      </c>
      <c r="O71" s="143" t="s">
        <v>2454</v>
      </c>
      <c r="P71" s="143"/>
      <c r="Q71" s="99" t="s">
        <v>2219</v>
      </c>
    </row>
    <row r="72" spans="1:17" ht="18" x14ac:dyDescent="0.25">
      <c r="A72" s="143" t="str">
        <f>VLOOKUP(E72,'LISTADO ATM'!$A$2:$C$898,3,0)</f>
        <v>DISTRITO NACIONAL</v>
      </c>
      <c r="B72" s="140">
        <v>3335956336</v>
      </c>
      <c r="C72" s="100">
        <v>44392.86378472222</v>
      </c>
      <c r="D72" s="100" t="s">
        <v>2448</v>
      </c>
      <c r="E72" s="135">
        <v>697</v>
      </c>
      <c r="F72" s="143" t="str">
        <f>VLOOKUP(E72,VIP!$A$2:$O14345,2,0)</f>
        <v>DRBR697</v>
      </c>
      <c r="G72" s="143" t="str">
        <f>VLOOKUP(E72,'LISTADO ATM'!$A$2:$B$897,2,0)</f>
        <v>ATM Hipermercado Olé Ciudad Juan Bosch</v>
      </c>
      <c r="H72" s="143" t="str">
        <f>VLOOKUP(E72,VIP!$A$2:$O19306,7,FALSE)</f>
        <v>Si</v>
      </c>
      <c r="I72" s="143" t="str">
        <f>VLOOKUP(E72,VIP!$A$2:$O11271,8,FALSE)</f>
        <v>Si</v>
      </c>
      <c r="J72" s="143" t="str">
        <f>VLOOKUP(E72,VIP!$A$2:$O11221,8,FALSE)</f>
        <v>Si</v>
      </c>
      <c r="K72" s="143" t="str">
        <f>VLOOKUP(E72,VIP!$A$2:$O14795,6,0)</f>
        <v>NO</v>
      </c>
      <c r="L72" s="144" t="s">
        <v>2417</v>
      </c>
      <c r="M72" s="99" t="s">
        <v>2445</v>
      </c>
      <c r="N72" s="99" t="s">
        <v>2452</v>
      </c>
      <c r="O72" s="143" t="s">
        <v>2453</v>
      </c>
      <c r="P72" s="143"/>
      <c r="Q72" s="99" t="s">
        <v>2417</v>
      </c>
    </row>
    <row r="73" spans="1:17" ht="18" x14ac:dyDescent="0.25">
      <c r="A73" s="143" t="str">
        <f>VLOOKUP(E73,'LISTADO ATM'!$A$2:$C$898,3,0)</f>
        <v>SUR</v>
      </c>
      <c r="B73" s="140">
        <v>3335956337</v>
      </c>
      <c r="C73" s="100">
        <v>44392.864317129628</v>
      </c>
      <c r="D73" s="100" t="s">
        <v>2180</v>
      </c>
      <c r="E73" s="135">
        <v>356</v>
      </c>
      <c r="F73" s="143" t="str">
        <f>VLOOKUP(E73,VIP!$A$2:$O14344,2,0)</f>
        <v>DRBR356</v>
      </c>
      <c r="G73" s="143" t="str">
        <f>VLOOKUP(E73,'LISTADO ATM'!$A$2:$B$897,2,0)</f>
        <v xml:space="preserve">ATM Estación Sigma (San Cristóbal) </v>
      </c>
      <c r="H73" s="143" t="str">
        <f>VLOOKUP(E73,VIP!$A$2:$O19305,7,FALSE)</f>
        <v>Si</v>
      </c>
      <c r="I73" s="143" t="str">
        <f>VLOOKUP(E73,VIP!$A$2:$O11270,8,FALSE)</f>
        <v>Si</v>
      </c>
      <c r="J73" s="143" t="str">
        <f>VLOOKUP(E73,VIP!$A$2:$O11220,8,FALSE)</f>
        <v>Si</v>
      </c>
      <c r="K73" s="143" t="str">
        <f>VLOOKUP(E73,VIP!$A$2:$O14794,6,0)</f>
        <v>NO</v>
      </c>
      <c r="L73" s="144" t="s">
        <v>2465</v>
      </c>
      <c r="M73" s="99" t="s">
        <v>2445</v>
      </c>
      <c r="N73" s="99" t="s">
        <v>2452</v>
      </c>
      <c r="O73" s="143" t="s">
        <v>2454</v>
      </c>
      <c r="P73" s="143"/>
      <c r="Q73" s="99" t="s">
        <v>2465</v>
      </c>
    </row>
    <row r="74" spans="1:17" ht="18" x14ac:dyDescent="0.25">
      <c r="A74" s="143" t="str">
        <f>VLOOKUP(E74,'LISTADO ATM'!$A$2:$C$898,3,0)</f>
        <v>DISTRITO NACIONAL</v>
      </c>
      <c r="B74" s="140">
        <v>3335956338</v>
      </c>
      <c r="C74" s="100">
        <v>44392.883946759262</v>
      </c>
      <c r="D74" s="100" t="s">
        <v>2180</v>
      </c>
      <c r="E74" s="135">
        <v>622</v>
      </c>
      <c r="F74" s="143" t="str">
        <f>VLOOKUP(E74,VIP!$A$2:$O14343,2,0)</f>
        <v>DRBR622</v>
      </c>
      <c r="G74" s="143" t="str">
        <f>VLOOKUP(E74,'LISTADO ATM'!$A$2:$B$897,2,0)</f>
        <v xml:space="preserve">ATM Ayuntamiento D.N. </v>
      </c>
      <c r="H74" s="143" t="str">
        <f>VLOOKUP(E74,VIP!$A$2:$O19304,7,FALSE)</f>
        <v>Si</v>
      </c>
      <c r="I74" s="143" t="str">
        <f>VLOOKUP(E74,VIP!$A$2:$O11269,8,FALSE)</f>
        <v>Si</v>
      </c>
      <c r="J74" s="143" t="str">
        <f>VLOOKUP(E74,VIP!$A$2:$O11219,8,FALSE)</f>
        <v>Si</v>
      </c>
      <c r="K74" s="143" t="str">
        <f>VLOOKUP(E74,VIP!$A$2:$O14793,6,0)</f>
        <v>NO</v>
      </c>
      <c r="L74" s="144" t="s">
        <v>2245</v>
      </c>
      <c r="M74" s="99" t="s">
        <v>2445</v>
      </c>
      <c r="N74" s="99" t="s">
        <v>2452</v>
      </c>
      <c r="O74" s="143" t="s">
        <v>2454</v>
      </c>
      <c r="P74" s="143"/>
      <c r="Q74" s="99" t="s">
        <v>2245</v>
      </c>
    </row>
    <row r="75" spans="1:17" ht="18" x14ac:dyDescent="0.25">
      <c r="A75" s="143" t="str">
        <f>VLOOKUP(E75,'LISTADO ATM'!$A$2:$C$898,3,0)</f>
        <v>DISTRITO NACIONAL</v>
      </c>
      <c r="B75" s="140">
        <v>3335956339</v>
      </c>
      <c r="C75" s="100">
        <v>44392.884687500002</v>
      </c>
      <c r="D75" s="100" t="s">
        <v>2469</v>
      </c>
      <c r="E75" s="135">
        <v>96</v>
      </c>
      <c r="F75" s="143" t="str">
        <f>VLOOKUP(E75,VIP!$A$2:$O14342,2,0)</f>
        <v>DRBR096</v>
      </c>
      <c r="G75" s="143" t="str">
        <f>VLOOKUP(E75,'LISTADO ATM'!$A$2:$B$897,2,0)</f>
        <v>ATM S/M Caribe Av. Charles de Gaulle</v>
      </c>
      <c r="H75" s="143" t="str">
        <f>VLOOKUP(E75,VIP!$A$2:$O19303,7,FALSE)</f>
        <v>Si</v>
      </c>
      <c r="I75" s="143" t="str">
        <f>VLOOKUP(E75,VIP!$A$2:$O11268,8,FALSE)</f>
        <v>No</v>
      </c>
      <c r="J75" s="143" t="str">
        <f>VLOOKUP(E75,VIP!$A$2:$O11218,8,FALSE)</f>
        <v>No</v>
      </c>
      <c r="K75" s="143" t="str">
        <f>VLOOKUP(E75,VIP!$A$2:$O14792,6,0)</f>
        <v>NO</v>
      </c>
      <c r="L75" s="144" t="s">
        <v>2417</v>
      </c>
      <c r="M75" s="99" t="s">
        <v>2445</v>
      </c>
      <c r="N75" s="99" t="s">
        <v>2452</v>
      </c>
      <c r="O75" s="143" t="s">
        <v>2470</v>
      </c>
      <c r="P75" s="143"/>
      <c r="Q75" s="99" t="s">
        <v>2417</v>
      </c>
    </row>
    <row r="76" spans="1:17" ht="18" x14ac:dyDescent="0.25">
      <c r="A76" s="143" t="str">
        <f>VLOOKUP(E76,'LISTADO ATM'!$A$2:$C$898,3,0)</f>
        <v>DISTRITO NACIONAL</v>
      </c>
      <c r="B76" s="140">
        <v>3335956341</v>
      </c>
      <c r="C76" s="100">
        <v>44392.887777777774</v>
      </c>
      <c r="D76" s="100" t="s">
        <v>2180</v>
      </c>
      <c r="E76" s="135">
        <v>527</v>
      </c>
      <c r="F76" s="143" t="str">
        <f>VLOOKUP(E76,VIP!$A$2:$O14341,2,0)</f>
        <v>DRBR527</v>
      </c>
      <c r="G76" s="143" t="str">
        <f>VLOOKUP(E76,'LISTADO ATM'!$A$2:$B$897,2,0)</f>
        <v>ATM Oficina Zona Oriental II</v>
      </c>
      <c r="H76" s="143" t="str">
        <f>VLOOKUP(E76,VIP!$A$2:$O19302,7,FALSE)</f>
        <v>Si</v>
      </c>
      <c r="I76" s="143" t="str">
        <f>VLOOKUP(E76,VIP!$A$2:$O11267,8,FALSE)</f>
        <v>Si</v>
      </c>
      <c r="J76" s="143" t="str">
        <f>VLOOKUP(E76,VIP!$A$2:$O11217,8,FALSE)</f>
        <v>Si</v>
      </c>
      <c r="K76" s="143" t="str">
        <f>VLOOKUP(E76,VIP!$A$2:$O14791,6,0)</f>
        <v>SI</v>
      </c>
      <c r="L76" s="144" t="s">
        <v>2219</v>
      </c>
      <c r="M76" s="99" t="s">
        <v>2445</v>
      </c>
      <c r="N76" s="99" t="s">
        <v>2452</v>
      </c>
      <c r="O76" s="143" t="s">
        <v>2454</v>
      </c>
      <c r="P76" s="143"/>
      <c r="Q76" s="99" t="s">
        <v>2219</v>
      </c>
    </row>
    <row r="77" spans="1:17" ht="18" x14ac:dyDescent="0.25">
      <c r="A77" s="143" t="str">
        <f>VLOOKUP(E77,'LISTADO ATM'!$A$2:$C$898,3,0)</f>
        <v>SUR</v>
      </c>
      <c r="B77" s="140">
        <v>3335956342</v>
      </c>
      <c r="C77" s="100">
        <v>44392.890636574077</v>
      </c>
      <c r="D77" s="100" t="s">
        <v>2448</v>
      </c>
      <c r="E77" s="135">
        <v>84</v>
      </c>
      <c r="F77" s="143" t="str">
        <f>VLOOKUP(E77,VIP!$A$2:$O14340,2,0)</f>
        <v>DRBR084</v>
      </c>
      <c r="G77" s="143" t="str">
        <f>VLOOKUP(E77,'LISTADO ATM'!$A$2:$B$897,2,0)</f>
        <v xml:space="preserve">ATM Oficina Multicentro Sirena San Cristóbal </v>
      </c>
      <c r="H77" s="143" t="str">
        <f>VLOOKUP(E77,VIP!$A$2:$O19301,7,FALSE)</f>
        <v>Si</v>
      </c>
      <c r="I77" s="143" t="str">
        <f>VLOOKUP(E77,VIP!$A$2:$O11266,8,FALSE)</f>
        <v>Si</v>
      </c>
      <c r="J77" s="143" t="str">
        <f>VLOOKUP(E77,VIP!$A$2:$O11216,8,FALSE)</f>
        <v>Si</v>
      </c>
      <c r="K77" s="143" t="str">
        <f>VLOOKUP(E77,VIP!$A$2:$O14790,6,0)</f>
        <v>SI</v>
      </c>
      <c r="L77" s="144" t="s">
        <v>2417</v>
      </c>
      <c r="M77" s="99" t="s">
        <v>2445</v>
      </c>
      <c r="N77" s="99" t="s">
        <v>2452</v>
      </c>
      <c r="O77" s="143" t="s">
        <v>2453</v>
      </c>
      <c r="P77" s="143"/>
      <c r="Q77" s="99" t="s">
        <v>2417</v>
      </c>
    </row>
    <row r="78" spans="1:17" ht="18" x14ac:dyDescent="0.25">
      <c r="A78" s="143" t="str">
        <f>VLOOKUP(E78,'LISTADO ATM'!$A$2:$C$898,3,0)</f>
        <v>DISTRITO NACIONAL</v>
      </c>
      <c r="B78" s="140">
        <v>3335956343</v>
      </c>
      <c r="C78" s="100">
        <v>44392.894849537035</v>
      </c>
      <c r="D78" s="100" t="s">
        <v>2180</v>
      </c>
      <c r="E78" s="135">
        <v>298</v>
      </c>
      <c r="F78" s="143" t="str">
        <f>VLOOKUP(E78,VIP!$A$2:$O14339,2,0)</f>
        <v>DRBR298</v>
      </c>
      <c r="G78" s="143" t="str">
        <f>VLOOKUP(E78,'LISTADO ATM'!$A$2:$B$897,2,0)</f>
        <v xml:space="preserve">ATM S/M Aprezio Engombe </v>
      </c>
      <c r="H78" s="143" t="str">
        <f>VLOOKUP(E78,VIP!$A$2:$O19300,7,FALSE)</f>
        <v>Si</v>
      </c>
      <c r="I78" s="143" t="str">
        <f>VLOOKUP(E78,VIP!$A$2:$O11265,8,FALSE)</f>
        <v>Si</v>
      </c>
      <c r="J78" s="143" t="str">
        <f>VLOOKUP(E78,VIP!$A$2:$O11215,8,FALSE)</f>
        <v>Si</v>
      </c>
      <c r="K78" s="143" t="str">
        <f>VLOOKUP(E78,VIP!$A$2:$O14789,6,0)</f>
        <v>NO</v>
      </c>
      <c r="L78" s="144" t="s">
        <v>2465</v>
      </c>
      <c r="M78" s="99" t="s">
        <v>2445</v>
      </c>
      <c r="N78" s="99" t="s">
        <v>2452</v>
      </c>
      <c r="O78" s="143" t="s">
        <v>2454</v>
      </c>
      <c r="P78" s="143"/>
      <c r="Q78" s="99" t="s">
        <v>2465</v>
      </c>
    </row>
    <row r="79" spans="1:17" ht="18" x14ac:dyDescent="0.25">
      <c r="A79" s="143" t="str">
        <f>VLOOKUP(E79,'LISTADO ATM'!$A$2:$C$898,3,0)</f>
        <v>NORTE</v>
      </c>
      <c r="B79" s="140">
        <v>3335956344</v>
      </c>
      <c r="C79" s="100">
        <v>44392.896215277775</v>
      </c>
      <c r="D79" s="100" t="s">
        <v>2180</v>
      </c>
      <c r="E79" s="135">
        <v>775</v>
      </c>
      <c r="F79" s="143" t="str">
        <f>VLOOKUP(E79,VIP!$A$2:$O14338,2,0)</f>
        <v>DRBR450</v>
      </c>
      <c r="G79" s="143" t="str">
        <f>VLOOKUP(E79,'LISTADO ATM'!$A$2:$B$897,2,0)</f>
        <v xml:space="preserve">ATM S/M Lilo (Montecristi) </v>
      </c>
      <c r="H79" s="143" t="str">
        <f>VLOOKUP(E79,VIP!$A$2:$O19299,7,FALSE)</f>
        <v>Si</v>
      </c>
      <c r="I79" s="143" t="str">
        <f>VLOOKUP(E79,VIP!$A$2:$O11264,8,FALSE)</f>
        <v>Si</v>
      </c>
      <c r="J79" s="143" t="str">
        <f>VLOOKUP(E79,VIP!$A$2:$O11214,8,FALSE)</f>
        <v>Si</v>
      </c>
      <c r="K79" s="143" t="str">
        <f>VLOOKUP(E79,VIP!$A$2:$O14788,6,0)</f>
        <v>NO</v>
      </c>
      <c r="L79" s="144" t="s">
        <v>2465</v>
      </c>
      <c r="M79" s="99" t="s">
        <v>2445</v>
      </c>
      <c r="N79" s="99" t="s">
        <v>2452</v>
      </c>
      <c r="O79" s="143" t="s">
        <v>2454</v>
      </c>
      <c r="P79" s="143"/>
      <c r="Q79" s="99" t="s">
        <v>2465</v>
      </c>
    </row>
    <row r="80" spans="1:17" ht="18" x14ac:dyDescent="0.25">
      <c r="A80" s="143" t="str">
        <f>VLOOKUP(E80,'LISTADO ATM'!$A$2:$C$898,3,0)</f>
        <v>DISTRITO NACIONAL</v>
      </c>
      <c r="B80" s="140">
        <v>3335956345</v>
      </c>
      <c r="C80" s="100">
        <v>44392.896331018521</v>
      </c>
      <c r="D80" s="100" t="s">
        <v>2448</v>
      </c>
      <c r="E80" s="135">
        <v>267</v>
      </c>
      <c r="F80" s="143" t="str">
        <f>VLOOKUP(E80,VIP!$A$2:$O14337,2,0)</f>
        <v>DRBR267</v>
      </c>
      <c r="G80" s="143" t="str">
        <f>VLOOKUP(E80,'LISTADO ATM'!$A$2:$B$897,2,0)</f>
        <v xml:space="preserve">ATM Centro de Caja México </v>
      </c>
      <c r="H80" s="143" t="str">
        <f>VLOOKUP(E80,VIP!$A$2:$O19298,7,FALSE)</f>
        <v>Si</v>
      </c>
      <c r="I80" s="143" t="str">
        <f>VLOOKUP(E80,VIP!$A$2:$O11263,8,FALSE)</f>
        <v>Si</v>
      </c>
      <c r="J80" s="143" t="str">
        <f>VLOOKUP(E80,VIP!$A$2:$O11213,8,FALSE)</f>
        <v>Si</v>
      </c>
      <c r="K80" s="143" t="str">
        <f>VLOOKUP(E80,VIP!$A$2:$O14787,6,0)</f>
        <v>NO</v>
      </c>
      <c r="L80" s="144" t="s">
        <v>2417</v>
      </c>
      <c r="M80" s="99" t="s">
        <v>2445</v>
      </c>
      <c r="N80" s="99" t="s">
        <v>2452</v>
      </c>
      <c r="O80" s="143" t="s">
        <v>2453</v>
      </c>
      <c r="P80" s="143"/>
      <c r="Q80" s="99" t="s">
        <v>2417</v>
      </c>
    </row>
    <row r="81" spans="1:17" ht="18" x14ac:dyDescent="0.25">
      <c r="A81" s="143" t="str">
        <f>VLOOKUP(E81,'LISTADO ATM'!$A$2:$C$898,3,0)</f>
        <v>NORTE</v>
      </c>
      <c r="B81" s="140">
        <v>3335956346</v>
      </c>
      <c r="C81" s="100">
        <v>44392.898854166669</v>
      </c>
      <c r="D81" s="100" t="s">
        <v>2589</v>
      </c>
      <c r="E81" s="135">
        <v>291</v>
      </c>
      <c r="F81" s="143" t="str">
        <f>VLOOKUP(E81,VIP!$A$2:$O14336,2,0)</f>
        <v>DRBR291</v>
      </c>
      <c r="G81" s="143" t="str">
        <f>VLOOKUP(E81,'LISTADO ATM'!$A$2:$B$897,2,0)</f>
        <v xml:space="preserve">ATM S/M Jumbo Las Colinas </v>
      </c>
      <c r="H81" s="143" t="str">
        <f>VLOOKUP(E81,VIP!$A$2:$O19297,7,FALSE)</f>
        <v>Si</v>
      </c>
      <c r="I81" s="143" t="str">
        <f>VLOOKUP(E81,VIP!$A$2:$O11262,8,FALSE)</f>
        <v>Si</v>
      </c>
      <c r="J81" s="143" t="str">
        <f>VLOOKUP(E81,VIP!$A$2:$O11212,8,FALSE)</f>
        <v>Si</v>
      </c>
      <c r="K81" s="143" t="str">
        <f>VLOOKUP(E81,VIP!$A$2:$O14786,6,0)</f>
        <v>NO</v>
      </c>
      <c r="L81" s="144" t="s">
        <v>2441</v>
      </c>
      <c r="M81" s="99" t="s">
        <v>2445</v>
      </c>
      <c r="N81" s="99" t="s">
        <v>2452</v>
      </c>
      <c r="O81" s="143" t="s">
        <v>2599</v>
      </c>
      <c r="P81" s="143"/>
      <c r="Q81" s="99" t="s">
        <v>2441</v>
      </c>
    </row>
    <row r="82" spans="1:17" ht="18" x14ac:dyDescent="0.25">
      <c r="A82" s="143" t="str">
        <f>VLOOKUP(E82,'LISTADO ATM'!$A$2:$C$898,3,0)</f>
        <v>ESTE</v>
      </c>
      <c r="B82" s="140">
        <v>3335956348</v>
      </c>
      <c r="C82" s="100">
        <v>44392.907384259262</v>
      </c>
      <c r="D82" s="100" t="s">
        <v>2469</v>
      </c>
      <c r="E82" s="135">
        <v>399</v>
      </c>
      <c r="F82" s="143" t="str">
        <f>VLOOKUP(E82,VIP!$A$2:$O14335,2,0)</f>
        <v>DRBR399</v>
      </c>
      <c r="G82" s="143" t="str">
        <f>VLOOKUP(E82,'LISTADO ATM'!$A$2:$B$897,2,0)</f>
        <v xml:space="preserve">ATM Oficina La Romana II </v>
      </c>
      <c r="H82" s="143" t="str">
        <f>VLOOKUP(E82,VIP!$A$2:$O19296,7,FALSE)</f>
        <v>Si</v>
      </c>
      <c r="I82" s="143" t="str">
        <f>VLOOKUP(E82,VIP!$A$2:$O11261,8,FALSE)</f>
        <v>Si</v>
      </c>
      <c r="J82" s="143" t="str">
        <f>VLOOKUP(E82,VIP!$A$2:$O11211,8,FALSE)</f>
        <v>Si</v>
      </c>
      <c r="K82" s="143" t="str">
        <f>VLOOKUP(E82,VIP!$A$2:$O14785,6,0)</f>
        <v>NO</v>
      </c>
      <c r="L82" s="144" t="s">
        <v>2417</v>
      </c>
      <c r="M82" s="99" t="s">
        <v>2445</v>
      </c>
      <c r="N82" s="99" t="s">
        <v>2452</v>
      </c>
      <c r="O82" s="143" t="s">
        <v>2470</v>
      </c>
      <c r="P82" s="143"/>
      <c r="Q82" s="99" t="s">
        <v>2417</v>
      </c>
    </row>
    <row r="83" spans="1:17" ht="18" x14ac:dyDescent="0.25">
      <c r="A83" s="143" t="str">
        <f>VLOOKUP(E83,'LISTADO ATM'!$A$2:$C$898,3,0)</f>
        <v>DISTRITO NACIONAL</v>
      </c>
      <c r="B83" s="140">
        <v>3335956349</v>
      </c>
      <c r="C83" s="100">
        <v>44392.911481481482</v>
      </c>
      <c r="D83" s="100" t="s">
        <v>2448</v>
      </c>
      <c r="E83" s="135">
        <v>555</v>
      </c>
      <c r="F83" s="143" t="str">
        <f>VLOOKUP(E83,VIP!$A$2:$O14334,2,0)</f>
        <v>DRBR24P</v>
      </c>
      <c r="G83" s="143" t="str">
        <f>VLOOKUP(E83,'LISTADO ATM'!$A$2:$B$897,2,0)</f>
        <v xml:space="preserve">ATM Estación Shell Las Praderas </v>
      </c>
      <c r="H83" s="143" t="str">
        <f>VLOOKUP(E83,VIP!$A$2:$O19295,7,FALSE)</f>
        <v>Si</v>
      </c>
      <c r="I83" s="143" t="str">
        <f>VLOOKUP(E83,VIP!$A$2:$O11260,8,FALSE)</f>
        <v>Si</v>
      </c>
      <c r="J83" s="143" t="str">
        <f>VLOOKUP(E83,VIP!$A$2:$O11210,8,FALSE)</f>
        <v>Si</v>
      </c>
      <c r="K83" s="143" t="str">
        <f>VLOOKUP(E83,VIP!$A$2:$O14784,6,0)</f>
        <v>NO</v>
      </c>
      <c r="L83" s="144" t="s">
        <v>2417</v>
      </c>
      <c r="M83" s="99" t="s">
        <v>2445</v>
      </c>
      <c r="N83" s="99" t="s">
        <v>2452</v>
      </c>
      <c r="O83" s="143" t="s">
        <v>2453</v>
      </c>
      <c r="P83" s="143"/>
      <c r="Q83" s="99" t="s">
        <v>2417</v>
      </c>
    </row>
    <row r="84" spans="1:17" ht="18" x14ac:dyDescent="0.25">
      <c r="A84" s="143" t="str">
        <f>VLOOKUP(E84,'LISTADO ATM'!$A$2:$C$898,3,0)</f>
        <v>ESTE</v>
      </c>
      <c r="B84" s="140">
        <v>3335956350</v>
      </c>
      <c r="C84" s="100">
        <v>44392.916712962964</v>
      </c>
      <c r="D84" s="100" t="s">
        <v>2469</v>
      </c>
      <c r="E84" s="135">
        <v>608</v>
      </c>
      <c r="F84" s="143" t="str">
        <f>VLOOKUP(E84,VIP!$A$2:$O14333,2,0)</f>
        <v>DRBR305</v>
      </c>
      <c r="G84" s="143" t="str">
        <f>VLOOKUP(E84,'LISTADO ATM'!$A$2:$B$897,2,0)</f>
        <v xml:space="preserve">ATM Oficina Jumbo (San Pedro) </v>
      </c>
      <c r="H84" s="143" t="str">
        <f>VLOOKUP(E84,VIP!$A$2:$O19294,7,FALSE)</f>
        <v>Si</v>
      </c>
      <c r="I84" s="143" t="str">
        <f>VLOOKUP(E84,VIP!$A$2:$O11259,8,FALSE)</f>
        <v>Si</v>
      </c>
      <c r="J84" s="143" t="str">
        <f>VLOOKUP(E84,VIP!$A$2:$O11209,8,FALSE)</f>
        <v>Si</v>
      </c>
      <c r="K84" s="143" t="str">
        <f>VLOOKUP(E84,VIP!$A$2:$O14783,6,0)</f>
        <v>SI</v>
      </c>
      <c r="L84" s="144" t="s">
        <v>2417</v>
      </c>
      <c r="M84" s="99" t="s">
        <v>2445</v>
      </c>
      <c r="N84" s="99" t="s">
        <v>2452</v>
      </c>
      <c r="O84" s="143" t="s">
        <v>2470</v>
      </c>
      <c r="P84" s="143"/>
      <c r="Q84" s="99" t="s">
        <v>2417</v>
      </c>
    </row>
    <row r="85" spans="1:17" ht="18" x14ac:dyDescent="0.25">
      <c r="A85" s="143" t="str">
        <f>VLOOKUP(E85,'LISTADO ATM'!$A$2:$C$898,3,0)</f>
        <v>ESTE</v>
      </c>
      <c r="B85" s="140">
        <v>3335956351</v>
      </c>
      <c r="C85" s="100">
        <v>44392.919594907406</v>
      </c>
      <c r="D85" s="100" t="s">
        <v>2469</v>
      </c>
      <c r="E85" s="135">
        <v>609</v>
      </c>
      <c r="F85" s="143" t="str">
        <f>VLOOKUP(E85,VIP!$A$2:$O14332,2,0)</f>
        <v>DRBR120</v>
      </c>
      <c r="G85" s="143" t="str">
        <f>VLOOKUP(E85,'LISTADO ATM'!$A$2:$B$897,2,0)</f>
        <v xml:space="preserve">ATM S/M Jumbo (San Pedro) </v>
      </c>
      <c r="H85" s="143" t="str">
        <f>VLOOKUP(E85,VIP!$A$2:$O19293,7,FALSE)</f>
        <v>Si</v>
      </c>
      <c r="I85" s="143" t="str">
        <f>VLOOKUP(E85,VIP!$A$2:$O11258,8,FALSE)</f>
        <v>Si</v>
      </c>
      <c r="J85" s="143" t="str">
        <f>VLOOKUP(E85,VIP!$A$2:$O11208,8,FALSE)</f>
        <v>Si</v>
      </c>
      <c r="K85" s="143" t="str">
        <f>VLOOKUP(E85,VIP!$A$2:$O14782,6,0)</f>
        <v>NO</v>
      </c>
      <c r="L85" s="144" t="s">
        <v>2417</v>
      </c>
      <c r="M85" s="99" t="s">
        <v>2445</v>
      </c>
      <c r="N85" s="99" t="s">
        <v>2452</v>
      </c>
      <c r="O85" s="143" t="s">
        <v>2470</v>
      </c>
      <c r="P85" s="143"/>
      <c r="Q85" s="99" t="s">
        <v>2417</v>
      </c>
    </row>
    <row r="86" spans="1:17" ht="18" x14ac:dyDescent="0.25">
      <c r="A86" s="143" t="str">
        <f>VLOOKUP(E86,'LISTADO ATM'!$A$2:$C$898,3,0)</f>
        <v>NORTE</v>
      </c>
      <c r="B86" s="140">
        <v>3335956352</v>
      </c>
      <c r="C86" s="100">
        <v>44392.9221875</v>
      </c>
      <c r="D86" s="100" t="s">
        <v>2181</v>
      </c>
      <c r="E86" s="135">
        <v>854</v>
      </c>
      <c r="F86" s="143" t="str">
        <f>VLOOKUP(E86,VIP!$A$2:$O14331,2,0)</f>
        <v>DRBR854</v>
      </c>
      <c r="G86" s="143" t="str">
        <f>VLOOKUP(E86,'LISTADO ATM'!$A$2:$B$897,2,0)</f>
        <v xml:space="preserve">ATM Centro Comercial Blanco Batista </v>
      </c>
      <c r="H86" s="143" t="str">
        <f>VLOOKUP(E86,VIP!$A$2:$O19292,7,FALSE)</f>
        <v>Si</v>
      </c>
      <c r="I86" s="143" t="str">
        <f>VLOOKUP(E86,VIP!$A$2:$O11257,8,FALSE)</f>
        <v>Si</v>
      </c>
      <c r="J86" s="143" t="str">
        <f>VLOOKUP(E86,VIP!$A$2:$O11207,8,FALSE)</f>
        <v>Si</v>
      </c>
      <c r="K86" s="143" t="str">
        <f>VLOOKUP(E86,VIP!$A$2:$O14781,6,0)</f>
        <v>NO</v>
      </c>
      <c r="L86" s="144" t="s">
        <v>2219</v>
      </c>
      <c r="M86" s="99" t="s">
        <v>2445</v>
      </c>
      <c r="N86" s="99" t="s">
        <v>2452</v>
      </c>
      <c r="O86" s="143" t="s">
        <v>2586</v>
      </c>
      <c r="P86" s="143"/>
      <c r="Q86" s="99" t="s">
        <v>2219</v>
      </c>
    </row>
    <row r="87" spans="1:17" ht="18" x14ac:dyDescent="0.25">
      <c r="A87" s="143" t="str">
        <f>VLOOKUP(E87,'LISTADO ATM'!$A$2:$C$898,3,0)</f>
        <v>DISTRITO NACIONAL</v>
      </c>
      <c r="B87" s="140">
        <v>3335956353</v>
      </c>
      <c r="C87" s="100">
        <v>44392.925891203704</v>
      </c>
      <c r="D87" s="100" t="s">
        <v>2469</v>
      </c>
      <c r="E87" s="135">
        <v>663</v>
      </c>
      <c r="F87" s="143" t="str">
        <f>VLOOKUP(E87,VIP!$A$2:$O14330,2,0)</f>
        <v>DRBR663</v>
      </c>
      <c r="G87" s="143" t="str">
        <f>VLOOKUP(E87,'LISTADO ATM'!$A$2:$B$897,2,0)</f>
        <v>ATM S/M Olé Av. España</v>
      </c>
      <c r="H87" s="143" t="str">
        <f>VLOOKUP(E87,VIP!$A$2:$O19291,7,FALSE)</f>
        <v>N/A</v>
      </c>
      <c r="I87" s="143" t="str">
        <f>VLOOKUP(E87,VIP!$A$2:$O11256,8,FALSE)</f>
        <v>N/A</v>
      </c>
      <c r="J87" s="143" t="str">
        <f>VLOOKUP(E87,VIP!$A$2:$O11206,8,FALSE)</f>
        <v>N/A</v>
      </c>
      <c r="K87" s="143" t="str">
        <f>VLOOKUP(E87,VIP!$A$2:$O14780,6,0)</f>
        <v>N/A</v>
      </c>
      <c r="L87" s="144" t="s">
        <v>2417</v>
      </c>
      <c r="M87" s="99" t="s">
        <v>2445</v>
      </c>
      <c r="N87" s="99" t="s">
        <v>2452</v>
      </c>
      <c r="O87" s="143" t="s">
        <v>2470</v>
      </c>
      <c r="P87" s="143"/>
      <c r="Q87" s="99" t="s">
        <v>2417</v>
      </c>
    </row>
    <row r="88" spans="1:17" ht="18" x14ac:dyDescent="0.25">
      <c r="A88" s="143" t="str">
        <f>VLOOKUP(E88,'LISTADO ATM'!$A$2:$C$898,3,0)</f>
        <v>DISTRITO NACIONAL</v>
      </c>
      <c r="B88" s="140">
        <v>3335956354</v>
      </c>
      <c r="C88" s="100">
        <v>44392.929236111115</v>
      </c>
      <c r="D88" s="100" t="s">
        <v>2448</v>
      </c>
      <c r="E88" s="135">
        <v>696</v>
      </c>
      <c r="F88" s="143" t="str">
        <f>VLOOKUP(E88,VIP!$A$2:$O14329,2,0)</f>
        <v>DRBR696</v>
      </c>
      <c r="G88" s="143" t="str">
        <f>VLOOKUP(E88,'LISTADO ATM'!$A$2:$B$897,2,0)</f>
        <v>ATM Olé Jacobo Majluta</v>
      </c>
      <c r="H88" s="143" t="str">
        <f>VLOOKUP(E88,VIP!$A$2:$O19290,7,FALSE)</f>
        <v>Si</v>
      </c>
      <c r="I88" s="143" t="str">
        <f>VLOOKUP(E88,VIP!$A$2:$O11255,8,FALSE)</f>
        <v>Si</v>
      </c>
      <c r="J88" s="143" t="str">
        <f>VLOOKUP(E88,VIP!$A$2:$O11205,8,FALSE)</f>
        <v>Si</v>
      </c>
      <c r="K88" s="143" t="str">
        <f>VLOOKUP(E88,VIP!$A$2:$O14779,6,0)</f>
        <v>NO</v>
      </c>
      <c r="L88" s="144" t="s">
        <v>2417</v>
      </c>
      <c r="M88" s="99" t="s">
        <v>2445</v>
      </c>
      <c r="N88" s="99" t="s">
        <v>2452</v>
      </c>
      <c r="O88" s="143" t="s">
        <v>2453</v>
      </c>
      <c r="P88" s="143"/>
      <c r="Q88" s="99" t="s">
        <v>2417</v>
      </c>
    </row>
    <row r="89" spans="1:17" ht="18" x14ac:dyDescent="0.25">
      <c r="A89" s="143" t="str">
        <f>VLOOKUP(E89,'LISTADO ATM'!$A$2:$C$898,3,0)</f>
        <v>SUR</v>
      </c>
      <c r="B89" s="140">
        <v>3335956355</v>
      </c>
      <c r="C89" s="100">
        <v>44392.936331018522</v>
      </c>
      <c r="D89" s="100" t="s">
        <v>2469</v>
      </c>
      <c r="E89" s="135">
        <v>766</v>
      </c>
      <c r="F89" s="143" t="str">
        <f>VLOOKUP(E89,VIP!$A$2:$O14328,2,0)</f>
        <v>DRBR440</v>
      </c>
      <c r="G89" s="143" t="str">
        <f>VLOOKUP(E89,'LISTADO ATM'!$A$2:$B$897,2,0)</f>
        <v xml:space="preserve">ATM Oficina Azua II </v>
      </c>
      <c r="H89" s="143" t="str">
        <f>VLOOKUP(E89,VIP!$A$2:$O19289,7,FALSE)</f>
        <v>Si</v>
      </c>
      <c r="I89" s="143" t="str">
        <f>VLOOKUP(E89,VIP!$A$2:$O11254,8,FALSE)</f>
        <v>Si</v>
      </c>
      <c r="J89" s="143" t="str">
        <f>VLOOKUP(E89,VIP!$A$2:$O11204,8,FALSE)</f>
        <v>Si</v>
      </c>
      <c r="K89" s="143" t="str">
        <f>VLOOKUP(E89,VIP!$A$2:$O14778,6,0)</f>
        <v>SI</v>
      </c>
      <c r="L89" s="144" t="s">
        <v>2441</v>
      </c>
      <c r="M89" s="99" t="s">
        <v>2445</v>
      </c>
      <c r="N89" s="99" t="s">
        <v>2452</v>
      </c>
      <c r="O89" s="143" t="s">
        <v>2470</v>
      </c>
      <c r="P89" s="143"/>
      <c r="Q89" s="99" t="s">
        <v>2441</v>
      </c>
    </row>
    <row r="90" spans="1:17" ht="18" x14ac:dyDescent="0.25">
      <c r="A90" s="143" t="str">
        <f>VLOOKUP(E90,'LISTADO ATM'!$A$2:$C$898,3,0)</f>
        <v>SUR</v>
      </c>
      <c r="B90" s="140">
        <v>3335956356</v>
      </c>
      <c r="C90" s="100">
        <v>44392.938194444447</v>
      </c>
      <c r="D90" s="100" t="s">
        <v>2469</v>
      </c>
      <c r="E90" s="135">
        <v>881</v>
      </c>
      <c r="F90" s="143" t="str">
        <f>VLOOKUP(E90,VIP!$A$2:$O14358,2,0)</f>
        <v>DRBR881</v>
      </c>
      <c r="G90" s="143" t="str">
        <f>VLOOKUP(E90,'LISTADO ATM'!$A$2:$B$897,2,0)</f>
        <v xml:space="preserve">ATM UNP Yaguate (San Cristóbal) </v>
      </c>
      <c r="H90" s="143" t="str">
        <f>VLOOKUP(E90,VIP!$A$2:$O19319,7,FALSE)</f>
        <v>Si</v>
      </c>
      <c r="I90" s="143" t="str">
        <f>VLOOKUP(E90,VIP!$A$2:$O11284,8,FALSE)</f>
        <v>Si</v>
      </c>
      <c r="J90" s="143" t="str">
        <f>VLOOKUP(E90,VIP!$A$2:$O11234,8,FALSE)</f>
        <v>Si</v>
      </c>
      <c r="K90" s="143" t="str">
        <f>VLOOKUP(E90,VIP!$A$2:$O14808,6,0)</f>
        <v>NO</v>
      </c>
      <c r="L90" s="144" t="s">
        <v>2417</v>
      </c>
      <c r="M90" s="99" t="s">
        <v>2445</v>
      </c>
      <c r="N90" s="99" t="s">
        <v>2452</v>
      </c>
      <c r="O90" s="143" t="s">
        <v>2470</v>
      </c>
      <c r="P90" s="143"/>
      <c r="Q90" s="99" t="s">
        <v>2417</v>
      </c>
    </row>
    <row r="91" spans="1:17" ht="18" x14ac:dyDescent="0.25">
      <c r="A91" s="143" t="str">
        <f>VLOOKUP(E91,'LISTADO ATM'!$A$2:$C$898,3,0)</f>
        <v>NORTE</v>
      </c>
      <c r="B91" s="140">
        <v>3335956357</v>
      </c>
      <c r="C91" s="100">
        <v>44392.943055555559</v>
      </c>
      <c r="D91" s="100" t="s">
        <v>2469</v>
      </c>
      <c r="E91" s="135">
        <v>950</v>
      </c>
      <c r="F91" s="143" t="str">
        <f>VLOOKUP(E91,VIP!$A$2:$O14357,2,0)</f>
        <v>DRBR12G</v>
      </c>
      <c r="G91" s="143" t="str">
        <f>VLOOKUP(E91,'LISTADO ATM'!$A$2:$B$897,2,0)</f>
        <v xml:space="preserve">ATM Oficina Monterrico </v>
      </c>
      <c r="H91" s="143" t="str">
        <f>VLOOKUP(E91,VIP!$A$2:$O19318,7,FALSE)</f>
        <v>Si</v>
      </c>
      <c r="I91" s="143" t="str">
        <f>VLOOKUP(E91,VIP!$A$2:$O11283,8,FALSE)</f>
        <v>Si</v>
      </c>
      <c r="J91" s="143" t="str">
        <f>VLOOKUP(E91,VIP!$A$2:$O11233,8,FALSE)</f>
        <v>Si</v>
      </c>
      <c r="K91" s="143" t="str">
        <f>VLOOKUP(E91,VIP!$A$2:$O14807,6,0)</f>
        <v>SI</v>
      </c>
      <c r="L91" s="144" t="s">
        <v>2441</v>
      </c>
      <c r="M91" s="99" t="s">
        <v>2445</v>
      </c>
      <c r="N91" s="99" t="s">
        <v>2452</v>
      </c>
      <c r="O91" s="143" t="s">
        <v>2470</v>
      </c>
      <c r="P91" s="143"/>
      <c r="Q91" s="99" t="s">
        <v>2441</v>
      </c>
    </row>
    <row r="92" spans="1:17" s="117" customFormat="1" ht="18" x14ac:dyDescent="0.25">
      <c r="A92" s="143" t="str">
        <f>VLOOKUP(E92,'LISTADO ATM'!$A$2:$C$898,3,0)</f>
        <v>DISTRITO NACIONAL</v>
      </c>
      <c r="B92" s="140" t="s">
        <v>2601</v>
      </c>
      <c r="C92" s="100">
        <v>44392.955000000002</v>
      </c>
      <c r="D92" s="100" t="s">
        <v>2469</v>
      </c>
      <c r="E92" s="135">
        <v>988</v>
      </c>
      <c r="F92" s="143" t="str">
        <f>VLOOKUP(E92,VIP!$A$2:$O14361,2,0)</f>
        <v>DRBR988</v>
      </c>
      <c r="G92" s="143" t="str">
        <f>VLOOKUP(E92,'LISTADO ATM'!$A$2:$B$897,2,0)</f>
        <v xml:space="preserve">ATM Estación Sigma 27 de Febrero </v>
      </c>
      <c r="H92" s="143" t="str">
        <f>VLOOKUP(E92,VIP!$A$2:$O19322,7,FALSE)</f>
        <v>Si</v>
      </c>
      <c r="I92" s="143" t="str">
        <f>VLOOKUP(E92,VIP!$A$2:$O11287,8,FALSE)</f>
        <v>Si</v>
      </c>
      <c r="J92" s="143" t="str">
        <f>VLOOKUP(E92,VIP!$A$2:$O11237,8,FALSE)</f>
        <v>Si</v>
      </c>
      <c r="K92" s="143" t="str">
        <f>VLOOKUP(E92,VIP!$A$2:$O14811,6,0)</f>
        <v>NO</v>
      </c>
      <c r="L92" s="144" t="s">
        <v>2417</v>
      </c>
      <c r="M92" s="99" t="s">
        <v>2445</v>
      </c>
      <c r="N92" s="99" t="s">
        <v>2452</v>
      </c>
      <c r="O92" s="143" t="s">
        <v>2470</v>
      </c>
      <c r="P92" s="143"/>
      <c r="Q92" s="99" t="s">
        <v>2417</v>
      </c>
    </row>
    <row r="93" spans="1:17" s="117" customFormat="1" ht="18" x14ac:dyDescent="0.25">
      <c r="A93" s="143" t="str">
        <f>VLOOKUP(E93,'LISTADO ATM'!$A$2:$C$898,3,0)</f>
        <v>NORTE</v>
      </c>
      <c r="B93" s="140" t="s">
        <v>2602</v>
      </c>
      <c r="C93" s="100">
        <v>44393.065949074073</v>
      </c>
      <c r="D93" s="100" t="s">
        <v>2589</v>
      </c>
      <c r="E93" s="135">
        <v>635</v>
      </c>
      <c r="F93" s="143" t="str">
        <f>VLOOKUP(E93,VIP!$A$2:$O14360,2,0)</f>
        <v>DRBR12J</v>
      </c>
      <c r="G93" s="143" t="str">
        <f>VLOOKUP(E93,'LISTADO ATM'!$A$2:$B$897,2,0)</f>
        <v xml:space="preserve">ATM Zona Franca Tamboril </v>
      </c>
      <c r="H93" s="143" t="str">
        <f>VLOOKUP(E93,VIP!$A$2:$O19321,7,FALSE)</f>
        <v>Si</v>
      </c>
      <c r="I93" s="143" t="str">
        <f>VLOOKUP(E93,VIP!$A$2:$O11286,8,FALSE)</f>
        <v>Si</v>
      </c>
      <c r="J93" s="143" t="str">
        <f>VLOOKUP(E93,VIP!$A$2:$O11236,8,FALSE)</f>
        <v>Si</v>
      </c>
      <c r="K93" s="143" t="str">
        <f>VLOOKUP(E93,VIP!$A$2:$O14810,6,0)</f>
        <v>NO</v>
      </c>
      <c r="L93" s="144" t="s">
        <v>2417</v>
      </c>
      <c r="M93" s="99" t="s">
        <v>2445</v>
      </c>
      <c r="N93" s="99" t="s">
        <v>2452</v>
      </c>
      <c r="O93" s="143" t="s">
        <v>2605</v>
      </c>
      <c r="P93" s="143"/>
      <c r="Q93" s="99" t="s">
        <v>2417</v>
      </c>
    </row>
    <row r="94" spans="1:17" s="117" customFormat="1" ht="18" x14ac:dyDescent="0.25">
      <c r="A94" s="143" t="str">
        <f>VLOOKUP(E94,'LISTADO ATM'!$A$2:$C$898,3,0)</f>
        <v>NORTE</v>
      </c>
      <c r="B94" s="140" t="s">
        <v>2603</v>
      </c>
      <c r="C94" s="100">
        <v>44393.086296296293</v>
      </c>
      <c r="D94" s="100" t="s">
        <v>2181</v>
      </c>
      <c r="E94" s="135">
        <v>64</v>
      </c>
      <c r="F94" s="143" t="str">
        <f>VLOOKUP(E94,VIP!$A$2:$O14359,2,0)</f>
        <v>DRBR064</v>
      </c>
      <c r="G94" s="143" t="str">
        <f>VLOOKUP(E94,'LISTADO ATM'!$A$2:$B$897,2,0)</f>
        <v xml:space="preserve">ATM COOPALINA (Cotuí) </v>
      </c>
      <c r="H94" s="143" t="str">
        <f>VLOOKUP(E94,VIP!$A$2:$O19320,7,FALSE)</f>
        <v>Si</v>
      </c>
      <c r="I94" s="143" t="str">
        <f>VLOOKUP(E94,VIP!$A$2:$O11285,8,FALSE)</f>
        <v>Si</v>
      </c>
      <c r="J94" s="143" t="str">
        <f>VLOOKUP(E94,VIP!$A$2:$O11235,8,FALSE)</f>
        <v>Si</v>
      </c>
      <c r="K94" s="143" t="str">
        <f>VLOOKUP(E94,VIP!$A$2:$O14809,6,0)</f>
        <v>NO</v>
      </c>
      <c r="L94" s="144" t="s">
        <v>2245</v>
      </c>
      <c r="M94" s="99" t="s">
        <v>2445</v>
      </c>
      <c r="N94" s="99" t="s">
        <v>2452</v>
      </c>
      <c r="O94" s="143" t="s">
        <v>2588</v>
      </c>
      <c r="P94" s="143"/>
      <c r="Q94" s="99" t="s">
        <v>2245</v>
      </c>
    </row>
    <row r="95" spans="1:17" s="117" customFormat="1" ht="18" x14ac:dyDescent="0.25">
      <c r="A95" s="143" t="str">
        <f>VLOOKUP(E95,'LISTADO ATM'!$A$2:$C$898,3,0)</f>
        <v>DISTRITO NACIONAL</v>
      </c>
      <c r="B95" s="140" t="s">
        <v>2604</v>
      </c>
      <c r="C95" s="100">
        <v>44393.213263888887</v>
      </c>
      <c r="D95" s="100" t="s">
        <v>2180</v>
      </c>
      <c r="E95" s="135">
        <v>930</v>
      </c>
      <c r="F95" s="143" t="str">
        <f>VLOOKUP(E95,VIP!$A$2:$O14358,2,0)</f>
        <v>DRBR930</v>
      </c>
      <c r="G95" s="143" t="str">
        <f>VLOOKUP(E95,'LISTADO ATM'!$A$2:$B$897,2,0)</f>
        <v>ATM Oficina Plaza Spring Center</v>
      </c>
      <c r="H95" s="143" t="str">
        <f>VLOOKUP(E95,VIP!$A$2:$O19319,7,FALSE)</f>
        <v>Si</v>
      </c>
      <c r="I95" s="143" t="str">
        <f>VLOOKUP(E95,VIP!$A$2:$O11284,8,FALSE)</f>
        <v>Si</v>
      </c>
      <c r="J95" s="143" t="str">
        <f>VLOOKUP(E95,VIP!$A$2:$O11234,8,FALSE)</f>
        <v>Si</v>
      </c>
      <c r="K95" s="143" t="str">
        <f>VLOOKUP(E95,VIP!$A$2:$O14808,6,0)</f>
        <v>NO</v>
      </c>
      <c r="L95" s="144" t="s">
        <v>2245</v>
      </c>
      <c r="M95" s="99" t="s">
        <v>2445</v>
      </c>
      <c r="N95" s="99" t="s">
        <v>2452</v>
      </c>
      <c r="O95" s="143" t="s">
        <v>2454</v>
      </c>
      <c r="P95" s="143"/>
      <c r="Q95" s="99" t="s">
        <v>2245</v>
      </c>
    </row>
    <row r="96" spans="1:17" s="117" customFormat="1" ht="18" x14ac:dyDescent="0.25">
      <c r="A96" s="143" t="str">
        <f>VLOOKUP(E96,'LISTADO ATM'!$A$2:$C$898,3,0)</f>
        <v>DISTRITO NACIONAL</v>
      </c>
      <c r="B96" s="140" t="s">
        <v>2606</v>
      </c>
      <c r="C96" s="100">
        <v>44393.329201388886</v>
      </c>
      <c r="D96" s="100" t="s">
        <v>2469</v>
      </c>
      <c r="E96" s="135">
        <v>354</v>
      </c>
      <c r="F96" s="143" t="str">
        <f>VLOOKUP(E96,VIP!$A$2:$O14359,2,0)</f>
        <v>DRBR354</v>
      </c>
      <c r="G96" s="143" t="str">
        <f>VLOOKUP(E96,'LISTADO ATM'!$A$2:$B$897,2,0)</f>
        <v xml:space="preserve">ATM Oficina Núñez de Cáceres II </v>
      </c>
      <c r="H96" s="143" t="str">
        <f>VLOOKUP(E96,VIP!$A$2:$O19320,7,FALSE)</f>
        <v>Si</v>
      </c>
      <c r="I96" s="143" t="str">
        <f>VLOOKUP(E96,VIP!$A$2:$O11285,8,FALSE)</f>
        <v>Si</v>
      </c>
      <c r="J96" s="143" t="str">
        <f>VLOOKUP(E96,VIP!$A$2:$O11235,8,FALSE)</f>
        <v>Si</v>
      </c>
      <c r="K96" s="143" t="str">
        <f>VLOOKUP(E96,VIP!$A$2:$O14809,6,0)</f>
        <v>NO</v>
      </c>
      <c r="L96" s="144" t="s">
        <v>2441</v>
      </c>
      <c r="M96" s="99" t="s">
        <v>2445</v>
      </c>
      <c r="N96" s="99" t="s">
        <v>2452</v>
      </c>
      <c r="O96" s="143" t="s">
        <v>2594</v>
      </c>
      <c r="P96" s="143"/>
      <c r="Q96" s="99" t="s">
        <v>2441</v>
      </c>
    </row>
    <row r="97" spans="1:17" s="117" customFormat="1" ht="18" x14ac:dyDescent="0.25">
      <c r="A97" s="143" t="str">
        <f>VLOOKUP(E97,'LISTADO ATM'!$A$2:$C$898,3,0)</f>
        <v>DISTRITO NACIONAL</v>
      </c>
      <c r="B97" s="140" t="s">
        <v>2607</v>
      </c>
      <c r="C97" s="100">
        <v>44393.299444444441</v>
      </c>
      <c r="D97" s="100" t="s">
        <v>2448</v>
      </c>
      <c r="E97" s="135">
        <v>493</v>
      </c>
      <c r="F97" s="143" t="str">
        <f>VLOOKUP(E97,VIP!$A$2:$O14360,2,0)</f>
        <v>DRBR493</v>
      </c>
      <c r="G97" s="143" t="str">
        <f>VLOOKUP(E97,'LISTADO ATM'!$A$2:$B$897,2,0)</f>
        <v xml:space="preserve">ATM Oficina Haina Occidental II </v>
      </c>
      <c r="H97" s="143" t="str">
        <f>VLOOKUP(E97,VIP!$A$2:$O19321,7,FALSE)</f>
        <v>Si</v>
      </c>
      <c r="I97" s="143" t="str">
        <f>VLOOKUP(E97,VIP!$A$2:$O11286,8,FALSE)</f>
        <v>Si</v>
      </c>
      <c r="J97" s="143" t="str">
        <f>VLOOKUP(E97,VIP!$A$2:$O11236,8,FALSE)</f>
        <v>Si</v>
      </c>
      <c r="K97" s="143" t="str">
        <f>VLOOKUP(E97,VIP!$A$2:$O14810,6,0)</f>
        <v>NO</v>
      </c>
      <c r="L97" s="144" t="s">
        <v>2417</v>
      </c>
      <c r="M97" s="99" t="s">
        <v>2445</v>
      </c>
      <c r="N97" s="99" t="s">
        <v>2452</v>
      </c>
      <c r="O97" s="143" t="s">
        <v>2453</v>
      </c>
      <c r="P97" s="143"/>
      <c r="Q97" s="99" t="s">
        <v>2417</v>
      </c>
    </row>
    <row r="98" spans="1:17" s="117" customFormat="1" ht="18" x14ac:dyDescent="0.25">
      <c r="A98" s="143" t="str">
        <f>VLOOKUP(E98,'LISTADO ATM'!$A$2:$C$898,3,0)</f>
        <v>ESTE</v>
      </c>
      <c r="B98" s="140" t="s">
        <v>2608</v>
      </c>
      <c r="C98" s="100">
        <v>44393.297418981485</v>
      </c>
      <c r="D98" s="100" t="s">
        <v>2448</v>
      </c>
      <c r="E98" s="135">
        <v>843</v>
      </c>
      <c r="F98" s="143" t="str">
        <f>VLOOKUP(E98,VIP!$A$2:$O14361,2,0)</f>
        <v>DRBR843</v>
      </c>
      <c r="G98" s="143" t="str">
        <f>VLOOKUP(E98,'LISTADO ATM'!$A$2:$B$897,2,0)</f>
        <v xml:space="preserve">ATM Oficina Romana Centro </v>
      </c>
      <c r="H98" s="143" t="str">
        <f>VLOOKUP(E98,VIP!$A$2:$O19322,7,FALSE)</f>
        <v>Si</v>
      </c>
      <c r="I98" s="143" t="str">
        <f>VLOOKUP(E98,VIP!$A$2:$O11287,8,FALSE)</f>
        <v>Si</v>
      </c>
      <c r="J98" s="143" t="str">
        <f>VLOOKUP(E98,VIP!$A$2:$O11237,8,FALSE)</f>
        <v>Si</v>
      </c>
      <c r="K98" s="143" t="str">
        <f>VLOOKUP(E98,VIP!$A$2:$O14811,6,0)</f>
        <v>NO</v>
      </c>
      <c r="L98" s="144" t="s">
        <v>2417</v>
      </c>
      <c r="M98" s="99" t="s">
        <v>2445</v>
      </c>
      <c r="N98" s="99" t="s">
        <v>2452</v>
      </c>
      <c r="O98" s="143" t="s">
        <v>2453</v>
      </c>
      <c r="P98" s="143"/>
      <c r="Q98" s="99" t="s">
        <v>2417</v>
      </c>
    </row>
    <row r="99" spans="1:17" s="117" customFormat="1" ht="18" x14ac:dyDescent="0.25">
      <c r="A99" s="143" t="str">
        <f>VLOOKUP(E99,'LISTADO ATM'!$A$2:$C$898,3,0)</f>
        <v>NORTE</v>
      </c>
      <c r="B99" s="140" t="s">
        <v>2609</v>
      </c>
      <c r="C99" s="100">
        <v>44393.293530092589</v>
      </c>
      <c r="D99" s="100" t="s">
        <v>2469</v>
      </c>
      <c r="E99" s="135">
        <v>333</v>
      </c>
      <c r="F99" s="143" t="str">
        <f>VLOOKUP(E99,VIP!$A$2:$O14362,2,0)</f>
        <v>DRBR333</v>
      </c>
      <c r="G99" s="143" t="str">
        <f>VLOOKUP(E99,'LISTADO ATM'!$A$2:$B$897,2,0)</f>
        <v>ATM Oficina Turey Maimón</v>
      </c>
      <c r="H99" s="143" t="str">
        <f>VLOOKUP(E99,VIP!$A$2:$O19323,7,FALSE)</f>
        <v>Si</v>
      </c>
      <c r="I99" s="143" t="str">
        <f>VLOOKUP(E99,VIP!$A$2:$O11288,8,FALSE)</f>
        <v>Si</v>
      </c>
      <c r="J99" s="143" t="str">
        <f>VLOOKUP(E99,VIP!$A$2:$O11238,8,FALSE)</f>
        <v>Si</v>
      </c>
      <c r="K99" s="143" t="str">
        <f>VLOOKUP(E99,VIP!$A$2:$O14812,6,0)</f>
        <v>NO</v>
      </c>
      <c r="L99" s="144" t="s">
        <v>2441</v>
      </c>
      <c r="M99" s="99" t="s">
        <v>2445</v>
      </c>
      <c r="N99" s="99" t="s">
        <v>2452</v>
      </c>
      <c r="O99" s="143" t="s">
        <v>2594</v>
      </c>
      <c r="P99" s="143"/>
      <c r="Q99" s="99" t="s">
        <v>2441</v>
      </c>
    </row>
  </sheetData>
  <autoFilter ref="A4:Q4">
    <sortState ref="A5:Q9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zoomScale="70" zoomScaleNormal="70" workbookViewId="0">
      <selection activeCell="C14" sqref="C14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69" t="s">
        <v>2150</v>
      </c>
      <c r="B1" s="170"/>
      <c r="C1" s="170"/>
      <c r="D1" s="170"/>
      <c r="E1" s="171"/>
      <c r="F1" s="167" t="s">
        <v>2550</v>
      </c>
      <c r="G1" s="168"/>
      <c r="H1" s="105">
        <f>COUNTIF(A:E,"2 Gavetas Vacias y  Gaveta Fallando")</f>
        <v>0</v>
      </c>
      <c r="I1" s="105">
        <f>COUNTIF(A:E,("3 Gavetas Vacias"))</f>
        <v>14</v>
      </c>
      <c r="J1" s="83">
        <f>COUNTIF(A:E,"2 Gavetas Fallando y 1 Vacias")</f>
        <v>0</v>
      </c>
    </row>
    <row r="2" spans="1:11" ht="25.5" customHeight="1" x14ac:dyDescent="0.25">
      <c r="A2" s="172" t="s">
        <v>2450</v>
      </c>
      <c r="B2" s="173"/>
      <c r="C2" s="173"/>
      <c r="D2" s="173"/>
      <c r="E2" s="174"/>
      <c r="F2" s="104" t="s">
        <v>2549</v>
      </c>
      <c r="G2" s="103">
        <f>G3+G4</f>
        <v>95</v>
      </c>
      <c r="H2" s="104" t="s">
        <v>2559</v>
      </c>
      <c r="I2" s="103">
        <f>COUNTIF(A:E,"Abastecido")</f>
        <v>1</v>
      </c>
      <c r="J2" s="104" t="s">
        <v>2577</v>
      </c>
      <c r="K2" s="103">
        <f>COUNTIF(REPORTE!P4:P4,"REINICIO FALLIDO")</f>
        <v>0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95</v>
      </c>
      <c r="H3" s="104" t="s">
        <v>2555</v>
      </c>
      <c r="I3" s="103">
        <f>COUNTIF(A:E,"Gavetas Vacías + Gavetas Fallando")</f>
        <v>10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4" t="s">
        <v>2413</v>
      </c>
      <c r="B4" s="142">
        <v>44392.708333333336</v>
      </c>
      <c r="C4" s="118"/>
      <c r="D4" s="118"/>
      <c r="E4" s="126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1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44393.25</v>
      </c>
      <c r="C5" s="203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14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3</v>
      </c>
    </row>
    <row r="7" spans="1:11" ht="18" customHeight="1" x14ac:dyDescent="0.25">
      <c r="A7" s="175" t="s">
        <v>2581</v>
      </c>
      <c r="B7" s="176"/>
      <c r="C7" s="176"/>
      <c r="D7" s="176"/>
      <c r="E7" s="177"/>
      <c r="F7" s="104" t="s">
        <v>2551</v>
      </c>
      <c r="G7" s="103">
        <f>COUNTIF(A:E,"Sin Efectivo")</f>
        <v>25</v>
      </c>
      <c r="H7" s="104" t="s">
        <v>2557</v>
      </c>
      <c r="I7" s="103">
        <f>COUNTIF(A:E,"GAVETA DE DEPOSITO LLENA")</f>
        <v>5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35" t="e">
        <f>VLOOKUP(B9,'[1]LISTADO ATM'!$A$2:$C$822,3,0)</f>
        <v>#N/A</v>
      </c>
      <c r="B9" s="144"/>
      <c r="C9" s="138" t="e">
        <f>VLOOKUP(B9,'[1]LISTADO ATM'!$A$2:$B$822,2,0)</f>
        <v>#N/A</v>
      </c>
      <c r="D9" s="204" t="s">
        <v>2544</v>
      </c>
      <c r="E9" s="138"/>
    </row>
    <row r="10" spans="1:11" ht="18" x14ac:dyDescent="0.25">
      <c r="A10" s="135"/>
      <c r="B10" s="144"/>
      <c r="C10" s="138"/>
      <c r="D10" s="131"/>
      <c r="E10" s="138"/>
    </row>
    <row r="11" spans="1:11" s="110" customFormat="1" ht="18" x14ac:dyDescent="0.25">
      <c r="A11" s="135"/>
      <c r="B11" s="144"/>
      <c r="C11" s="138"/>
      <c r="D11" s="131"/>
      <c r="E11" s="138"/>
    </row>
    <row r="12" spans="1:11" s="110" customFormat="1" ht="18" customHeight="1" x14ac:dyDescent="0.25">
      <c r="A12" s="135"/>
      <c r="B12" s="144"/>
      <c r="C12" s="138"/>
      <c r="D12" s="131"/>
      <c r="E12" s="138"/>
    </row>
    <row r="13" spans="1:11" s="110" customFormat="1" ht="18" x14ac:dyDescent="0.25">
      <c r="A13" s="135"/>
      <c r="B13" s="144"/>
      <c r="C13" s="138"/>
      <c r="D13" s="131"/>
      <c r="E13" s="138"/>
    </row>
    <row r="14" spans="1:11" s="110" customFormat="1" ht="18" x14ac:dyDescent="0.25">
      <c r="A14" s="135"/>
      <c r="B14" s="144"/>
      <c r="C14" s="138"/>
      <c r="D14" s="131"/>
      <c r="E14" s="138"/>
    </row>
    <row r="15" spans="1:11" s="110" customFormat="1" ht="18" x14ac:dyDescent="0.25">
      <c r="A15" s="135"/>
      <c r="B15" s="144"/>
      <c r="C15" s="138"/>
      <c r="D15" s="131"/>
      <c r="E15" s="138"/>
    </row>
    <row r="16" spans="1:11" s="110" customFormat="1" ht="18" customHeight="1" x14ac:dyDescent="0.25">
      <c r="A16" s="135"/>
      <c r="B16" s="144"/>
      <c r="C16" s="138"/>
      <c r="D16" s="131"/>
      <c r="E16" s="138"/>
    </row>
    <row r="17" spans="1:5" s="110" customFormat="1" ht="18" customHeight="1" x14ac:dyDescent="0.25">
      <c r="A17" s="135"/>
      <c r="B17" s="144"/>
      <c r="C17" s="138"/>
      <c r="D17" s="131"/>
      <c r="E17" s="138"/>
    </row>
    <row r="18" spans="1:5" s="110" customFormat="1" ht="18" customHeight="1" x14ac:dyDescent="0.25">
      <c r="A18" s="135"/>
      <c r="B18" s="144"/>
      <c r="C18" s="138"/>
      <c r="D18" s="131"/>
      <c r="E18" s="138"/>
    </row>
    <row r="19" spans="1:5" s="110" customFormat="1" ht="18" x14ac:dyDescent="0.25">
      <c r="A19" s="135"/>
      <c r="B19" s="144"/>
      <c r="C19" s="138"/>
      <c r="D19" s="131"/>
      <c r="E19" s="138"/>
    </row>
    <row r="20" spans="1:5" s="110" customFormat="1" ht="18" customHeight="1" x14ac:dyDescent="0.25">
      <c r="A20" s="135"/>
      <c r="B20" s="144"/>
      <c r="C20" s="138"/>
      <c r="D20" s="131"/>
      <c r="E20" s="138"/>
    </row>
    <row r="21" spans="1:5" s="110" customFormat="1" ht="18" x14ac:dyDescent="0.25">
      <c r="A21" s="135"/>
      <c r="B21" s="144"/>
      <c r="C21" s="138"/>
      <c r="D21" s="131"/>
      <c r="E21" s="138"/>
    </row>
    <row r="22" spans="1:5" s="110" customFormat="1" ht="18" customHeight="1" thickBot="1" x14ac:dyDescent="0.3">
      <c r="A22" s="120" t="s">
        <v>2472</v>
      </c>
      <c r="B22" s="150">
        <f>COUNT(B9:B9)</f>
        <v>0</v>
      </c>
      <c r="C22" s="190"/>
      <c r="D22" s="191"/>
      <c r="E22" s="192"/>
    </row>
    <row r="23" spans="1:5" s="110" customFormat="1" x14ac:dyDescent="0.25">
      <c r="A23" s="117"/>
      <c r="B23" s="147"/>
      <c r="C23" s="117"/>
      <c r="D23" s="117"/>
      <c r="E23" s="122"/>
    </row>
    <row r="24" spans="1:5" s="110" customFormat="1" ht="18.75" customHeight="1" x14ac:dyDescent="0.25">
      <c r="A24" s="175" t="s">
        <v>2582</v>
      </c>
      <c r="B24" s="176"/>
      <c r="C24" s="176"/>
      <c r="D24" s="176"/>
      <c r="E24" s="177"/>
    </row>
    <row r="25" spans="1:5" s="117" customFormat="1" ht="18.75" customHeight="1" x14ac:dyDescent="0.25">
      <c r="A25" s="119" t="s">
        <v>15</v>
      </c>
      <c r="B25" s="127" t="s">
        <v>2415</v>
      </c>
      <c r="C25" s="119" t="s">
        <v>46</v>
      </c>
      <c r="D25" s="119" t="s">
        <v>2418</v>
      </c>
      <c r="E25" s="127" t="s">
        <v>2416</v>
      </c>
    </row>
    <row r="26" spans="1:5" s="117" customFormat="1" ht="18.75" customHeight="1" x14ac:dyDescent="0.25">
      <c r="A26" s="135" t="e">
        <f>VLOOKUP(B26,'[1]LISTADO ATM'!$A$2:$C$822,3,0)</f>
        <v>#N/A</v>
      </c>
      <c r="B26" s="135"/>
      <c r="C26" s="149" t="e">
        <f>VLOOKUP(B26,'[1]LISTADO ATM'!$A$2:$B$822,2,0)</f>
        <v>#N/A</v>
      </c>
      <c r="D26" s="131" t="s">
        <v>2540</v>
      </c>
      <c r="E26" s="138"/>
    </row>
    <row r="27" spans="1:5" s="117" customFormat="1" ht="18.75" customHeight="1" x14ac:dyDescent="0.25">
      <c r="A27" s="135"/>
      <c r="B27" s="135"/>
      <c r="C27" s="138"/>
      <c r="D27" s="131"/>
      <c r="E27" s="138"/>
    </row>
    <row r="28" spans="1:5" s="117" customFormat="1" ht="18.75" customHeight="1" x14ac:dyDescent="0.25">
      <c r="A28" s="135"/>
      <c r="B28" s="135"/>
      <c r="C28" s="138"/>
      <c r="D28" s="131"/>
      <c r="E28" s="138"/>
    </row>
    <row r="29" spans="1:5" s="117" customFormat="1" ht="18.75" customHeight="1" x14ac:dyDescent="0.25">
      <c r="A29" s="135"/>
      <c r="B29" s="135"/>
      <c r="C29" s="138"/>
      <c r="D29" s="131"/>
      <c r="E29" s="138"/>
    </row>
    <row r="30" spans="1:5" s="117" customFormat="1" ht="18.75" customHeight="1" x14ac:dyDescent="0.25">
      <c r="A30" s="135"/>
      <c r="B30" s="135"/>
      <c r="C30" s="138"/>
      <c r="D30" s="131"/>
      <c r="E30" s="138"/>
    </row>
    <row r="31" spans="1:5" s="117" customFormat="1" ht="18.75" customHeight="1" x14ac:dyDescent="0.25">
      <c r="A31" s="135"/>
      <c r="B31" s="135"/>
      <c r="C31" s="138"/>
      <c r="D31" s="131"/>
      <c r="E31" s="138"/>
    </row>
    <row r="32" spans="1:5" s="117" customFormat="1" ht="18.75" customHeight="1" x14ac:dyDescent="0.25">
      <c r="A32" s="135"/>
      <c r="B32" s="135"/>
      <c r="C32" s="138"/>
      <c r="D32" s="131"/>
      <c r="E32" s="138"/>
    </row>
    <row r="33" spans="1:8" s="117" customFormat="1" ht="18.75" customHeight="1" thickBot="1" x14ac:dyDescent="0.3">
      <c r="A33" s="120" t="s">
        <v>2472</v>
      </c>
      <c r="B33" s="150">
        <f>COUNT(B26:B26)</f>
        <v>0</v>
      </c>
      <c r="C33" s="190"/>
      <c r="D33" s="191"/>
      <c r="E33" s="192"/>
    </row>
    <row r="34" spans="1:8" s="117" customFormat="1" ht="18.75" customHeight="1" thickBot="1" x14ac:dyDescent="0.3">
      <c r="B34" s="147"/>
      <c r="E34" s="122"/>
    </row>
    <row r="35" spans="1:8" s="117" customFormat="1" ht="18.75" customHeight="1" thickBot="1" x14ac:dyDescent="0.3">
      <c r="A35" s="185" t="s">
        <v>2473</v>
      </c>
      <c r="B35" s="186"/>
      <c r="C35" s="186"/>
      <c r="D35" s="186"/>
      <c r="E35" s="187"/>
    </row>
    <row r="36" spans="1:8" s="110" customFormat="1" ht="18.75" customHeight="1" x14ac:dyDescent="0.25">
      <c r="A36" s="119" t="s">
        <v>15</v>
      </c>
      <c r="B36" s="127" t="s">
        <v>2415</v>
      </c>
      <c r="C36" s="119" t="s">
        <v>46</v>
      </c>
      <c r="D36" s="119" t="s">
        <v>2418</v>
      </c>
      <c r="E36" s="127" t="s">
        <v>2416</v>
      </c>
    </row>
    <row r="37" spans="1:8" ht="18" customHeight="1" x14ac:dyDescent="0.25">
      <c r="A37" s="135" t="str">
        <f>VLOOKUP(B37,'[1]LISTADO ATM'!$A$2:$C$822,3,0)</f>
        <v>SUR</v>
      </c>
      <c r="B37" s="144">
        <v>6</v>
      </c>
      <c r="C37" s="138" t="str">
        <f>VLOOKUP(B37,'[1]LISTADO ATM'!$A$2:$B$822,2,0)</f>
        <v xml:space="preserve">ATM Plaza WAO San Juan </v>
      </c>
      <c r="D37" s="130" t="s">
        <v>2436</v>
      </c>
      <c r="E37" s="140">
        <v>3335954885</v>
      </c>
      <c r="F37" s="106"/>
    </row>
    <row r="38" spans="1:8" ht="18.75" customHeight="1" x14ac:dyDescent="0.25">
      <c r="A38" s="151" t="str">
        <f>VLOOKUP(B38,'[1]LISTADO ATM'!$A$2:$C$822,3,0)</f>
        <v>DISTRITO NACIONAL</v>
      </c>
      <c r="B38" s="144">
        <v>461</v>
      </c>
      <c r="C38" s="152" t="str">
        <f>VLOOKUP(B38,'[1]LISTADO ATM'!$A$2:$B$822,2,0)</f>
        <v xml:space="preserve">ATM Autobanco Sarasota I </v>
      </c>
      <c r="D38" s="153" t="s">
        <v>2436</v>
      </c>
      <c r="E38" s="138">
        <v>3335955948</v>
      </c>
    </row>
    <row r="39" spans="1:8" ht="18" customHeight="1" x14ac:dyDescent="0.25">
      <c r="A39" s="151" t="str">
        <f>VLOOKUP(B39,'[1]LISTADO ATM'!$A$2:$C$822,3,0)</f>
        <v>SUR</v>
      </c>
      <c r="B39" s="144">
        <v>751</v>
      </c>
      <c r="C39" s="152" t="str">
        <f>VLOOKUP(B39,'[1]LISTADO ATM'!$A$2:$B$822,2,0)</f>
        <v>ATM Eco Petroleo Camilo</v>
      </c>
      <c r="D39" s="153" t="s">
        <v>2436</v>
      </c>
      <c r="E39" s="138">
        <v>3335955987</v>
      </c>
    </row>
    <row r="40" spans="1:8" s="106" customFormat="1" ht="18" x14ac:dyDescent="0.25">
      <c r="A40" s="151" t="str">
        <f>VLOOKUP(B40,'[1]LISTADO ATM'!$A$2:$C$822,3,0)</f>
        <v>ESTE</v>
      </c>
      <c r="B40" s="144">
        <v>366</v>
      </c>
      <c r="C40" s="152" t="str">
        <f>VLOOKUP(B40,'[1]LISTADO ATM'!$A$2:$B$822,2,0)</f>
        <v>ATM Oficina Boulevard (Higuey) II</v>
      </c>
      <c r="D40" s="153" t="s">
        <v>2436</v>
      </c>
      <c r="E40" s="138">
        <v>3335956141</v>
      </c>
    </row>
    <row r="41" spans="1:8" s="106" customFormat="1" ht="18" x14ac:dyDescent="0.25">
      <c r="A41" s="151" t="str">
        <f>VLOOKUP(B41,'[1]LISTADO ATM'!$A$2:$C$822,3,0)</f>
        <v>DISTRITO NACIONAL</v>
      </c>
      <c r="B41" s="144">
        <v>957</v>
      </c>
      <c r="C41" s="152" t="str">
        <f>VLOOKUP(B41,'[1]LISTADO ATM'!$A$2:$B$822,2,0)</f>
        <v xml:space="preserve">ATM Oficina Venezuela </v>
      </c>
      <c r="D41" s="153" t="s">
        <v>2436</v>
      </c>
      <c r="E41" s="138" t="s">
        <v>2610</v>
      </c>
      <c r="G41" s="110"/>
      <c r="H41" s="110"/>
    </row>
    <row r="42" spans="1:8" ht="18" x14ac:dyDescent="0.25">
      <c r="A42" s="151" t="str">
        <f>VLOOKUP(B42,'[1]LISTADO ATM'!$A$2:$C$822,3,0)</f>
        <v>SUR</v>
      </c>
      <c r="B42" s="144">
        <v>403</v>
      </c>
      <c r="C42" s="152" t="str">
        <f>VLOOKUP(B42,'[1]LISTADO ATM'!$A$2:$B$822,2,0)</f>
        <v xml:space="preserve">ATM Oficina Vicente Noble </v>
      </c>
      <c r="D42" s="153" t="s">
        <v>2436</v>
      </c>
      <c r="E42" s="138">
        <v>3335956206</v>
      </c>
      <c r="G42" s="110"/>
      <c r="H42" s="110"/>
    </row>
    <row r="43" spans="1:8" s="110" customFormat="1" ht="18.75" customHeight="1" x14ac:dyDescent="0.25">
      <c r="A43" s="151" t="str">
        <f>VLOOKUP(B43,'[1]LISTADO ATM'!$A$2:$C$822,3,0)</f>
        <v>DISTRITO NACIONAL</v>
      </c>
      <c r="B43" s="144">
        <v>717</v>
      </c>
      <c r="C43" s="152" t="str">
        <f>VLOOKUP(B43,'[1]LISTADO ATM'!$A$2:$B$822,2,0)</f>
        <v xml:space="preserve">ATM Oficina Los Alcarrizos </v>
      </c>
      <c r="D43" s="153" t="s">
        <v>2436</v>
      </c>
      <c r="E43" s="138">
        <v>3335956239</v>
      </c>
    </row>
    <row r="44" spans="1:8" s="110" customFormat="1" ht="18.75" customHeight="1" x14ac:dyDescent="0.25">
      <c r="A44" s="151" t="str">
        <f>VLOOKUP(B44,'[1]LISTADO ATM'!$A$2:$C$822,3,0)</f>
        <v>DISTRITO NACIONAL</v>
      </c>
      <c r="B44" s="144">
        <v>967</v>
      </c>
      <c r="C44" s="152" t="str">
        <f>VLOOKUP(B44,'[1]LISTADO ATM'!$A$2:$B$822,2,0)</f>
        <v xml:space="preserve">ATM UNP Hiper Olé Autopista Duarte </v>
      </c>
      <c r="D44" s="153" t="s">
        <v>2436</v>
      </c>
      <c r="E44" s="138">
        <v>3335956258</v>
      </c>
    </row>
    <row r="45" spans="1:8" s="110" customFormat="1" ht="18" x14ac:dyDescent="0.25">
      <c r="A45" s="151" t="str">
        <f>VLOOKUP(B45,'[1]LISTADO ATM'!$A$2:$C$822,3,0)</f>
        <v>NORTE</v>
      </c>
      <c r="B45" s="144">
        <v>985</v>
      </c>
      <c r="C45" s="152" t="str">
        <f>VLOOKUP(B45,'[1]LISTADO ATM'!$A$2:$B$822,2,0)</f>
        <v xml:space="preserve">ATM Oficina Dajabón II </v>
      </c>
      <c r="D45" s="153" t="s">
        <v>2436</v>
      </c>
      <c r="E45" s="138">
        <v>3335956331</v>
      </c>
    </row>
    <row r="46" spans="1:8" s="110" customFormat="1" ht="18" x14ac:dyDescent="0.25">
      <c r="A46" s="151" t="str">
        <f>VLOOKUP(B46,'[1]LISTADO ATM'!$A$2:$C$822,3,0)</f>
        <v>DISTRITO NACIONAL</v>
      </c>
      <c r="B46" s="144">
        <v>697</v>
      </c>
      <c r="C46" s="152" t="str">
        <f>VLOOKUP(B46,'[1]LISTADO ATM'!$A$2:$B$822,2,0)</f>
        <v>ATM Hipermercado Olé Ciudad Juan Bosch</v>
      </c>
      <c r="D46" s="153" t="s">
        <v>2436</v>
      </c>
      <c r="E46" s="138">
        <v>3335956336</v>
      </c>
    </row>
    <row r="47" spans="1:8" s="110" customFormat="1" ht="18.75" customHeight="1" x14ac:dyDescent="0.25">
      <c r="A47" s="151" t="str">
        <f>VLOOKUP(B47,'[1]LISTADO ATM'!$A$2:$C$822,3,0)</f>
        <v>DISTRITO NACIONAL</v>
      </c>
      <c r="B47" s="144">
        <v>96</v>
      </c>
      <c r="C47" s="152" t="str">
        <f>VLOOKUP(B47,'[1]LISTADO ATM'!$A$2:$B$822,2,0)</f>
        <v>ATM S/M Caribe Av. Charles de Gaulle</v>
      </c>
      <c r="D47" s="153" t="s">
        <v>2436</v>
      </c>
      <c r="E47" s="138">
        <v>3335956339</v>
      </c>
    </row>
    <row r="48" spans="1:8" ht="18.75" customHeight="1" x14ac:dyDescent="0.25">
      <c r="A48" s="151" t="str">
        <f>VLOOKUP(B48,'[1]LISTADO ATM'!$A$2:$C$822,3,0)</f>
        <v>SUR</v>
      </c>
      <c r="B48" s="144">
        <v>84</v>
      </c>
      <c r="C48" s="152" t="str">
        <f>VLOOKUP(B48,'[1]LISTADO ATM'!$A$2:$B$822,2,0)</f>
        <v xml:space="preserve">ATM Oficina Multicentro Sirena San Cristóbal </v>
      </c>
      <c r="D48" s="153" t="s">
        <v>2436</v>
      </c>
      <c r="E48" s="138">
        <v>3335956342</v>
      </c>
    </row>
    <row r="49" spans="1:5" ht="18.75" customHeight="1" x14ac:dyDescent="0.25">
      <c r="A49" s="151" t="str">
        <f>VLOOKUP(B49,'[1]LISTADO ATM'!$A$2:$C$822,3,0)</f>
        <v>DISTRITO NACIONAL</v>
      </c>
      <c r="B49" s="144">
        <v>267</v>
      </c>
      <c r="C49" s="152" t="str">
        <f>VLOOKUP(B49,'[1]LISTADO ATM'!$A$2:$B$822,2,0)</f>
        <v xml:space="preserve">ATM Centro de Caja México </v>
      </c>
      <c r="D49" s="153" t="s">
        <v>2436</v>
      </c>
      <c r="E49" s="138">
        <v>3335956345</v>
      </c>
    </row>
    <row r="50" spans="1:5" ht="18" x14ac:dyDescent="0.25">
      <c r="A50" s="151" t="str">
        <f>VLOOKUP(B50,'[1]LISTADO ATM'!$A$2:$C$822,3,0)</f>
        <v>ESTE</v>
      </c>
      <c r="B50" s="144">
        <v>399</v>
      </c>
      <c r="C50" s="152" t="str">
        <f>VLOOKUP(B50,'[1]LISTADO ATM'!$A$2:$B$822,2,0)</f>
        <v xml:space="preserve">ATM Oficina La Romana II </v>
      </c>
      <c r="D50" s="153" t="s">
        <v>2436</v>
      </c>
      <c r="E50" s="138">
        <v>3335956348</v>
      </c>
    </row>
    <row r="51" spans="1:5" ht="18.75" customHeight="1" x14ac:dyDescent="0.25">
      <c r="A51" s="151" t="str">
        <f>VLOOKUP(B51,'[1]LISTADO ATM'!$A$2:$C$822,3,0)</f>
        <v>DISTRITO NACIONAL</v>
      </c>
      <c r="B51" s="144">
        <v>555</v>
      </c>
      <c r="C51" s="152" t="str">
        <f>VLOOKUP(B51,'[1]LISTADO ATM'!$A$2:$B$822,2,0)</f>
        <v xml:space="preserve">ATM Estación Shell Las Praderas </v>
      </c>
      <c r="D51" s="153" t="s">
        <v>2436</v>
      </c>
      <c r="E51" s="138">
        <v>3335956349</v>
      </c>
    </row>
    <row r="52" spans="1:5" ht="18" x14ac:dyDescent="0.25">
      <c r="A52" s="151" t="str">
        <f>VLOOKUP(B52,'[1]LISTADO ATM'!$A$2:$C$822,3,0)</f>
        <v>ESTE</v>
      </c>
      <c r="B52" s="144">
        <v>608</v>
      </c>
      <c r="C52" s="152" t="str">
        <f>VLOOKUP(B52,'[1]LISTADO ATM'!$A$2:$B$822,2,0)</f>
        <v xml:space="preserve">ATM Oficina Jumbo (San Pedro) </v>
      </c>
      <c r="D52" s="153" t="s">
        <v>2436</v>
      </c>
      <c r="E52" s="138">
        <v>3335956350</v>
      </c>
    </row>
    <row r="53" spans="1:5" ht="18" x14ac:dyDescent="0.25">
      <c r="A53" s="151" t="str">
        <f>VLOOKUP(B53,'[1]LISTADO ATM'!$A$2:$C$822,3,0)</f>
        <v>ESTE</v>
      </c>
      <c r="B53" s="144">
        <v>609</v>
      </c>
      <c r="C53" s="152" t="str">
        <f>VLOOKUP(B53,'[1]LISTADO ATM'!$A$2:$B$822,2,0)</f>
        <v xml:space="preserve">ATM S/M Jumbo (San Pedro) </v>
      </c>
      <c r="D53" s="153" t="s">
        <v>2436</v>
      </c>
      <c r="E53" s="138">
        <v>3335956351</v>
      </c>
    </row>
    <row r="54" spans="1:5" ht="18.75" customHeight="1" x14ac:dyDescent="0.25">
      <c r="A54" s="151" t="e">
        <f>VLOOKUP(B54,'[1]LISTADO ATM'!$A$2:$C$822,3,0)</f>
        <v>#N/A</v>
      </c>
      <c r="B54" s="144">
        <v>663</v>
      </c>
      <c r="C54" s="152" t="e">
        <f>VLOOKUP(B54,'[1]LISTADO ATM'!$A$2:$B$822,2,0)</f>
        <v>#N/A</v>
      </c>
      <c r="D54" s="153" t="s">
        <v>2436</v>
      </c>
      <c r="E54" s="138">
        <v>3335956353</v>
      </c>
    </row>
    <row r="55" spans="1:5" ht="18" x14ac:dyDescent="0.25">
      <c r="A55" s="151" t="str">
        <f>VLOOKUP(B55,'[1]LISTADO ATM'!$A$2:$C$822,3,0)</f>
        <v>DISTRITO NACIONAL</v>
      </c>
      <c r="B55" s="144">
        <v>696</v>
      </c>
      <c r="C55" s="152" t="str">
        <f>VLOOKUP(B55,'[1]LISTADO ATM'!$A$2:$B$822,2,0)</f>
        <v>ATM Olé Jacobo Majluta</v>
      </c>
      <c r="D55" s="153" t="s">
        <v>2436</v>
      </c>
      <c r="E55" s="138">
        <v>3335956354</v>
      </c>
    </row>
    <row r="56" spans="1:5" ht="18" x14ac:dyDescent="0.25">
      <c r="A56" s="151" t="str">
        <f>VLOOKUP(B56,'[1]LISTADO ATM'!$A$2:$C$822,3,0)</f>
        <v>SUR</v>
      </c>
      <c r="B56" s="144">
        <v>881</v>
      </c>
      <c r="C56" s="152" t="str">
        <f>VLOOKUP(B56,'[1]LISTADO ATM'!$A$2:$B$822,2,0)</f>
        <v xml:space="preserve">ATM UNP Yaguate (San Cristóbal) </v>
      </c>
      <c r="D56" s="153" t="s">
        <v>2436</v>
      </c>
      <c r="E56" s="138">
        <v>3335956356</v>
      </c>
    </row>
    <row r="57" spans="1:5" ht="18" x14ac:dyDescent="0.25">
      <c r="A57" s="151" t="str">
        <f>VLOOKUP(B57,'[1]LISTADO ATM'!$A$2:$C$822,3,0)</f>
        <v>NORTE</v>
      </c>
      <c r="B57" s="144">
        <v>635</v>
      </c>
      <c r="C57" s="152" t="str">
        <f>VLOOKUP(B57,'[1]LISTADO ATM'!$A$2:$B$822,2,0)</f>
        <v xml:space="preserve">ATM Zona Franca Tamboril </v>
      </c>
      <c r="D57" s="153" t="s">
        <v>2436</v>
      </c>
      <c r="E57" s="138">
        <v>3335956360</v>
      </c>
    </row>
    <row r="58" spans="1:5" ht="18" x14ac:dyDescent="0.25">
      <c r="A58" s="151" t="str">
        <f>VLOOKUP(B58,'[1]LISTADO ATM'!$A$2:$C$822,3,0)</f>
        <v>DISTRITO NACIONAL</v>
      </c>
      <c r="B58" s="205">
        <v>988</v>
      </c>
      <c r="C58" s="152" t="str">
        <f>VLOOKUP(B58,'[1]LISTADO ATM'!$A$2:$B$822,2,0)</f>
        <v xml:space="preserve">ATM Estación Sigma 27 de Febrero </v>
      </c>
      <c r="D58" s="153" t="s">
        <v>2436</v>
      </c>
      <c r="E58" s="152">
        <v>3335956358</v>
      </c>
    </row>
    <row r="59" spans="1:5" ht="18" x14ac:dyDescent="0.25">
      <c r="A59" s="151" t="str">
        <f>VLOOKUP(B59,'[1]LISTADO ATM'!$A$2:$C$822,3,0)</f>
        <v>ESTE</v>
      </c>
      <c r="B59" s="144">
        <v>843</v>
      </c>
      <c r="C59" s="152" t="str">
        <f>VLOOKUP(B59,'[1]LISTADO ATM'!$A$2:$B$822,2,0)</f>
        <v xml:space="preserve">ATM Oficina Romana Centro </v>
      </c>
      <c r="D59" s="153" t="s">
        <v>2436</v>
      </c>
      <c r="E59" s="138">
        <v>3335956370</v>
      </c>
    </row>
    <row r="60" spans="1:5" ht="18" customHeight="1" x14ac:dyDescent="0.25">
      <c r="A60" s="151" t="str">
        <f>VLOOKUP(B60,'[1]LISTADO ATM'!$A$2:$C$822,3,0)</f>
        <v>DISTRITO NACIONAL</v>
      </c>
      <c r="B60" s="144">
        <v>493</v>
      </c>
      <c r="C60" s="152" t="str">
        <f>VLOOKUP(B60,'[1]LISTADO ATM'!$A$2:$B$822,2,0)</f>
        <v xml:space="preserve">ATM Oficina Haina Occidental II </v>
      </c>
      <c r="D60" s="153" t="s">
        <v>2436</v>
      </c>
      <c r="E60" s="138">
        <v>3335956371</v>
      </c>
    </row>
    <row r="61" spans="1:5" ht="18" x14ac:dyDescent="0.25">
      <c r="A61" s="151" t="str">
        <f>VLOOKUP(B61,'[1]LISTADO ATM'!$A$2:$C$822,3,0)</f>
        <v>DISTRITO NACIONAL</v>
      </c>
      <c r="B61" s="144">
        <v>354</v>
      </c>
      <c r="C61" s="152" t="str">
        <f>VLOOKUP(B61,'[1]LISTADO ATM'!$A$2:$B$822,2,0)</f>
        <v xml:space="preserve">ATM Oficina Núñez de Cáceres II </v>
      </c>
      <c r="D61" s="130"/>
      <c r="E61" s="138">
        <v>3335956385</v>
      </c>
    </row>
    <row r="62" spans="1:5" ht="18" customHeight="1" x14ac:dyDescent="0.25">
      <c r="A62" s="151" t="e">
        <f>VLOOKUP(B62,'[1]LISTADO ATM'!$A$2:$C$822,3,0)</f>
        <v>#N/A</v>
      </c>
      <c r="B62" s="144"/>
      <c r="C62" s="152" t="e">
        <f>VLOOKUP(B62,'[1]LISTADO ATM'!$A$2:$B$822,2,0)</f>
        <v>#N/A</v>
      </c>
      <c r="D62" s="130"/>
      <c r="E62" s="138"/>
    </row>
    <row r="63" spans="1:5" ht="18" x14ac:dyDescent="0.25">
      <c r="A63" s="151" t="e">
        <f>VLOOKUP(B63,'[1]LISTADO ATM'!$A$2:$C$822,3,0)</f>
        <v>#N/A</v>
      </c>
      <c r="B63" s="144"/>
      <c r="C63" s="152" t="e">
        <f>VLOOKUP(B63,'[1]LISTADO ATM'!$A$2:$B$822,2,0)</f>
        <v>#N/A</v>
      </c>
      <c r="D63" s="130"/>
      <c r="E63" s="138"/>
    </row>
    <row r="64" spans="1:5" ht="18.75" customHeight="1" x14ac:dyDescent="0.25">
      <c r="A64" s="151" t="e">
        <f>VLOOKUP(B64,'[1]LISTADO ATM'!$A$2:$C$822,3,0)</f>
        <v>#N/A</v>
      </c>
      <c r="B64" s="144"/>
      <c r="C64" s="152" t="e">
        <f>VLOOKUP(B64,'[1]LISTADO ATM'!$A$2:$B$822,2,0)</f>
        <v>#N/A</v>
      </c>
      <c r="D64" s="130"/>
      <c r="E64" s="138"/>
    </row>
    <row r="65" spans="1:5" ht="18.75" customHeight="1" x14ac:dyDescent="0.25">
      <c r="A65" s="151" t="e">
        <f>VLOOKUP(B65,'[1]LISTADO ATM'!$A$2:$C$822,3,0)</f>
        <v>#N/A</v>
      </c>
      <c r="B65" s="144"/>
      <c r="C65" s="152" t="e">
        <f>VLOOKUP(B65,'[1]LISTADO ATM'!$A$2:$B$822,2,0)</f>
        <v>#N/A</v>
      </c>
      <c r="D65" s="130"/>
      <c r="E65" s="138"/>
    </row>
    <row r="66" spans="1:5" ht="18" customHeight="1" thickBot="1" x14ac:dyDescent="0.3">
      <c r="A66" s="139"/>
      <c r="B66" s="150">
        <f>COUNT(B37:B59)</f>
        <v>23</v>
      </c>
      <c r="C66" s="129"/>
      <c r="D66" s="129"/>
      <c r="E66" s="129"/>
    </row>
    <row r="67" spans="1:5" ht="18.75" customHeight="1" thickBot="1" x14ac:dyDescent="0.3">
      <c r="A67" s="117"/>
      <c r="B67" s="147"/>
      <c r="C67" s="117"/>
      <c r="D67" s="117"/>
      <c r="E67" s="122"/>
    </row>
    <row r="68" spans="1:5" ht="18.75" customHeight="1" thickBot="1" x14ac:dyDescent="0.3">
      <c r="A68" s="185" t="s">
        <v>2436</v>
      </c>
      <c r="B68" s="186"/>
      <c r="C68" s="186"/>
      <c r="D68" s="186"/>
      <c r="E68" s="187"/>
    </row>
    <row r="69" spans="1:5" ht="18" x14ac:dyDescent="0.25">
      <c r="A69" s="119" t="s">
        <v>15</v>
      </c>
      <c r="B69" s="127" t="s">
        <v>2415</v>
      </c>
      <c r="C69" s="119" t="s">
        <v>2587</v>
      </c>
      <c r="D69" s="119" t="s">
        <v>2418</v>
      </c>
      <c r="E69" s="127" t="s">
        <v>2416</v>
      </c>
    </row>
    <row r="70" spans="1:5" ht="18" x14ac:dyDescent="0.25">
      <c r="A70" s="135" t="str">
        <f>VLOOKUP(B70,'[1]LISTADO ATM'!$A$2:$C$822,3,0)</f>
        <v>SUR</v>
      </c>
      <c r="B70" s="143">
        <v>825</v>
      </c>
      <c r="C70" s="138" t="str">
        <f>VLOOKUP(B70,'[1]LISTADO ATM'!$A$2:$B$822,2,0)</f>
        <v xml:space="preserve">ATM Estacion Eco Cibeles (Las Matas de Farfán) </v>
      </c>
      <c r="D70" s="135" t="s">
        <v>2479</v>
      </c>
      <c r="E70" s="140">
        <v>3335955743</v>
      </c>
    </row>
    <row r="71" spans="1:5" ht="18" x14ac:dyDescent="0.25">
      <c r="A71" s="135" t="str">
        <f>VLOOKUP(B71,'[1]LISTADO ATM'!$A$2:$C$822,3,0)</f>
        <v>DISTRITO NACIONAL</v>
      </c>
      <c r="B71" s="143">
        <v>160</v>
      </c>
      <c r="C71" s="138" t="str">
        <f>VLOOKUP(B71,'[1]LISTADO ATM'!$A$2:$B$822,2,0)</f>
        <v xml:space="preserve">ATM Oficina Herrera </v>
      </c>
      <c r="D71" s="135" t="s">
        <v>2479</v>
      </c>
      <c r="E71" s="138">
        <v>3335956219</v>
      </c>
    </row>
    <row r="72" spans="1:5" ht="18" x14ac:dyDescent="0.25">
      <c r="A72" s="135" t="str">
        <f>VLOOKUP(B72,'[1]LISTADO ATM'!$A$2:$C$822,3,0)</f>
        <v>DISTRITO NACIONAL</v>
      </c>
      <c r="B72" s="143">
        <v>876</v>
      </c>
      <c r="C72" s="138" t="str">
        <f>VLOOKUP(B72,'[1]LISTADO ATM'!$A$2:$B$822,2,0)</f>
        <v xml:space="preserve">ATM Estación Next Abraham Lincoln </v>
      </c>
      <c r="D72" s="135" t="s">
        <v>2479</v>
      </c>
      <c r="E72" s="138">
        <v>3335956269</v>
      </c>
    </row>
    <row r="73" spans="1:5" ht="18" x14ac:dyDescent="0.25">
      <c r="A73" s="135" t="str">
        <f>VLOOKUP(B73,'[1]LISTADO ATM'!$A$2:$C$822,3,0)</f>
        <v>NORTE</v>
      </c>
      <c r="B73" s="143">
        <v>636</v>
      </c>
      <c r="C73" s="138" t="str">
        <f>VLOOKUP(B73,'[1]LISTADO ATM'!$A$2:$B$822,2,0)</f>
        <v xml:space="preserve">ATM Oficina Tamboríl </v>
      </c>
      <c r="D73" s="135" t="s">
        <v>2479</v>
      </c>
      <c r="E73" s="138">
        <v>3335956328</v>
      </c>
    </row>
    <row r="74" spans="1:5" ht="18" x14ac:dyDescent="0.25">
      <c r="A74" s="135" t="str">
        <f>VLOOKUP(B74,'[1]LISTADO ATM'!$A$2:$C$822,3,0)</f>
        <v>NORTE</v>
      </c>
      <c r="B74" s="143">
        <v>969</v>
      </c>
      <c r="C74" s="138" t="str">
        <f>VLOOKUP(B74,'[1]LISTADO ATM'!$A$2:$B$822,2,0)</f>
        <v xml:space="preserve">ATM Oficina El Sol I (Santiago) </v>
      </c>
      <c r="D74" s="135" t="s">
        <v>2479</v>
      </c>
      <c r="E74" s="138">
        <v>3335956333</v>
      </c>
    </row>
    <row r="75" spans="1:5" ht="18" customHeight="1" x14ac:dyDescent="0.25">
      <c r="A75" s="135" t="str">
        <f>VLOOKUP(B75,'[1]LISTADO ATM'!$A$2:$C$822,3,0)</f>
        <v>NORTE</v>
      </c>
      <c r="B75" s="143">
        <v>291</v>
      </c>
      <c r="C75" s="138" t="str">
        <f>VLOOKUP(B75,'[1]LISTADO ATM'!$A$2:$B$822,2,0)</f>
        <v xml:space="preserve">ATM S/M Jumbo Las Colinas </v>
      </c>
      <c r="D75" s="135" t="s">
        <v>2479</v>
      </c>
      <c r="E75" s="138">
        <v>3335956346</v>
      </c>
    </row>
    <row r="76" spans="1:5" s="117" customFormat="1" ht="18" x14ac:dyDescent="0.25">
      <c r="A76" s="135" t="str">
        <f>VLOOKUP(B76,'[1]LISTADO ATM'!$A$2:$C$822,3,0)</f>
        <v>SUR</v>
      </c>
      <c r="B76" s="143">
        <v>766</v>
      </c>
      <c r="C76" s="138" t="str">
        <f>VLOOKUP(B76,'[1]LISTADO ATM'!$A$2:$B$822,2,0)</f>
        <v xml:space="preserve">ATM Oficina Azua II </v>
      </c>
      <c r="D76" s="135" t="s">
        <v>2479</v>
      </c>
      <c r="E76" s="138">
        <v>3335956355</v>
      </c>
    </row>
    <row r="77" spans="1:5" ht="18" x14ac:dyDescent="0.25">
      <c r="A77" s="135" t="str">
        <f>VLOOKUP(B77,'[1]LISTADO ATM'!$A$2:$C$822,3,0)</f>
        <v>NORTE</v>
      </c>
      <c r="B77" s="143">
        <v>950</v>
      </c>
      <c r="C77" s="138" t="str">
        <f>VLOOKUP(B77,'[1]LISTADO ATM'!$A$2:$B$822,2,0)</f>
        <v xml:space="preserve">ATM Oficina Monterrico </v>
      </c>
      <c r="D77" s="135" t="s">
        <v>2479</v>
      </c>
      <c r="E77" s="138">
        <v>3335956357</v>
      </c>
    </row>
    <row r="78" spans="1:5" ht="18" x14ac:dyDescent="0.25">
      <c r="A78" s="135" t="str">
        <f>VLOOKUP(B78,'[1]LISTADO ATM'!$A$2:$C$822,3,0)</f>
        <v>NORTE</v>
      </c>
      <c r="B78" s="143">
        <v>333</v>
      </c>
      <c r="C78" s="138" t="str">
        <f>VLOOKUP(B78,'[1]LISTADO ATM'!$A$2:$B$822,2,0)</f>
        <v>ATM Oficina Turey Maimón</v>
      </c>
      <c r="D78" s="135" t="s">
        <v>2479</v>
      </c>
      <c r="E78" s="138">
        <v>3335956368</v>
      </c>
    </row>
    <row r="79" spans="1:5" ht="18" x14ac:dyDescent="0.25">
      <c r="A79" s="135" t="e">
        <f>VLOOKUP(B79,'[1]LISTADO ATM'!$A$2:$C$822,3,0)</f>
        <v>#N/A</v>
      </c>
      <c r="B79" s="143"/>
      <c r="C79" s="138" t="e">
        <f>VLOOKUP(B79,'[1]LISTADO ATM'!$A$2:$B$822,2,0)</f>
        <v>#N/A</v>
      </c>
      <c r="D79" s="135" t="s">
        <v>2479</v>
      </c>
      <c r="E79" s="154"/>
    </row>
    <row r="80" spans="1:5" ht="18" x14ac:dyDescent="0.25">
      <c r="A80" s="135" t="e">
        <f>VLOOKUP(B80,'[1]LISTADO ATM'!$A$2:$C$822,3,0)</f>
        <v>#N/A</v>
      </c>
      <c r="B80" s="143"/>
      <c r="C80" s="138" t="e">
        <f>VLOOKUP(B80,'[1]LISTADO ATM'!$A$2:$B$822,2,0)</f>
        <v>#N/A</v>
      </c>
      <c r="D80" s="206"/>
      <c r="E80" s="154"/>
    </row>
    <row r="81" spans="1:5" ht="18" x14ac:dyDescent="0.25">
      <c r="A81" s="135" t="e">
        <f>VLOOKUP(B81,'[1]LISTADO ATM'!$A$2:$C$822,3,0)</f>
        <v>#N/A</v>
      </c>
      <c r="B81" s="143"/>
      <c r="C81" s="138" t="e">
        <f>VLOOKUP(B81,'[1]LISTADO ATM'!$A$2:$B$822,2,0)</f>
        <v>#N/A</v>
      </c>
      <c r="D81" s="206"/>
      <c r="E81" s="154"/>
    </row>
    <row r="82" spans="1:5" ht="18" x14ac:dyDescent="0.25">
      <c r="A82" s="135" t="e">
        <f>VLOOKUP(B82,'[1]LISTADO ATM'!$A$2:$C$822,3,0)</f>
        <v>#N/A</v>
      </c>
      <c r="B82" s="143"/>
      <c r="C82" s="138" t="e">
        <f>VLOOKUP(B82,'[1]LISTADO ATM'!$A$2:$B$822,2,0)</f>
        <v>#N/A</v>
      </c>
      <c r="D82" s="206"/>
      <c r="E82" s="154"/>
    </row>
    <row r="83" spans="1:5" ht="18.75" thickBot="1" x14ac:dyDescent="0.3">
      <c r="A83" s="139" t="s">
        <v>2472</v>
      </c>
      <c r="B83" s="150">
        <f>COUNT(B70:B77)</f>
        <v>8</v>
      </c>
      <c r="C83" s="129"/>
      <c r="D83" s="129"/>
      <c r="E83" s="129"/>
    </row>
    <row r="84" spans="1:5" ht="18.75" customHeight="1" thickBot="1" x14ac:dyDescent="0.3">
      <c r="A84" s="117"/>
      <c r="B84" s="147"/>
      <c r="C84" s="117"/>
      <c r="D84" s="117"/>
      <c r="E84" s="122"/>
    </row>
    <row r="85" spans="1:5" ht="18" x14ac:dyDescent="0.25">
      <c r="A85" s="180" t="s">
        <v>2583</v>
      </c>
      <c r="B85" s="181"/>
      <c r="C85" s="181"/>
      <c r="D85" s="181"/>
      <c r="E85" s="182"/>
    </row>
    <row r="86" spans="1:5" ht="18" x14ac:dyDescent="0.25">
      <c r="A86" s="119" t="s">
        <v>15</v>
      </c>
      <c r="B86" s="127" t="s">
        <v>2415</v>
      </c>
      <c r="C86" s="121" t="s">
        <v>46</v>
      </c>
      <c r="D86" s="133" t="s">
        <v>2418</v>
      </c>
      <c r="E86" s="127" t="s">
        <v>2416</v>
      </c>
    </row>
    <row r="87" spans="1:5" ht="18.75" customHeight="1" x14ac:dyDescent="0.25">
      <c r="A87" s="134" t="str">
        <f>VLOOKUP(B87,'[1]LISTADO ATM'!$A$2:$C$822,3,0)</f>
        <v>DISTRITO NACIONAL</v>
      </c>
      <c r="B87" s="143">
        <v>946</v>
      </c>
      <c r="C87" s="138" t="str">
        <f>VLOOKUP(B87,'[1]LISTADO ATM'!$A$2:$B$822,2,0)</f>
        <v xml:space="preserve">ATM Oficina Núñez de Cáceres I </v>
      </c>
      <c r="D87" s="144" t="s">
        <v>2561</v>
      </c>
      <c r="E87" s="140">
        <v>3335954651</v>
      </c>
    </row>
    <row r="88" spans="1:5" ht="18" x14ac:dyDescent="0.25">
      <c r="A88" s="134" t="str">
        <f>VLOOKUP(B88,'[1]LISTADO ATM'!$A$2:$C$822,3,0)</f>
        <v>DISTRITO NACIONAL</v>
      </c>
      <c r="B88" s="143">
        <v>793</v>
      </c>
      <c r="C88" s="138" t="str">
        <f>VLOOKUP(B88,'[1]LISTADO ATM'!$A$2:$B$822,2,0)</f>
        <v xml:space="preserve">ATM Centro de Caja Agora Mall </v>
      </c>
      <c r="D88" s="144" t="s">
        <v>2561</v>
      </c>
      <c r="E88" s="140">
        <v>3335954694</v>
      </c>
    </row>
    <row r="89" spans="1:5" ht="18" x14ac:dyDescent="0.25">
      <c r="A89" s="134" t="str">
        <f>VLOOKUP(B89,'[1]LISTADO ATM'!$A$2:$C$822,3,0)</f>
        <v>DISTRITO NACIONAL</v>
      </c>
      <c r="B89" s="143">
        <v>980</v>
      </c>
      <c r="C89" s="138" t="str">
        <f>VLOOKUP(B89,'[1]LISTADO ATM'!$A$2:$B$822,2,0)</f>
        <v xml:space="preserve">ATM Oficina Bella Vista Mall II </v>
      </c>
      <c r="D89" s="144" t="s">
        <v>2561</v>
      </c>
      <c r="E89" s="140">
        <v>3335956264</v>
      </c>
    </row>
    <row r="90" spans="1:5" ht="18.75" customHeight="1" x14ac:dyDescent="0.25">
      <c r="A90" s="134" t="str">
        <f>VLOOKUP(B90,'[1]LISTADO ATM'!$A$2:$C$822,3,0)</f>
        <v>NORTE</v>
      </c>
      <c r="B90" s="143">
        <v>654</v>
      </c>
      <c r="C90" s="138" t="str">
        <f>VLOOKUP(B90,'[1]LISTADO ATM'!$A$2:$B$822,2,0)</f>
        <v>ATM Autoservicio S/M Jumbo Puerto Plata</v>
      </c>
      <c r="D90" s="144" t="s">
        <v>2561</v>
      </c>
      <c r="E90" s="140">
        <v>3335956273</v>
      </c>
    </row>
    <row r="91" spans="1:5" ht="18" x14ac:dyDescent="0.25">
      <c r="A91" s="134" t="str">
        <f>VLOOKUP(B91,'[1]LISTADO ATM'!$A$2:$C$822,3,0)</f>
        <v>SUR</v>
      </c>
      <c r="B91" s="143">
        <v>101</v>
      </c>
      <c r="C91" s="138" t="str">
        <f>VLOOKUP(B91,'[1]LISTADO ATM'!$A$2:$B$822,2,0)</f>
        <v xml:space="preserve">ATM Oficina San Juan de la Maguana I </v>
      </c>
      <c r="D91" s="144" t="s">
        <v>2561</v>
      </c>
      <c r="E91" s="140">
        <v>3335956310</v>
      </c>
    </row>
    <row r="92" spans="1:5" ht="18" x14ac:dyDescent="0.25">
      <c r="A92" s="134" t="str">
        <f>VLOOKUP(B92,'[1]LISTADO ATM'!$A$2:$C$822,3,0)</f>
        <v>NORTE</v>
      </c>
      <c r="B92" s="143">
        <v>277</v>
      </c>
      <c r="C92" s="138" t="str">
        <f>VLOOKUP(B92,'[1]LISTADO ATM'!$A$2:$B$822,2,0)</f>
        <v xml:space="preserve">ATM Oficina Duarte (Santiago) </v>
      </c>
      <c r="D92" s="145" t="s">
        <v>2560</v>
      </c>
      <c r="E92" s="140">
        <v>3335956317</v>
      </c>
    </row>
    <row r="93" spans="1:5" ht="18" x14ac:dyDescent="0.25">
      <c r="A93" s="134" t="str">
        <f>VLOOKUP(B93,'[1]LISTADO ATM'!$A$2:$C$822,3,0)</f>
        <v>NORTE</v>
      </c>
      <c r="B93" s="143">
        <v>93</v>
      </c>
      <c r="C93" s="138" t="str">
        <f>VLOOKUP(B93,'[1]LISTADO ATM'!$A$2:$B$822,2,0)</f>
        <v xml:space="preserve">ATM Oficina Cotuí </v>
      </c>
      <c r="D93" s="145" t="s">
        <v>2560</v>
      </c>
      <c r="E93" s="140">
        <v>3335956319</v>
      </c>
    </row>
    <row r="94" spans="1:5" ht="18" x14ac:dyDescent="0.25">
      <c r="A94" s="134" t="str">
        <f>VLOOKUP(B94,'[1]LISTADO ATM'!$A$2:$C$822,3,0)</f>
        <v>DISTRITO NACIONAL</v>
      </c>
      <c r="B94" s="143">
        <v>391</v>
      </c>
      <c r="C94" s="138" t="str">
        <f>VLOOKUP(B94,'[1]LISTADO ATM'!$A$2:$B$822,2,0)</f>
        <v xml:space="preserve">ATM S/M Jumbo Luperón </v>
      </c>
      <c r="D94" s="145" t="s">
        <v>2560</v>
      </c>
      <c r="E94" s="140">
        <v>3335956332</v>
      </c>
    </row>
    <row r="95" spans="1:5" ht="18" x14ac:dyDescent="0.25">
      <c r="A95" s="135"/>
      <c r="B95" s="143"/>
      <c r="C95" s="154"/>
      <c r="D95" s="145"/>
      <c r="E95" s="140"/>
    </row>
    <row r="96" spans="1:5" ht="18" x14ac:dyDescent="0.25">
      <c r="A96" s="135"/>
      <c r="B96" s="143"/>
      <c r="C96" s="154"/>
      <c r="D96" s="145"/>
      <c r="E96" s="140"/>
    </row>
    <row r="97" spans="1:5" ht="18" x14ac:dyDescent="0.25">
      <c r="A97" s="135"/>
      <c r="B97" s="143"/>
      <c r="C97" s="154"/>
      <c r="D97" s="145"/>
      <c r="E97" s="140"/>
    </row>
    <row r="98" spans="1:5" ht="18" x14ac:dyDescent="0.25">
      <c r="A98" s="135"/>
      <c r="B98" s="143"/>
      <c r="C98" s="154"/>
      <c r="D98" s="145"/>
      <c r="E98" s="140"/>
    </row>
    <row r="99" spans="1:5" ht="18.75" thickBot="1" x14ac:dyDescent="0.3">
      <c r="A99" s="139" t="s">
        <v>2472</v>
      </c>
      <c r="B99" s="150">
        <f>COUNT(B87:B94)</f>
        <v>8</v>
      </c>
      <c r="C99" s="129"/>
      <c r="D99" s="132"/>
      <c r="E99" s="132"/>
    </row>
    <row r="100" spans="1:5" ht="15.75" thickBot="1" x14ac:dyDescent="0.3">
      <c r="A100" s="117"/>
      <c r="B100" s="147"/>
      <c r="C100" s="117"/>
      <c r="D100" s="117"/>
      <c r="E100" s="122"/>
    </row>
    <row r="101" spans="1:5" ht="18.75" thickBot="1" x14ac:dyDescent="0.3">
      <c r="A101" s="183" t="s">
        <v>2474</v>
      </c>
      <c r="B101" s="184"/>
      <c r="C101" s="117" t="s">
        <v>2412</v>
      </c>
      <c r="D101" s="122"/>
      <c r="E101" s="122"/>
    </row>
    <row r="102" spans="1:5" ht="18.75" thickBot="1" x14ac:dyDescent="0.3">
      <c r="A102" s="141">
        <f>+B66+B83+B99</f>
        <v>39</v>
      </c>
      <c r="B102" s="148"/>
      <c r="C102" s="117"/>
      <c r="D102" s="117"/>
      <c r="E102" s="117"/>
    </row>
    <row r="103" spans="1:5" ht="15.75" thickBot="1" x14ac:dyDescent="0.3">
      <c r="A103" s="117"/>
      <c r="B103" s="147"/>
      <c r="C103" s="117"/>
      <c r="D103" s="117"/>
      <c r="E103" s="122"/>
    </row>
    <row r="104" spans="1:5" ht="18.75" thickBot="1" x14ac:dyDescent="0.3">
      <c r="A104" s="185" t="s">
        <v>2475</v>
      </c>
      <c r="B104" s="186"/>
      <c r="C104" s="186"/>
      <c r="D104" s="186"/>
      <c r="E104" s="187"/>
    </row>
    <row r="105" spans="1:5" ht="18" x14ac:dyDescent="0.25">
      <c r="A105" s="123" t="s">
        <v>15</v>
      </c>
      <c r="B105" s="127" t="s">
        <v>2415</v>
      </c>
      <c r="C105" s="121" t="s">
        <v>46</v>
      </c>
      <c r="D105" s="178" t="s">
        <v>2418</v>
      </c>
      <c r="E105" s="179"/>
    </row>
    <row r="106" spans="1:5" ht="18" x14ac:dyDescent="0.25">
      <c r="A106" s="135" t="str">
        <f>VLOOKUP(B106,'[1]LISTADO ATM'!$A$2:$C$822,3,0)</f>
        <v>DISTRITO NACIONAL</v>
      </c>
      <c r="B106" s="143">
        <v>557</v>
      </c>
      <c r="C106" s="135" t="str">
        <f>VLOOKUP(B106,'[1]LISTADO ATM'!$A$2:$B$822,2,0)</f>
        <v xml:space="preserve">ATM Multicentro La Sirena Ave. Mella </v>
      </c>
      <c r="D106" s="188" t="s">
        <v>2591</v>
      </c>
      <c r="E106" s="189"/>
    </row>
    <row r="107" spans="1:5" ht="18" x14ac:dyDescent="0.25">
      <c r="A107" s="135" t="str">
        <f>VLOOKUP(B107,'[1]LISTADO ATM'!$A$2:$C$822,3,0)</f>
        <v>DISTRITO NACIONAL</v>
      </c>
      <c r="B107" s="143">
        <v>574</v>
      </c>
      <c r="C107" s="135" t="str">
        <f>VLOOKUP(B107,'[1]LISTADO ATM'!$A$2:$B$822,2,0)</f>
        <v xml:space="preserve">ATM Club Obras Públicas </v>
      </c>
      <c r="D107" s="188" t="s">
        <v>2584</v>
      </c>
      <c r="E107" s="189"/>
    </row>
    <row r="108" spans="1:5" ht="18" x14ac:dyDescent="0.25">
      <c r="A108" s="135" t="str">
        <f>VLOOKUP(B108,'[1]LISTADO ATM'!$A$2:$C$822,3,0)</f>
        <v>DISTRITO NACIONAL</v>
      </c>
      <c r="B108" s="143">
        <v>559</v>
      </c>
      <c r="C108" s="135" t="str">
        <f>VLOOKUP(B108,'[1]LISTADO ATM'!$A$2:$B$822,2,0)</f>
        <v xml:space="preserve">ATM UNP Metro I </v>
      </c>
      <c r="D108" s="188" t="s">
        <v>2591</v>
      </c>
      <c r="E108" s="189"/>
    </row>
    <row r="109" spans="1:5" ht="18" x14ac:dyDescent="0.25">
      <c r="A109" s="135" t="str">
        <f>VLOOKUP(B109,'[1]LISTADO ATM'!$A$2:$C$822,3,0)</f>
        <v>DISTRITO NACIONAL</v>
      </c>
      <c r="B109" s="143">
        <v>355</v>
      </c>
      <c r="C109" s="135" t="str">
        <f>VLOOKUP(B109,'[1]LISTADO ATM'!$A$2:$B$822,2,0)</f>
        <v xml:space="preserve">ATM UNP Metro II </v>
      </c>
      <c r="D109" s="188" t="s">
        <v>2591</v>
      </c>
      <c r="E109" s="189"/>
    </row>
    <row r="110" spans="1:5" ht="18" x14ac:dyDescent="0.25">
      <c r="A110" s="135" t="str">
        <f>VLOOKUP(B110,'[1]LISTADO ATM'!$A$2:$C$822,3,0)</f>
        <v>SUR</v>
      </c>
      <c r="B110" s="143">
        <v>870</v>
      </c>
      <c r="C110" s="135" t="str">
        <f>VLOOKUP(B110,'[1]LISTADO ATM'!$A$2:$B$822,2,0)</f>
        <v xml:space="preserve">ATM Willbes Dominicana (Barahona) </v>
      </c>
      <c r="D110" s="188" t="s">
        <v>2584</v>
      </c>
      <c r="E110" s="189"/>
    </row>
    <row r="111" spans="1:5" ht="18" x14ac:dyDescent="0.25">
      <c r="A111" s="135" t="str">
        <f>VLOOKUP(B111,'[1]LISTADO ATM'!$A$2:$C$822,3,0)</f>
        <v>DISTRITO NACIONAL</v>
      </c>
      <c r="B111" s="143">
        <v>378</v>
      </c>
      <c r="C111" s="135" t="str">
        <f>VLOOKUP(B111,'[1]LISTADO ATM'!$A$2:$B$822,2,0)</f>
        <v>ATM UNP Villa Flores</v>
      </c>
      <c r="D111" s="188" t="s">
        <v>2584</v>
      </c>
      <c r="E111" s="189"/>
    </row>
    <row r="112" spans="1:5" ht="18" x14ac:dyDescent="0.25">
      <c r="A112" s="135" t="str">
        <f>VLOOKUP(B112,'[1]LISTADO ATM'!$A$2:$C$822,3,0)</f>
        <v>NORTE</v>
      </c>
      <c r="B112" s="143">
        <v>643</v>
      </c>
      <c r="C112" s="135" t="str">
        <f>VLOOKUP(B112,'[1]LISTADO ATM'!$A$2:$B$822,2,0)</f>
        <v xml:space="preserve">ATM Oficina Valerio </v>
      </c>
      <c r="D112" s="188" t="s">
        <v>2591</v>
      </c>
      <c r="E112" s="189"/>
    </row>
    <row r="113" spans="1:5" ht="18" x14ac:dyDescent="0.25">
      <c r="A113" s="135" t="str">
        <f>VLOOKUP(B113,'[1]LISTADO ATM'!$A$2:$C$822,3,0)</f>
        <v>DISTRITO NACIONAL</v>
      </c>
      <c r="B113" s="143">
        <v>24</v>
      </c>
      <c r="C113" s="135" t="str">
        <f>VLOOKUP(B113,'[1]LISTADO ATM'!$A$2:$B$822,2,0)</f>
        <v xml:space="preserve">ATM Oficina Eusebio Manzueta </v>
      </c>
      <c r="D113" s="188" t="s">
        <v>2584</v>
      </c>
      <c r="E113" s="189"/>
    </row>
    <row r="114" spans="1:5" ht="18" x14ac:dyDescent="0.25">
      <c r="A114" s="135" t="str">
        <f>VLOOKUP(B114,'[1]LISTADO ATM'!$A$2:$C$822,3,0)</f>
        <v>NORTE</v>
      </c>
      <c r="B114" s="143">
        <v>756</v>
      </c>
      <c r="C114" s="135" t="str">
        <f>VLOOKUP(B114,'[1]LISTADO ATM'!$A$2:$B$822,2,0)</f>
        <v xml:space="preserve">ATM UNP Villa La Mata (Cotuí) </v>
      </c>
      <c r="D114" s="188" t="s">
        <v>2591</v>
      </c>
      <c r="E114" s="189"/>
    </row>
    <row r="115" spans="1:5" ht="18" x14ac:dyDescent="0.25">
      <c r="A115" s="135" t="str">
        <f>VLOOKUP(B115,'[1]LISTADO ATM'!$A$2:$C$822,3,0)</f>
        <v>NORTE</v>
      </c>
      <c r="B115" s="143">
        <v>809</v>
      </c>
      <c r="C115" s="135" t="str">
        <f>VLOOKUP(B115,'[1]LISTADO ATM'!$A$2:$B$822,2,0)</f>
        <v>ATM Yoma (Cotuí)</v>
      </c>
      <c r="D115" s="188" t="s">
        <v>2584</v>
      </c>
      <c r="E115" s="189"/>
    </row>
    <row r="116" spans="1:5" ht="18" x14ac:dyDescent="0.25">
      <c r="A116" s="135" t="str">
        <f>VLOOKUP(B116,'[1]LISTADO ATM'!$A$2:$C$822,3,0)</f>
        <v>NORTE</v>
      </c>
      <c r="B116" s="143">
        <v>144</v>
      </c>
      <c r="C116" s="135" t="str">
        <f>VLOOKUP(B116,'[1]LISTADO ATM'!$A$2:$B$822,2,0)</f>
        <v xml:space="preserve">ATM Oficina Villa Altagracia </v>
      </c>
      <c r="D116" s="188" t="s">
        <v>2584</v>
      </c>
      <c r="E116" s="189"/>
    </row>
    <row r="117" spans="1:5" ht="18" x14ac:dyDescent="0.25">
      <c r="A117" s="135" t="str">
        <f>VLOOKUP(B117,'[1]LISTADO ATM'!$A$2:$C$822,3,0)</f>
        <v>DISTRITO NACIONAL</v>
      </c>
      <c r="B117" s="143">
        <v>235</v>
      </c>
      <c r="C117" s="135" t="str">
        <f>VLOOKUP(B117,'[1]LISTADO ATM'!$A$2:$B$822,2,0)</f>
        <v xml:space="preserve">ATM Oficina Multicentro La Sirena San Isidro </v>
      </c>
      <c r="D117" s="188" t="s">
        <v>2584</v>
      </c>
      <c r="E117" s="189"/>
    </row>
    <row r="118" spans="1:5" ht="18" x14ac:dyDescent="0.25">
      <c r="A118" s="135" t="str">
        <f>VLOOKUP(B118,'[1]LISTADO ATM'!$A$2:$C$822,3,0)</f>
        <v>ESTE</v>
      </c>
      <c r="B118" s="143">
        <v>293</v>
      </c>
      <c r="C118" s="135" t="str">
        <f>VLOOKUP(B118,'[1]LISTADO ATM'!$A$2:$B$822,2,0)</f>
        <v xml:space="preserve">ATM S/M Nueva Visión (San Pedro) </v>
      </c>
      <c r="D118" s="188" t="s">
        <v>2591</v>
      </c>
      <c r="E118" s="189"/>
    </row>
    <row r="119" spans="1:5" ht="18" x14ac:dyDescent="0.25">
      <c r="A119" s="135" t="str">
        <f>VLOOKUP(B119,'[1]LISTADO ATM'!$A$2:$C$822,3,0)</f>
        <v>DISTRITO NACIONAL</v>
      </c>
      <c r="B119" s="143">
        <v>354</v>
      </c>
      <c r="C119" s="135" t="str">
        <f>VLOOKUP(B119,'[1]LISTADO ATM'!$A$2:$B$822,2,0)</f>
        <v xml:space="preserve">ATM Oficina Núñez de Cáceres II </v>
      </c>
      <c r="D119" s="188" t="s">
        <v>2591</v>
      </c>
      <c r="E119" s="189"/>
    </row>
    <row r="120" spans="1:5" ht="18" x14ac:dyDescent="0.25">
      <c r="A120" s="135" t="str">
        <f>VLOOKUP(B120,'[1]LISTADO ATM'!$A$2:$C$822,3,0)</f>
        <v>DISTRITO NACIONAL</v>
      </c>
      <c r="B120" s="143">
        <v>406</v>
      </c>
      <c r="C120" s="135" t="str">
        <f>VLOOKUP(B120,'[1]LISTADO ATM'!$A$2:$B$822,2,0)</f>
        <v xml:space="preserve">ATM UNP Plaza Lama Máximo Gómez </v>
      </c>
      <c r="D120" s="188" t="s">
        <v>2584</v>
      </c>
      <c r="E120" s="189"/>
    </row>
    <row r="121" spans="1:5" ht="18" x14ac:dyDescent="0.25">
      <c r="A121" s="135" t="str">
        <f>VLOOKUP(B121,'[1]LISTADO ATM'!$A$2:$C$822,3,0)</f>
        <v>DISTRITO NACIONAL</v>
      </c>
      <c r="B121" s="143">
        <v>424</v>
      </c>
      <c r="C121" s="135" t="str">
        <f>VLOOKUP(B121,'[1]LISTADO ATM'!$A$2:$B$822,2,0)</f>
        <v xml:space="preserve">ATM UNP Jumbo Luperón I </v>
      </c>
      <c r="D121" s="188" t="s">
        <v>2584</v>
      </c>
      <c r="E121" s="189"/>
    </row>
    <row r="122" spans="1:5" ht="18" x14ac:dyDescent="0.25">
      <c r="A122" s="135" t="str">
        <f>VLOOKUP(B122,'[1]LISTADO ATM'!$A$2:$C$822,3,0)</f>
        <v>NORTE</v>
      </c>
      <c r="B122" s="143">
        <v>749</v>
      </c>
      <c r="C122" s="135" t="str">
        <f>VLOOKUP(B122,'[1]LISTADO ATM'!$A$2:$B$822,2,0)</f>
        <v xml:space="preserve">ATM Oficina Yaque </v>
      </c>
      <c r="D122" s="188" t="s">
        <v>2584</v>
      </c>
      <c r="E122" s="189"/>
    </row>
    <row r="123" spans="1:5" ht="18" x14ac:dyDescent="0.25">
      <c r="A123" s="135" t="str">
        <f>VLOOKUP(B123,'[1]LISTADO ATM'!$A$2:$C$822,3,0)</f>
        <v>DISTRITO NACIONAL</v>
      </c>
      <c r="B123" s="143">
        <v>911</v>
      </c>
      <c r="C123" s="135" t="str">
        <f>VLOOKUP(B123,'[1]LISTADO ATM'!$A$2:$B$822,2,0)</f>
        <v xml:space="preserve">ATM Oficina Venezuela II </v>
      </c>
      <c r="D123" s="188" t="s">
        <v>2591</v>
      </c>
      <c r="E123" s="189"/>
    </row>
    <row r="124" spans="1:5" ht="18" x14ac:dyDescent="0.25">
      <c r="A124" s="135" t="str">
        <f>VLOOKUP(B124,'[1]LISTADO ATM'!$A$2:$C$822,3,0)</f>
        <v>SUR</v>
      </c>
      <c r="B124" s="143">
        <v>44</v>
      </c>
      <c r="C124" s="135" t="str">
        <f>VLOOKUP(B124,'[1]LISTADO ATM'!$A$2:$B$822,2,0)</f>
        <v xml:space="preserve">ATM Oficina Pedernales </v>
      </c>
      <c r="D124" s="188" t="s">
        <v>2584</v>
      </c>
      <c r="E124" s="189"/>
    </row>
    <row r="125" spans="1:5" ht="18" x14ac:dyDescent="0.25">
      <c r="A125" s="135" t="str">
        <f>VLOOKUP(B125,'[1]LISTADO ATM'!$A$2:$C$822,3,0)</f>
        <v>NORTE</v>
      </c>
      <c r="B125" s="143">
        <v>181</v>
      </c>
      <c r="C125" s="135" t="str">
        <f>VLOOKUP(B125,'[1]LISTADO ATM'!$A$2:$B$822,2,0)</f>
        <v xml:space="preserve">ATM Oficina Sabaneta </v>
      </c>
      <c r="D125" s="188" t="s">
        <v>2584</v>
      </c>
      <c r="E125" s="189"/>
    </row>
    <row r="126" spans="1:5" ht="18" x14ac:dyDescent="0.25">
      <c r="A126" s="135" t="str">
        <f>VLOOKUP(B126,'[1]LISTADO ATM'!$A$2:$C$822,3,0)</f>
        <v>DISTRITO NACIONAL</v>
      </c>
      <c r="B126" s="143">
        <v>908</v>
      </c>
      <c r="C126" s="135" t="str">
        <f>VLOOKUP(B126,'[1]LISTADO ATM'!$A$2:$B$822,2,0)</f>
        <v xml:space="preserve">ATM Oficina Plaza Botánika </v>
      </c>
      <c r="D126" s="188" t="s">
        <v>2584</v>
      </c>
      <c r="E126" s="189"/>
    </row>
    <row r="127" spans="1:5" ht="18" x14ac:dyDescent="0.25">
      <c r="A127" s="135" t="str">
        <f>VLOOKUP(B127,'[1]LISTADO ATM'!$A$2:$C$822,3,0)</f>
        <v>NORTE</v>
      </c>
      <c r="B127" s="143">
        <v>990</v>
      </c>
      <c r="C127" s="135" t="str">
        <f>VLOOKUP(B127,'[1]LISTADO ATM'!$A$2:$B$822,2,0)</f>
        <v xml:space="preserve">ATM Autoservicio Bonao II </v>
      </c>
      <c r="D127" s="188" t="s">
        <v>2584</v>
      </c>
      <c r="E127" s="189"/>
    </row>
    <row r="128" spans="1:5" ht="18" x14ac:dyDescent="0.25">
      <c r="A128" s="135" t="e">
        <f>VLOOKUP(B128,'[1]LISTADO ATM'!$A$2:$C$822,3,0)</f>
        <v>#N/A</v>
      </c>
      <c r="B128" s="143"/>
      <c r="C128" s="135" t="e">
        <f>VLOOKUP(B128,'[1]LISTADO ATM'!$A$2:$B$822,2,0)</f>
        <v>#N/A</v>
      </c>
      <c r="D128" s="156"/>
      <c r="E128" s="157"/>
    </row>
    <row r="129" spans="1:5" ht="18" x14ac:dyDescent="0.25">
      <c r="A129" s="135" t="e">
        <f>VLOOKUP(B129,'[1]LISTADO ATM'!$A$2:$C$822,3,0)</f>
        <v>#N/A</v>
      </c>
      <c r="B129" s="143"/>
      <c r="C129" s="135" t="e">
        <f>VLOOKUP(B129,'[1]LISTADO ATM'!$A$2:$B$822,2,0)</f>
        <v>#N/A</v>
      </c>
      <c r="D129" s="156"/>
      <c r="E129" s="157"/>
    </row>
    <row r="130" spans="1:5" ht="18" x14ac:dyDescent="0.25">
      <c r="A130" s="135" t="e">
        <f>VLOOKUP(B130,'[1]LISTADO ATM'!$A$2:$C$822,3,0)</f>
        <v>#N/A</v>
      </c>
      <c r="B130" s="143"/>
      <c r="C130" s="135" t="e">
        <f>VLOOKUP(B130,'[1]LISTADO ATM'!$A$2:$B$822,2,0)</f>
        <v>#N/A</v>
      </c>
      <c r="D130" s="156"/>
      <c r="E130" s="157"/>
    </row>
    <row r="131" spans="1:5" ht="18" x14ac:dyDescent="0.25">
      <c r="A131" s="135" t="e">
        <f>VLOOKUP(B131,'[1]LISTADO ATM'!$A$2:$C$822,3,0)</f>
        <v>#N/A</v>
      </c>
      <c r="B131" s="143"/>
      <c r="C131" s="135" t="e">
        <f>VLOOKUP(B131,'[1]LISTADO ATM'!$A$2:$B$822,2,0)</f>
        <v>#N/A</v>
      </c>
      <c r="D131" s="156"/>
      <c r="E131" s="157"/>
    </row>
    <row r="132" spans="1:5" ht="18" x14ac:dyDescent="0.25">
      <c r="A132" s="135" t="e">
        <f>VLOOKUP(B132,'[1]LISTADO ATM'!$A$2:$C$822,3,0)</f>
        <v>#N/A</v>
      </c>
      <c r="B132" s="143"/>
      <c r="C132" s="135" t="e">
        <f>VLOOKUP(B132,'[1]LISTADO ATM'!$A$2:$B$822,2,0)</f>
        <v>#N/A</v>
      </c>
      <c r="D132" s="156"/>
      <c r="E132" s="157"/>
    </row>
    <row r="133" spans="1:5" ht="18" x14ac:dyDescent="0.25">
      <c r="A133" s="135" t="e">
        <f>VLOOKUP(B133,'[1]LISTADO ATM'!$A$2:$C$822,3,0)</f>
        <v>#N/A</v>
      </c>
      <c r="B133" s="143"/>
      <c r="C133" s="135" t="e">
        <f>VLOOKUP(B133,'[1]LISTADO ATM'!$A$2:$B$822,2,0)</f>
        <v>#N/A</v>
      </c>
      <c r="D133" s="156"/>
      <c r="E133" s="157"/>
    </row>
    <row r="134" spans="1:5" ht="18.75" thickBot="1" x14ac:dyDescent="0.3">
      <c r="A134" s="139" t="s">
        <v>2472</v>
      </c>
      <c r="B134" s="150">
        <f>COUNT(B106:B123)</f>
        <v>18</v>
      </c>
      <c r="C134" s="155"/>
      <c r="D134" s="136"/>
      <c r="E134" s="13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</sheetData>
  <mergeCells count="35">
    <mergeCell ref="D123:E123"/>
    <mergeCell ref="D124:E124"/>
    <mergeCell ref="D125:E125"/>
    <mergeCell ref="D126:E126"/>
    <mergeCell ref="D127:E127"/>
    <mergeCell ref="D118:E118"/>
    <mergeCell ref="D119:E119"/>
    <mergeCell ref="D120:E120"/>
    <mergeCell ref="D121:E121"/>
    <mergeCell ref="D122:E122"/>
    <mergeCell ref="D113:E113"/>
    <mergeCell ref="D114:E114"/>
    <mergeCell ref="D115:E115"/>
    <mergeCell ref="D116:E116"/>
    <mergeCell ref="D117:E117"/>
    <mergeCell ref="D108:E108"/>
    <mergeCell ref="D109:E109"/>
    <mergeCell ref="D110:E110"/>
    <mergeCell ref="D111:E111"/>
    <mergeCell ref="D112:E112"/>
    <mergeCell ref="A101:B101"/>
    <mergeCell ref="A104:E104"/>
    <mergeCell ref="D105:E105"/>
    <mergeCell ref="D106:E106"/>
    <mergeCell ref="D107:E107"/>
    <mergeCell ref="C33:E33"/>
    <mergeCell ref="A35:E35"/>
    <mergeCell ref="A68:E68"/>
    <mergeCell ref="A85:E85"/>
    <mergeCell ref="F1:G1"/>
    <mergeCell ref="A1:E1"/>
    <mergeCell ref="A2:E2"/>
    <mergeCell ref="A7:E7"/>
    <mergeCell ref="C22:E22"/>
    <mergeCell ref="A24:E24"/>
  </mergeCells>
  <phoneticPr fontId="46" type="noConversion"/>
  <conditionalFormatting sqref="B484:B1048576">
    <cfRule type="duplicateValues" dxfId="412" priority="295"/>
    <cfRule type="duplicateValues" dxfId="411" priority="297"/>
  </conditionalFormatting>
  <conditionalFormatting sqref="E484:E1048576">
    <cfRule type="duplicateValues" dxfId="410" priority="298"/>
  </conditionalFormatting>
  <conditionalFormatting sqref="B127:B483 B99:B119 B92 B1:B8 B22:B53 B83:B89 B66:B72">
    <cfRule type="duplicateValues" dxfId="284" priority="76"/>
  </conditionalFormatting>
  <conditionalFormatting sqref="B90">
    <cfRule type="duplicateValues" dxfId="283" priority="75"/>
  </conditionalFormatting>
  <conditionalFormatting sqref="B91">
    <cfRule type="duplicateValues" dxfId="282" priority="74"/>
  </conditionalFormatting>
  <conditionalFormatting sqref="B93">
    <cfRule type="duplicateValues" dxfId="281" priority="73"/>
  </conditionalFormatting>
  <conditionalFormatting sqref="B127:B483 B83:B93 B1:B8 B22:B53 B99:B119 B66:B72">
    <cfRule type="duplicateValues" dxfId="280" priority="71"/>
    <cfRule type="duplicateValues" dxfId="279" priority="72"/>
  </conditionalFormatting>
  <conditionalFormatting sqref="B9:B21">
    <cfRule type="duplicateValues" dxfId="278" priority="70"/>
  </conditionalFormatting>
  <conditionalFormatting sqref="B9:B21">
    <cfRule type="duplicateValues" dxfId="277" priority="68"/>
    <cfRule type="duplicateValues" dxfId="276" priority="69"/>
  </conditionalFormatting>
  <conditionalFormatting sqref="B73">
    <cfRule type="duplicateValues" dxfId="275" priority="67"/>
  </conditionalFormatting>
  <conditionalFormatting sqref="B73">
    <cfRule type="duplicateValues" dxfId="274" priority="65"/>
    <cfRule type="duplicateValues" dxfId="273" priority="66"/>
  </conditionalFormatting>
  <conditionalFormatting sqref="B74">
    <cfRule type="duplicateValues" dxfId="272" priority="64"/>
  </conditionalFormatting>
  <conditionalFormatting sqref="B74">
    <cfRule type="duplicateValues" dxfId="271" priority="62"/>
    <cfRule type="duplicateValues" dxfId="270" priority="63"/>
  </conditionalFormatting>
  <conditionalFormatting sqref="B94:B98">
    <cfRule type="duplicateValues" dxfId="269" priority="61"/>
  </conditionalFormatting>
  <conditionalFormatting sqref="B94:B98">
    <cfRule type="duplicateValues" dxfId="268" priority="59"/>
    <cfRule type="duplicateValues" dxfId="267" priority="60"/>
  </conditionalFormatting>
  <conditionalFormatting sqref="B127:B483 B83:B119 B1:B53 B66:B74">
    <cfRule type="duplicateValues" dxfId="266" priority="58"/>
  </conditionalFormatting>
  <conditionalFormatting sqref="B75">
    <cfRule type="duplicateValues" dxfId="265" priority="57"/>
  </conditionalFormatting>
  <conditionalFormatting sqref="B75">
    <cfRule type="duplicateValues" dxfId="264" priority="55"/>
    <cfRule type="duplicateValues" dxfId="263" priority="56"/>
  </conditionalFormatting>
  <conditionalFormatting sqref="B75">
    <cfRule type="duplicateValues" dxfId="262" priority="54"/>
  </conditionalFormatting>
  <conditionalFormatting sqref="B120">
    <cfRule type="duplicateValues" dxfId="261" priority="53"/>
  </conditionalFormatting>
  <conditionalFormatting sqref="B120">
    <cfRule type="duplicateValues" dxfId="260" priority="51"/>
    <cfRule type="duplicateValues" dxfId="259" priority="52"/>
  </conditionalFormatting>
  <conditionalFormatting sqref="B120">
    <cfRule type="duplicateValues" dxfId="258" priority="50"/>
  </conditionalFormatting>
  <conditionalFormatting sqref="B121">
    <cfRule type="duplicateValues" dxfId="257" priority="49"/>
  </conditionalFormatting>
  <conditionalFormatting sqref="B121">
    <cfRule type="duplicateValues" dxfId="256" priority="47"/>
    <cfRule type="duplicateValues" dxfId="255" priority="48"/>
  </conditionalFormatting>
  <conditionalFormatting sqref="B121">
    <cfRule type="duplicateValues" dxfId="254" priority="46"/>
  </conditionalFormatting>
  <conditionalFormatting sqref="B54">
    <cfRule type="duplicateValues" dxfId="253" priority="45"/>
  </conditionalFormatting>
  <conditionalFormatting sqref="B54">
    <cfRule type="duplicateValues" dxfId="252" priority="43"/>
    <cfRule type="duplicateValues" dxfId="251" priority="44"/>
  </conditionalFormatting>
  <conditionalFormatting sqref="B54">
    <cfRule type="duplicateValues" dxfId="250" priority="42"/>
  </conditionalFormatting>
  <conditionalFormatting sqref="B55">
    <cfRule type="duplicateValues" dxfId="249" priority="41"/>
  </conditionalFormatting>
  <conditionalFormatting sqref="B55">
    <cfRule type="duplicateValues" dxfId="248" priority="39"/>
    <cfRule type="duplicateValues" dxfId="247" priority="40"/>
  </conditionalFormatting>
  <conditionalFormatting sqref="B55">
    <cfRule type="duplicateValues" dxfId="246" priority="38"/>
  </conditionalFormatting>
  <conditionalFormatting sqref="B122">
    <cfRule type="duplicateValues" dxfId="245" priority="37"/>
  </conditionalFormatting>
  <conditionalFormatting sqref="B122">
    <cfRule type="duplicateValues" dxfId="244" priority="35"/>
    <cfRule type="duplicateValues" dxfId="243" priority="36"/>
  </conditionalFormatting>
  <conditionalFormatting sqref="B122">
    <cfRule type="duplicateValues" dxfId="242" priority="34"/>
  </conditionalFormatting>
  <conditionalFormatting sqref="B76">
    <cfRule type="duplicateValues" dxfId="241" priority="33"/>
  </conditionalFormatting>
  <conditionalFormatting sqref="B76">
    <cfRule type="duplicateValues" dxfId="240" priority="31"/>
    <cfRule type="duplicateValues" dxfId="239" priority="32"/>
  </conditionalFormatting>
  <conditionalFormatting sqref="B76">
    <cfRule type="duplicateValues" dxfId="238" priority="30"/>
  </conditionalFormatting>
  <conditionalFormatting sqref="B123:B126">
    <cfRule type="duplicateValues" dxfId="237" priority="29"/>
  </conditionalFormatting>
  <conditionalFormatting sqref="B123:B126">
    <cfRule type="duplicateValues" dxfId="236" priority="27"/>
    <cfRule type="duplicateValues" dxfId="235" priority="28"/>
  </conditionalFormatting>
  <conditionalFormatting sqref="B123:B126">
    <cfRule type="duplicateValues" dxfId="234" priority="26"/>
  </conditionalFormatting>
  <conditionalFormatting sqref="B77:B82">
    <cfRule type="duplicateValues" dxfId="233" priority="25"/>
  </conditionalFormatting>
  <conditionalFormatting sqref="B77:B82">
    <cfRule type="duplicateValues" dxfId="232" priority="23"/>
    <cfRule type="duplicateValues" dxfId="231" priority="24"/>
  </conditionalFormatting>
  <conditionalFormatting sqref="B77:B82">
    <cfRule type="duplicateValues" dxfId="230" priority="22"/>
  </conditionalFormatting>
  <conditionalFormatting sqref="B66:B483 B1:B55">
    <cfRule type="duplicateValues" dxfId="229" priority="21"/>
  </conditionalFormatting>
  <conditionalFormatting sqref="B56">
    <cfRule type="duplicateValues" dxfId="228" priority="20"/>
  </conditionalFormatting>
  <conditionalFormatting sqref="B56">
    <cfRule type="duplicateValues" dxfId="227" priority="18"/>
    <cfRule type="duplicateValues" dxfId="226" priority="19"/>
  </conditionalFormatting>
  <conditionalFormatting sqref="B56">
    <cfRule type="duplicateValues" dxfId="225" priority="17"/>
  </conditionalFormatting>
  <conditionalFormatting sqref="B56">
    <cfRule type="duplicateValues" dxfId="224" priority="16"/>
  </conditionalFormatting>
  <conditionalFormatting sqref="B66:B483 B1:B56">
    <cfRule type="duplicateValues" dxfId="223" priority="15"/>
  </conditionalFormatting>
  <conditionalFormatting sqref="B57">
    <cfRule type="duplicateValues" dxfId="222" priority="14"/>
  </conditionalFormatting>
  <conditionalFormatting sqref="B57">
    <cfRule type="duplicateValues" dxfId="221" priority="12"/>
    <cfRule type="duplicateValues" dxfId="220" priority="13"/>
  </conditionalFormatting>
  <conditionalFormatting sqref="B57">
    <cfRule type="duplicateValues" dxfId="219" priority="11"/>
  </conditionalFormatting>
  <conditionalFormatting sqref="B57">
    <cfRule type="duplicateValues" dxfId="218" priority="10"/>
  </conditionalFormatting>
  <conditionalFormatting sqref="B57">
    <cfRule type="duplicateValues" dxfId="217" priority="9"/>
  </conditionalFormatting>
  <conditionalFormatting sqref="B58:B65">
    <cfRule type="duplicateValues" dxfId="216" priority="8"/>
  </conditionalFormatting>
  <conditionalFormatting sqref="B58:B65">
    <cfRule type="duplicateValues" dxfId="215" priority="6"/>
    <cfRule type="duplicateValues" dxfId="214" priority="7"/>
  </conditionalFormatting>
  <conditionalFormatting sqref="B58:B65">
    <cfRule type="duplicateValues" dxfId="213" priority="5"/>
  </conditionalFormatting>
  <conditionalFormatting sqref="B58:B65">
    <cfRule type="duplicateValues" dxfId="212" priority="4"/>
  </conditionalFormatting>
  <conditionalFormatting sqref="B58:B65">
    <cfRule type="duplicateValues" dxfId="211" priority="3"/>
  </conditionalFormatting>
  <conditionalFormatting sqref="E1:E60 E62:E483">
    <cfRule type="duplicateValues" dxfId="210" priority="2"/>
  </conditionalFormatting>
  <conditionalFormatting sqref="E61">
    <cfRule type="duplicateValues" dxfId="20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365" priority="5"/>
  </conditionalFormatting>
  <conditionalFormatting sqref="A827">
    <cfRule type="duplicateValues" dxfId="364" priority="4"/>
  </conditionalFormatting>
  <conditionalFormatting sqref="A828">
    <cfRule type="duplicateValues" dxfId="363" priority="3"/>
  </conditionalFormatting>
  <conditionalFormatting sqref="A829">
    <cfRule type="duplicateValues" dxfId="362" priority="2"/>
  </conditionalFormatting>
  <conditionalFormatting sqref="A830">
    <cfRule type="duplicateValues" dxfId="36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2420</v>
      </c>
      <c r="B1" s="194"/>
      <c r="C1" s="194"/>
      <c r="D1" s="19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3" t="s">
        <v>2429</v>
      </c>
      <c r="B18" s="194"/>
      <c r="C18" s="194"/>
      <c r="D18" s="19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60" priority="18"/>
  </conditionalFormatting>
  <conditionalFormatting sqref="B7:B8">
    <cfRule type="duplicateValues" dxfId="359" priority="17"/>
  </conditionalFormatting>
  <conditionalFormatting sqref="A7:A8">
    <cfRule type="duplicateValues" dxfId="358" priority="15"/>
    <cfRule type="duplicateValues" dxfId="35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2021-07-16T12:34:04Z</dcterms:modified>
</cp:coreProperties>
</file>