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7\"/>
    </mc:Choice>
  </mc:AlternateContent>
  <bookViews>
    <workbookView xWindow="0" yWindow="0" windowWidth="20490" windowHeight="73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6" l="1"/>
  <c r="A9" i="16"/>
  <c r="B19" i="16"/>
  <c r="C55" i="16"/>
  <c r="A55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4" i="16"/>
  <c r="A54" i="16"/>
  <c r="C53" i="16"/>
  <c r="A53" i="16"/>
  <c r="C52" i="16"/>
  <c r="A52" i="16"/>
  <c r="B48" i="16"/>
  <c r="A69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18" i="16"/>
  <c r="A18" i="16"/>
  <c r="C17" i="16"/>
  <c r="A17" i="16"/>
  <c r="B13" i="16"/>
  <c r="C12" i="16"/>
  <c r="A12" i="16"/>
  <c r="C11" i="16"/>
  <c r="A11" i="16"/>
  <c r="C10" i="16"/>
  <c r="A10" i="16"/>
  <c r="K3" i="16" l="1"/>
  <c r="K2" i="16"/>
  <c r="F7" i="1"/>
  <c r="G7" i="1"/>
  <c r="H7" i="1"/>
  <c r="I7" i="1"/>
  <c r="J7" i="1"/>
  <c r="K7" i="1"/>
  <c r="F5" i="1"/>
  <c r="G5" i="1"/>
  <c r="H5" i="1"/>
  <c r="I5" i="1"/>
  <c r="J5" i="1"/>
  <c r="K5" i="1"/>
  <c r="F6" i="1"/>
  <c r="G6" i="1"/>
  <c r="H6" i="1"/>
  <c r="I6" i="1"/>
  <c r="J6" i="1"/>
  <c r="K6" i="1"/>
  <c r="F40" i="1"/>
  <c r="G40" i="1"/>
  <c r="H40" i="1"/>
  <c r="I40" i="1"/>
  <c r="J40" i="1"/>
  <c r="K40" i="1"/>
  <c r="F84" i="1"/>
  <c r="G84" i="1"/>
  <c r="H84" i="1"/>
  <c r="I84" i="1"/>
  <c r="J84" i="1"/>
  <c r="K84" i="1"/>
  <c r="F21" i="1"/>
  <c r="G21" i="1"/>
  <c r="H21" i="1"/>
  <c r="I21" i="1"/>
  <c r="J21" i="1"/>
  <c r="K21" i="1"/>
  <c r="F36" i="1"/>
  <c r="G36" i="1"/>
  <c r="H36" i="1"/>
  <c r="I36" i="1"/>
  <c r="J36" i="1"/>
  <c r="K36" i="1"/>
  <c r="F87" i="1"/>
  <c r="G87" i="1"/>
  <c r="H87" i="1"/>
  <c r="I87" i="1"/>
  <c r="J87" i="1"/>
  <c r="K87" i="1"/>
  <c r="F86" i="1"/>
  <c r="G86" i="1"/>
  <c r="H86" i="1"/>
  <c r="I86" i="1"/>
  <c r="J86" i="1"/>
  <c r="K86" i="1"/>
  <c r="F33" i="1"/>
  <c r="G33" i="1"/>
  <c r="H33" i="1"/>
  <c r="I33" i="1"/>
  <c r="J33" i="1"/>
  <c r="K33" i="1"/>
  <c r="F32" i="1"/>
  <c r="G32" i="1"/>
  <c r="H32" i="1"/>
  <c r="I32" i="1"/>
  <c r="J32" i="1"/>
  <c r="K32" i="1"/>
  <c r="F29" i="1"/>
  <c r="G29" i="1"/>
  <c r="H29" i="1"/>
  <c r="I29" i="1"/>
  <c r="J29" i="1"/>
  <c r="K29" i="1"/>
  <c r="F31" i="1"/>
  <c r="G31" i="1"/>
  <c r="H31" i="1"/>
  <c r="I31" i="1"/>
  <c r="J31" i="1"/>
  <c r="K31" i="1"/>
  <c r="F30" i="1"/>
  <c r="G30" i="1"/>
  <c r="H30" i="1"/>
  <c r="I30" i="1"/>
  <c r="J30" i="1"/>
  <c r="K30" i="1"/>
  <c r="F16" i="1"/>
  <c r="G16" i="1"/>
  <c r="H16" i="1"/>
  <c r="I16" i="1"/>
  <c r="J16" i="1"/>
  <c r="K16" i="1"/>
  <c r="F58" i="1"/>
  <c r="G58" i="1"/>
  <c r="H58" i="1"/>
  <c r="I58" i="1"/>
  <c r="J58" i="1"/>
  <c r="K58" i="1"/>
  <c r="F92" i="1"/>
  <c r="G92" i="1"/>
  <c r="H92" i="1"/>
  <c r="I92" i="1"/>
  <c r="J92" i="1"/>
  <c r="K92" i="1"/>
  <c r="F88" i="1"/>
  <c r="G88" i="1"/>
  <c r="H88" i="1"/>
  <c r="I88" i="1"/>
  <c r="J88" i="1"/>
  <c r="K88" i="1"/>
  <c r="F34" i="1"/>
  <c r="G34" i="1"/>
  <c r="H34" i="1"/>
  <c r="I34" i="1"/>
  <c r="J34" i="1"/>
  <c r="K34" i="1"/>
  <c r="F97" i="1"/>
  <c r="G97" i="1"/>
  <c r="H97" i="1"/>
  <c r="I97" i="1"/>
  <c r="J97" i="1"/>
  <c r="K97" i="1"/>
  <c r="F94" i="1"/>
  <c r="G94" i="1"/>
  <c r="H94" i="1"/>
  <c r="I94" i="1"/>
  <c r="J94" i="1"/>
  <c r="K94" i="1"/>
  <c r="F96" i="1"/>
  <c r="G96" i="1"/>
  <c r="H96" i="1"/>
  <c r="I96" i="1"/>
  <c r="J96" i="1"/>
  <c r="K96" i="1"/>
  <c r="F35" i="1"/>
  <c r="G35" i="1"/>
  <c r="H35" i="1"/>
  <c r="I35" i="1"/>
  <c r="J35" i="1"/>
  <c r="K35" i="1"/>
  <c r="F93" i="1"/>
  <c r="G93" i="1"/>
  <c r="H93" i="1"/>
  <c r="I93" i="1"/>
  <c r="J93" i="1"/>
  <c r="K93" i="1"/>
  <c r="F47" i="1"/>
  <c r="G47" i="1"/>
  <c r="H47" i="1"/>
  <c r="I47" i="1"/>
  <c r="J47" i="1"/>
  <c r="K47" i="1"/>
  <c r="F99" i="1"/>
  <c r="G99" i="1"/>
  <c r="H99" i="1"/>
  <c r="I99" i="1"/>
  <c r="J99" i="1"/>
  <c r="K99" i="1"/>
  <c r="F12" i="1"/>
  <c r="G12" i="1"/>
  <c r="H12" i="1"/>
  <c r="I12" i="1"/>
  <c r="J12" i="1"/>
  <c r="K12" i="1"/>
  <c r="F24" i="1"/>
  <c r="G24" i="1"/>
  <c r="H24" i="1"/>
  <c r="I24" i="1"/>
  <c r="J24" i="1"/>
  <c r="K24" i="1"/>
  <c r="A7" i="1"/>
  <c r="A5" i="1"/>
  <c r="A6" i="1"/>
  <c r="A40" i="1"/>
  <c r="A84" i="1"/>
  <c r="A21" i="1"/>
  <c r="A36" i="1"/>
  <c r="A87" i="1"/>
  <c r="A86" i="1"/>
  <c r="A33" i="1"/>
  <c r="A32" i="1"/>
  <c r="A29" i="1"/>
  <c r="A31" i="1"/>
  <c r="A30" i="1"/>
  <c r="A16" i="1"/>
  <c r="A58" i="1"/>
  <c r="A92" i="1"/>
  <c r="A88" i="1"/>
  <c r="A34" i="1"/>
  <c r="A97" i="1"/>
  <c r="A94" i="1"/>
  <c r="A96" i="1"/>
  <c r="A35" i="1"/>
  <c r="A93" i="1"/>
  <c r="A47" i="1"/>
  <c r="A99" i="1"/>
  <c r="A12" i="1"/>
  <c r="A24" i="1"/>
  <c r="G7" i="16" l="1"/>
  <c r="J1" i="16"/>
  <c r="H1" i="16"/>
  <c r="A19" i="1" l="1"/>
  <c r="A69" i="1"/>
  <c r="A79" i="1"/>
  <c r="A77" i="1"/>
  <c r="A52" i="1"/>
  <c r="A48" i="1"/>
  <c r="A13" i="1"/>
  <c r="A10" i="1"/>
  <c r="A18" i="1"/>
  <c r="A80" i="1"/>
  <c r="A27" i="1"/>
  <c r="F19" i="1"/>
  <c r="G19" i="1"/>
  <c r="H19" i="1"/>
  <c r="I19" i="1"/>
  <c r="J19" i="1"/>
  <c r="K19" i="1"/>
  <c r="F69" i="1"/>
  <c r="G69" i="1"/>
  <c r="H69" i="1"/>
  <c r="I69" i="1"/>
  <c r="J69" i="1"/>
  <c r="K69" i="1"/>
  <c r="F79" i="1"/>
  <c r="G79" i="1"/>
  <c r="H79" i="1"/>
  <c r="I79" i="1"/>
  <c r="J79" i="1"/>
  <c r="K79" i="1"/>
  <c r="F77" i="1"/>
  <c r="G77" i="1"/>
  <c r="H77" i="1"/>
  <c r="I77" i="1"/>
  <c r="J77" i="1"/>
  <c r="K77" i="1"/>
  <c r="F52" i="1"/>
  <c r="G52" i="1"/>
  <c r="H52" i="1"/>
  <c r="I52" i="1"/>
  <c r="J52" i="1"/>
  <c r="K52" i="1"/>
  <c r="F48" i="1"/>
  <c r="G48" i="1"/>
  <c r="H48" i="1"/>
  <c r="I48" i="1"/>
  <c r="J48" i="1"/>
  <c r="K48" i="1"/>
  <c r="F13" i="1"/>
  <c r="G13" i="1"/>
  <c r="H13" i="1"/>
  <c r="I13" i="1"/>
  <c r="J13" i="1"/>
  <c r="K13" i="1"/>
  <c r="F10" i="1"/>
  <c r="G10" i="1"/>
  <c r="H10" i="1"/>
  <c r="I10" i="1"/>
  <c r="J10" i="1"/>
  <c r="K10" i="1"/>
  <c r="F18" i="1"/>
  <c r="G18" i="1"/>
  <c r="H18" i="1"/>
  <c r="I18" i="1"/>
  <c r="J18" i="1"/>
  <c r="K18" i="1"/>
  <c r="F80" i="1"/>
  <c r="G80" i="1"/>
  <c r="H80" i="1"/>
  <c r="I80" i="1"/>
  <c r="J80" i="1"/>
  <c r="K80" i="1"/>
  <c r="F27" i="1"/>
  <c r="G27" i="1"/>
  <c r="H27" i="1"/>
  <c r="I27" i="1"/>
  <c r="J27" i="1"/>
  <c r="K27" i="1"/>
  <c r="F75" i="1" l="1"/>
  <c r="G75" i="1"/>
  <c r="H75" i="1"/>
  <c r="I75" i="1"/>
  <c r="J75" i="1"/>
  <c r="K75" i="1"/>
  <c r="F55" i="1"/>
  <c r="G55" i="1"/>
  <c r="H55" i="1"/>
  <c r="I55" i="1"/>
  <c r="J55" i="1"/>
  <c r="K55" i="1"/>
  <c r="F54" i="1"/>
  <c r="G54" i="1"/>
  <c r="H54" i="1"/>
  <c r="I54" i="1"/>
  <c r="J54" i="1"/>
  <c r="K54" i="1"/>
  <c r="F45" i="1"/>
  <c r="G45" i="1"/>
  <c r="H45" i="1"/>
  <c r="I45" i="1"/>
  <c r="J45" i="1"/>
  <c r="K45" i="1"/>
  <c r="F73" i="1"/>
  <c r="G73" i="1"/>
  <c r="H73" i="1"/>
  <c r="I73" i="1"/>
  <c r="J73" i="1"/>
  <c r="K73" i="1"/>
  <c r="F72" i="1"/>
  <c r="G72" i="1"/>
  <c r="H72" i="1"/>
  <c r="I72" i="1"/>
  <c r="J72" i="1"/>
  <c r="K72" i="1"/>
  <c r="F83" i="1"/>
  <c r="G83" i="1"/>
  <c r="H83" i="1"/>
  <c r="I83" i="1"/>
  <c r="J83" i="1"/>
  <c r="K8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50" i="1"/>
  <c r="G50" i="1"/>
  <c r="H50" i="1"/>
  <c r="I50" i="1"/>
  <c r="J50" i="1"/>
  <c r="K50" i="1"/>
  <c r="F102" i="1"/>
  <c r="G102" i="1"/>
  <c r="H102" i="1"/>
  <c r="I102" i="1"/>
  <c r="J102" i="1"/>
  <c r="K102" i="1"/>
  <c r="F51" i="1"/>
  <c r="G51" i="1"/>
  <c r="H51" i="1"/>
  <c r="I51" i="1"/>
  <c r="J51" i="1"/>
  <c r="K51" i="1"/>
  <c r="F26" i="1"/>
  <c r="G26" i="1"/>
  <c r="H26" i="1"/>
  <c r="I26" i="1"/>
  <c r="J26" i="1"/>
  <c r="K26" i="1"/>
  <c r="F90" i="1"/>
  <c r="G90" i="1"/>
  <c r="H90" i="1"/>
  <c r="I90" i="1"/>
  <c r="J90" i="1"/>
  <c r="K90" i="1"/>
  <c r="F89" i="1"/>
  <c r="G89" i="1"/>
  <c r="H89" i="1"/>
  <c r="I89" i="1"/>
  <c r="J89" i="1"/>
  <c r="K89" i="1"/>
  <c r="F41" i="1"/>
  <c r="G41" i="1"/>
  <c r="H41" i="1"/>
  <c r="I41" i="1"/>
  <c r="J41" i="1"/>
  <c r="K41" i="1"/>
  <c r="F39" i="1"/>
  <c r="G39" i="1"/>
  <c r="H39" i="1"/>
  <c r="I39" i="1"/>
  <c r="J39" i="1"/>
  <c r="K39" i="1"/>
  <c r="F42" i="1"/>
  <c r="G42" i="1"/>
  <c r="H42" i="1"/>
  <c r="I42" i="1"/>
  <c r="J42" i="1"/>
  <c r="K42" i="1"/>
  <c r="A75" i="1"/>
  <c r="A55" i="1"/>
  <c r="A54" i="1"/>
  <c r="A45" i="1"/>
  <c r="A73" i="1"/>
  <c r="A72" i="1"/>
  <c r="A83" i="1"/>
  <c r="A105" i="1"/>
  <c r="A104" i="1"/>
  <c r="A50" i="1"/>
  <c r="A102" i="1"/>
  <c r="A51" i="1"/>
  <c r="A26" i="1"/>
  <c r="A90" i="1"/>
  <c r="A89" i="1"/>
  <c r="A41" i="1"/>
  <c r="A39" i="1"/>
  <c r="A42" i="1"/>
  <c r="F20" i="1" l="1"/>
  <c r="G20" i="1"/>
  <c r="H20" i="1"/>
  <c r="I20" i="1"/>
  <c r="J20" i="1"/>
  <c r="K20" i="1"/>
  <c r="F49" i="1"/>
  <c r="G49" i="1"/>
  <c r="H49" i="1"/>
  <c r="I49" i="1"/>
  <c r="J49" i="1"/>
  <c r="K49" i="1"/>
  <c r="F106" i="1"/>
  <c r="G106" i="1"/>
  <c r="H106" i="1"/>
  <c r="I106" i="1"/>
  <c r="J106" i="1"/>
  <c r="K106" i="1"/>
  <c r="F8" i="1"/>
  <c r="G8" i="1"/>
  <c r="H8" i="1"/>
  <c r="I8" i="1"/>
  <c r="J8" i="1"/>
  <c r="K8" i="1"/>
  <c r="F101" i="1"/>
  <c r="G101" i="1"/>
  <c r="H101" i="1"/>
  <c r="I101" i="1"/>
  <c r="J101" i="1"/>
  <c r="K101" i="1"/>
  <c r="A20" i="1"/>
  <c r="A49" i="1"/>
  <c r="A106" i="1"/>
  <c r="A8" i="1"/>
  <c r="A101" i="1"/>
  <c r="A107" i="1"/>
  <c r="A53" i="1"/>
  <c r="A108" i="1"/>
  <c r="A43" i="1"/>
  <c r="A59" i="1"/>
  <c r="A14" i="1"/>
  <c r="A25" i="1"/>
  <c r="A37" i="1"/>
  <c r="A74" i="1"/>
  <c r="A23" i="1"/>
  <c r="A57" i="1"/>
  <c r="A78" i="1"/>
  <c r="A46" i="1"/>
  <c r="F107" i="1"/>
  <c r="G107" i="1"/>
  <c r="H107" i="1"/>
  <c r="I107" i="1"/>
  <c r="J107" i="1"/>
  <c r="K107" i="1"/>
  <c r="F53" i="1"/>
  <c r="G53" i="1"/>
  <c r="H53" i="1"/>
  <c r="I53" i="1"/>
  <c r="J53" i="1"/>
  <c r="K53" i="1"/>
  <c r="F108" i="1"/>
  <c r="G108" i="1"/>
  <c r="H108" i="1"/>
  <c r="I108" i="1"/>
  <c r="J108" i="1"/>
  <c r="K108" i="1"/>
  <c r="F43" i="1"/>
  <c r="G43" i="1"/>
  <c r="H43" i="1"/>
  <c r="I43" i="1"/>
  <c r="J43" i="1"/>
  <c r="K43" i="1"/>
  <c r="F59" i="1"/>
  <c r="G59" i="1"/>
  <c r="H59" i="1"/>
  <c r="I59" i="1"/>
  <c r="J59" i="1"/>
  <c r="K59" i="1"/>
  <c r="F14" i="1"/>
  <c r="G14" i="1"/>
  <c r="H14" i="1"/>
  <c r="I14" i="1"/>
  <c r="J14" i="1"/>
  <c r="K14" i="1"/>
  <c r="F25" i="1"/>
  <c r="G25" i="1"/>
  <c r="H25" i="1"/>
  <c r="I25" i="1"/>
  <c r="J25" i="1"/>
  <c r="K25" i="1"/>
  <c r="F37" i="1"/>
  <c r="G37" i="1"/>
  <c r="H37" i="1"/>
  <c r="I37" i="1"/>
  <c r="J37" i="1"/>
  <c r="K37" i="1"/>
  <c r="F74" i="1"/>
  <c r="G74" i="1"/>
  <c r="H74" i="1"/>
  <c r="I74" i="1"/>
  <c r="J74" i="1"/>
  <c r="K74" i="1"/>
  <c r="F23" i="1"/>
  <c r="G23" i="1"/>
  <c r="H23" i="1"/>
  <c r="I23" i="1"/>
  <c r="J23" i="1"/>
  <c r="K23" i="1"/>
  <c r="F57" i="1"/>
  <c r="G57" i="1"/>
  <c r="H57" i="1"/>
  <c r="I57" i="1"/>
  <c r="J57" i="1"/>
  <c r="K57" i="1"/>
  <c r="F78" i="1"/>
  <c r="G78" i="1"/>
  <c r="H78" i="1"/>
  <c r="I78" i="1"/>
  <c r="J78" i="1"/>
  <c r="K78" i="1"/>
  <c r="F46" i="1"/>
  <c r="G46" i="1"/>
  <c r="H46" i="1"/>
  <c r="I46" i="1"/>
  <c r="J46" i="1"/>
  <c r="K46" i="1"/>
  <c r="F9" i="1" l="1"/>
  <c r="G9" i="1"/>
  <c r="H9" i="1"/>
  <c r="I9" i="1"/>
  <c r="J9" i="1"/>
  <c r="K9" i="1"/>
  <c r="F28" i="1"/>
  <c r="G28" i="1"/>
  <c r="H28" i="1"/>
  <c r="I28" i="1"/>
  <c r="J28" i="1"/>
  <c r="K28" i="1"/>
  <c r="F68" i="1"/>
  <c r="G68" i="1"/>
  <c r="H68" i="1"/>
  <c r="I68" i="1"/>
  <c r="J68" i="1"/>
  <c r="K68" i="1"/>
  <c r="A9" i="1"/>
  <c r="A28" i="1"/>
  <c r="A68" i="1"/>
  <c r="F44" i="1" l="1"/>
  <c r="G44" i="1"/>
  <c r="H44" i="1"/>
  <c r="I44" i="1"/>
  <c r="J44" i="1"/>
  <c r="K44" i="1"/>
  <c r="F60" i="1"/>
  <c r="G60" i="1"/>
  <c r="H60" i="1"/>
  <c r="I60" i="1"/>
  <c r="J60" i="1"/>
  <c r="K60" i="1"/>
  <c r="F103" i="1"/>
  <c r="G103" i="1"/>
  <c r="H103" i="1"/>
  <c r="I103" i="1"/>
  <c r="J103" i="1"/>
  <c r="K103" i="1"/>
  <c r="F67" i="1"/>
  <c r="G67" i="1"/>
  <c r="H67" i="1"/>
  <c r="I67" i="1"/>
  <c r="J67" i="1"/>
  <c r="K67" i="1"/>
  <c r="F15" i="1"/>
  <c r="G15" i="1"/>
  <c r="H15" i="1"/>
  <c r="I15" i="1"/>
  <c r="J15" i="1"/>
  <c r="K15" i="1"/>
  <c r="F17" i="1"/>
  <c r="G17" i="1"/>
  <c r="H17" i="1"/>
  <c r="I17" i="1"/>
  <c r="J17" i="1"/>
  <c r="K17" i="1"/>
  <c r="F64" i="1"/>
  <c r="G64" i="1"/>
  <c r="H64" i="1"/>
  <c r="I64" i="1"/>
  <c r="J64" i="1"/>
  <c r="K64" i="1"/>
  <c r="F100" i="1"/>
  <c r="G100" i="1"/>
  <c r="H100" i="1"/>
  <c r="I100" i="1"/>
  <c r="J100" i="1"/>
  <c r="K100" i="1"/>
  <c r="A44" i="1"/>
  <c r="A60" i="1"/>
  <c r="A103" i="1"/>
  <c r="A67" i="1"/>
  <c r="A15" i="1"/>
  <c r="A17" i="1"/>
  <c r="A64" i="1"/>
  <c r="A100" i="1"/>
  <c r="F98" i="1" l="1"/>
  <c r="G98" i="1"/>
  <c r="H98" i="1"/>
  <c r="I98" i="1"/>
  <c r="J98" i="1"/>
  <c r="K98" i="1"/>
  <c r="F61" i="1"/>
  <c r="G61" i="1"/>
  <c r="H61" i="1"/>
  <c r="I61" i="1"/>
  <c r="J61" i="1"/>
  <c r="K61" i="1"/>
  <c r="F38" i="1"/>
  <c r="G38" i="1"/>
  <c r="H38" i="1"/>
  <c r="I38" i="1"/>
  <c r="J38" i="1"/>
  <c r="K38" i="1"/>
  <c r="F11" i="1"/>
  <c r="G11" i="1"/>
  <c r="H11" i="1"/>
  <c r="I11" i="1"/>
  <c r="J11" i="1"/>
  <c r="K11" i="1"/>
  <c r="A98" i="1"/>
  <c r="A61" i="1"/>
  <c r="A38" i="1"/>
  <c r="A11" i="1"/>
  <c r="F82" i="1" l="1"/>
  <c r="G82" i="1"/>
  <c r="H82" i="1"/>
  <c r="I82" i="1"/>
  <c r="J82" i="1"/>
  <c r="K82" i="1"/>
  <c r="A82" i="1"/>
  <c r="A95" i="1" l="1"/>
  <c r="A81" i="1"/>
  <c r="F95" i="1"/>
  <c r="G95" i="1"/>
  <c r="H95" i="1"/>
  <c r="I95" i="1"/>
  <c r="J95" i="1"/>
  <c r="K95" i="1"/>
  <c r="F81" i="1"/>
  <c r="G81" i="1"/>
  <c r="H81" i="1"/>
  <c r="I81" i="1"/>
  <c r="J81" i="1"/>
  <c r="K81" i="1"/>
  <c r="A63" i="1"/>
  <c r="F63" i="1"/>
  <c r="G63" i="1"/>
  <c r="H63" i="1"/>
  <c r="I63" i="1"/>
  <c r="J63" i="1"/>
  <c r="K63" i="1"/>
  <c r="F85" i="1"/>
  <c r="G85" i="1"/>
  <c r="H85" i="1"/>
  <c r="I85" i="1"/>
  <c r="J85" i="1"/>
  <c r="K85" i="1"/>
  <c r="F65" i="1"/>
  <c r="G65" i="1"/>
  <c r="H65" i="1"/>
  <c r="I65" i="1"/>
  <c r="J65" i="1"/>
  <c r="K65" i="1"/>
  <c r="F56" i="1"/>
  <c r="G56" i="1"/>
  <c r="H56" i="1"/>
  <c r="I56" i="1"/>
  <c r="J56" i="1"/>
  <c r="K56" i="1"/>
  <c r="A56" i="1"/>
  <c r="A65" i="1"/>
  <c r="A85" i="1"/>
  <c r="F76" i="1" l="1"/>
  <c r="G76" i="1"/>
  <c r="H76" i="1"/>
  <c r="I76" i="1"/>
  <c r="J76" i="1"/>
  <c r="K76" i="1"/>
  <c r="F62" i="1"/>
  <c r="G62" i="1"/>
  <c r="H62" i="1"/>
  <c r="I62" i="1"/>
  <c r="J62" i="1"/>
  <c r="K62" i="1"/>
  <c r="A76" i="1"/>
  <c r="A62" i="1"/>
  <c r="F91" i="1" l="1"/>
  <c r="G91" i="1"/>
  <c r="H91" i="1"/>
  <c r="I91" i="1"/>
  <c r="J91" i="1"/>
  <c r="K91" i="1"/>
  <c r="F66" i="1"/>
  <c r="G66" i="1"/>
  <c r="H66" i="1"/>
  <c r="I66" i="1"/>
  <c r="J66" i="1"/>
  <c r="K66" i="1"/>
  <c r="F70" i="1"/>
  <c r="G70" i="1"/>
  <c r="H70" i="1"/>
  <c r="I70" i="1"/>
  <c r="J70" i="1"/>
  <c r="K70" i="1"/>
  <c r="A91" i="1"/>
  <c r="A66" i="1"/>
  <c r="A70" i="1"/>
  <c r="A71" i="1" l="1"/>
  <c r="F71" i="1"/>
  <c r="G71" i="1"/>
  <c r="H71" i="1"/>
  <c r="I71" i="1"/>
  <c r="J71" i="1"/>
  <c r="K71" i="1"/>
  <c r="K22" i="1" l="1"/>
  <c r="J22" i="1"/>
  <c r="I22" i="1"/>
  <c r="H22" i="1"/>
  <c r="G22" i="1"/>
  <c r="F22" i="1"/>
  <c r="A22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<sst xmlns="http://schemas.openxmlformats.org/spreadsheetml/2006/main" count="13724" uniqueCount="2685">
  <si>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</si>
  <si>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</si>
  <si>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</si>
  <si>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</si>
  <si>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</si>
  <si>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</si>
  <si>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</si>
  <si>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</si>
  <si>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</si>
  <si>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</si>
  <si>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</si>
  <si>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</si>
  <si>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</si>
  <si>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</si>
  <si>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</si>
  <si>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</si>
  <si>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</si>
  <si>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</si>
  <si>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</si>
  <si>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</si>
  <si>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</si>
  <si>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</si>
  <si>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</si>
  <si>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</si>
  <si>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</si>
  <si>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</si>
  <si>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</si>
  <si>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</si>
  <si>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</si>
  <si>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</si>
  <si>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</si>
  <si>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</si>
  <si>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</si>
  <si>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</si>
  <si>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</si>
  <si>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</si>
  <si>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</si>
  <si>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</si>
  <si>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</si>
  <si>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</si>
  <si>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</si>
  <si>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</si>
  <si>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</si>
  <si>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</si>
  <si>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</si>
  <si>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</si>
  <si>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</si>
  <si>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</si>
  <si>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</si>
  <si>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</si>
  <si>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</si>
  <si>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</si>
  <si>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</si>
  <si>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</si>
  <si>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</si>
  <si>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</si>
  <si>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</si>
  <si>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</si>
  <si>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</si>
  <si>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</si>
  <si>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</si>
  <si>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</si>
  <si>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</si>
  <si>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</si>
  <si>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</si>
  <si>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</si>
  <si>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</si>
  <si>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</si>
  <si>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</si>
  <si>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</si>
  <si>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</si>
  <si>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</si>
  <si>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</si>
  <si>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</si>
  <si>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</si>
  <si>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</si>
  <si>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</si>
  <si>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</si>
  <si>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</si>
  <si>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</si>
  <si>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</si>
  <si>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</si>
  <si>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</si>
  <si>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</si>
  <si>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</si>
  <si>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</si>
  <si>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</si>
  <si>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</si>
  <si>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</si>
  <si>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</si>
  <si>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</si>
  <si>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</si>
  <si>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</si>
  <si>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</si>
  <si>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</si>
  <si>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</si>
  <si>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</si>
  <si>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</si>
  <si>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</si>
  <si>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</si>
  <si>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</si>
  <si>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</si>
  <si>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</si>
  <si>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</si>
  <si>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</si>
  <si>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</si>
  <si>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</si>
  <si>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</si>
  <si>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</si>
  <si>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</si>
  <si>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</si>
  <si>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</si>
  <si>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</si>
  <si>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</si>
  <si>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</si>
  <si>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</si>
  <si>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</si>
  <si>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</si>
  <si>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</si>
  <si>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</si>
  <si>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</si>
  <si>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</si>
  <si>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</si>
  <si>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</si>
  <si>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</si>
  <si>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</si>
  <si>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</si>
  <si>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</si>
  <si>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</si>
  <si>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</si>
  <si>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</si>
  <si>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</si>
  <si>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</si>
  <si>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</si>
  <si>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</si>
  <si>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</si>
  <si>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</si>
  <si>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</si>
  <si>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</si>
  <si>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</si>
  <si>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</si>
  <si>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</si>
  <si>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</si>
  <si>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</si>
  <si>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</si>
  <si>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</si>
  <si>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</si>
  <si>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</si>
  <si>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</si>
  <si>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</si>
  <si>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</si>
  <si>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</si>
  <si>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</si>
  <si>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</si>
  <si>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</si>
  <si>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</si>
  <si>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</si>
  <si>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</si>
  <si>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</si>
  <si>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</si>
  <si>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</si>
  <si>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</si>
  <si>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</si>
  <si>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</si>
  <si>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</si>
  <si>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</si>
  <si>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</si>
  <si>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</si>
  <si>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</si>
  <si>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</si>
  <si>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</si>
  <si>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</si>
  <si>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</si>
  <si>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</si>
  <si>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</si>
  <si>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</si>
  <si>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</si>
  <si>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</si>
  <si>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</si>
  <si>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</si>
  <si>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</si>
  <si>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</si>
  <si>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</si>
  <si>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</si>
  <si>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</si>
  <si>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</si>
  <si>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</si>
  <si>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</si>
  <si>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</si>
  <si>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</si>
  <si>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</si>
  <si>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</si>
  <si>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</si>
  <si>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</si>
  <si>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</si>
  <si>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</si>
  <si>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</si>
  <si>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</si>
  <si>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</si>
  <si>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</si>
  <si>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</si>
  <si>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</si>
  <si>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</si>
  <si>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</si>
  <si>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</si>
  <si>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</si>
  <si>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</si>
  <si>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</si>
  <si>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</si>
  <si>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</si>
  <si>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</si>
  <si>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</si>
  <si>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</si>
  <si>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</si>
  <si>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</si>
  <si>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</si>
  <si>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</si>
  <si>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</si>
  <si>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</si>
  <si>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</si>
  <si>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</si>
  <si>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</si>
  <si>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</si>
  <si>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</si>
  <si>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</si>
  <si>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</si>
  <si>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</si>
  <si>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</si>
  <si>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</si>
  <si>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</si>
  <si>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</si>
  <si>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</si>
  <si>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</si>
  <si>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</si>
  <si>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</si>
  <si>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</si>
  <si>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</si>
  <si>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</si>
  <si>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</si>
  <si>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</si>
  <si>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</si>
  <si>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</si>
  <si>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</si>
  <si>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</si>
  <si>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</si>
  <si>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</si>
  <si>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</si>
  <si>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</si>
  <si>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</si>
  <si>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</si>
  <si>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</si>
  <si>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</si>
  <si>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</si>
  <si>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</si>
  <si>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</si>
  <si>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</si>
  <si>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</si>
  <si>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</si>
  <si>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</si>
  <si>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</si>
  <si>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</si>
  <si>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</si>
  <si>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</si>
  <si>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</si>
  <si>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</si>
  <si>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</si>
  <si>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</si>
  <si>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</si>
  <si>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</si>
  <si>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</si>
  <si>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</si>
  <si>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</si>
  <si>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</si>
  <si>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</si>
  <si>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</si>
  <si>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</si>
  <si>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</si>
  <si>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</si>
  <si>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</si>
  <si>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</si>
  <si>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</si>
  <si>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</si>
  <si>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</si>
  <si>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</si>
  <si>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</si>
  <si>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</si>
  <si>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</si>
  <si>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</si>
  <si>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</si>
  <si>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</si>
  <si>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</si>
  <si>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</si>
  <si>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</si>
  <si>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</si>
  <si>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</si>
  <si>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</si>
  <si>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</si>
  <si>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</si>
  <si>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</si>
  <si>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</si>
  <si>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</si>
  <si>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</si>
  <si>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</si>
  <si>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</si>
  <si>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</si>
  <si>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</si>
  <si>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</si>
  <si>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</si>
  <si>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</si>
  <si>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</si>
  <si>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</si>
  <si>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</si>
  <si>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</si>
  <si>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</si>
  <si>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</si>
  <si>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</si>
  <si>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</si>
  <si>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</si>
  <si>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</si>
  <si>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</si>
  <si>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</si>
  <si>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</si>
  <si>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</si>
  <si>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</si>
  <si>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</si>
  <si>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</si>
  <si>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</si>
  <si>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</si>
  <si>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</si>
  <si>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</si>
  <si>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</si>
  <si>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</si>
  <si>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</si>
  <si>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</si>
  <si>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</si>
  <si>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</si>
  <si>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</si>
  <si>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</si>
  <si>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</si>
  <si>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</si>
  <si>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</si>
  <si>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</si>
  <si>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</si>
  <si>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</si>
  <si>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</si>
  <si>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</si>
  <si>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</si>
  <si>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</si>
  <si>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</si>
  <si>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</si>
  <si>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</si>
  <si>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</si>
  <si>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</si>
  <si>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</si>
  <si>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</si>
  <si>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</si>
  <si>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</si>
  <si>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</si>
  <si>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</si>
  <si>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</si>
  <si>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</si>
  <si>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</si>
  <si>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</si>
  <si>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</si>
  <si>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</si>
  <si>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</si>
  <si>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</si>
  <si>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</si>
  <si>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</si>
  <si>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</si>
  <si>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</si>
  <si>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</si>
  <si>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</si>
  <si>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</si>
  <si>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</si>
  <si>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</si>
  <si>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</si>
  <si>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</si>
  <si>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</si>
  <si>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</si>
  <si>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</si>
  <si>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</si>
  <si>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</si>
  <si>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</si>
  <si>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</si>
  <si>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</si>
  <si>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</si>
  <si>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</si>
  <si>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</si>
  <si>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</si>
  <si>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</si>
  <si>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</si>
  <si>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</si>
  <si>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</si>
  <si>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</si>
  <si>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</si>
  <si>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</si>
  <si>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</si>
  <si>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</si>
  <si>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</si>
  <si>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</si>
  <si>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</si>
  <si>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</si>
  <si>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</si>
  <si>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</si>
  <si>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</si>
  <si>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</si>
  <si>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</si>
  <si>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</si>
  <si>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</si>
  <si>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</si>
  <si>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</si>
  <si>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</si>
  <si>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</si>
  <si>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</si>
  <si>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</si>
  <si>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</si>
  <si>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</si>
  <si>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</si>
  <si>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</si>
  <si>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</si>
  <si>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</si>
  <si>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</si>
  <si>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</si>
  <si>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</si>
  <si>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</si>
  <si>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</si>
  <si>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</si>
  <si>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</si>
  <si>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</si>
  <si>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</si>
  <si>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</si>
  <si>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</si>
  <si>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</si>
  <si>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</si>
  <si>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</si>
  <si>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</si>
  <si>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</si>
  <si>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</si>
  <si>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</si>
  <si>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</si>
  <si>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</si>
  <si>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</si>
  <si>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</si>
  <si>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</si>
  <si>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</si>
  <si>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</si>
  <si>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</si>
  <si>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</si>
  <si>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</si>
  <si>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</si>
  <si>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</si>
  <si>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</si>
  <si>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</si>
  <si>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</si>
  <si>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</si>
  <si>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</si>
  <si>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</si>
  <si>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</si>
  <si>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</si>
  <si>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</si>
  <si>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</si>
  <si>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</si>
  <si>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</si>
  <si>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</si>
  <si>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</si>
  <si>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</si>
  <si>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</si>
  <si>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</si>
  <si>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</si>
  <si>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</si>
  <si>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</si>
  <si>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</si>
  <si>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</si>
  <si>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</si>
  <si>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</si>
  <si>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</si>
  <si>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</si>
  <si>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</si>
  <si>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</si>
  <si>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</si>
  <si>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</si>
  <si>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</si>
  <si>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</si>
  <si>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</si>
  <si>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</si>
  <si>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</si>
  <si>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</si>
  <si>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</si>
  <si>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</si>
  <si>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</si>
  <si>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</si>
  <si>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</si>
  <si>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</si>
  <si>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</si>
  <si>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</si>
  <si>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</si>
  <si>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</si>
  <si>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</si>
  <si>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</si>
  <si>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</si>
  <si>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</si>
  <si>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</si>
  <si>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</si>
  <si>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</si>
  <si>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</si>
  <si>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</si>
  <si>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</si>
  <si>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</si>
  <si>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</si>
  <si>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</si>
  <si>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</si>
  <si>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</si>
  <si>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</si>
  <si>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</si>
  <si>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</si>
  <si>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</si>
  <si>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</si>
  <si>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</si>
  <si>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</si>
  <si>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</si>
  <si>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</si>
  <si>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</si>
  <si>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</si>
  <si>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</si>
  <si>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</si>
  <si>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</si>
  <si>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</si>
  <si>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</si>
  <si>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</si>
  <si>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</si>
  <si>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</si>
  <si>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</si>
  <si>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</si>
  <si>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</si>
  <si>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</si>
  <si>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</si>
  <si>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</si>
  <si>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</si>
  <si>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</si>
  <si>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</si>
  <si>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</si>
  <si>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</si>
  <si>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</si>
  <si>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</si>
  <si>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</si>
  <si>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</si>
  <si>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</si>
  <si>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</si>
  <si>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</si>
  <si>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</si>
  <si>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</si>
  <si>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</si>
  <si>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</si>
  <si>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</si>
  <si>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</si>
  <si>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</si>
  <si>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</si>
  <si>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</si>
  <si>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</si>
  <si>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</si>
  <si>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</si>
  <si>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</si>
  <si>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</si>
  <si>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</si>
  <si>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</si>
  <si>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</si>
  <si>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</si>
  <si>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</si>
  <si>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</si>
  <si>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</si>
  <si>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</si>
  <si>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</si>
  <si>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</si>
  <si>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</si>
  <si>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</si>
  <si>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</si>
  <si>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</si>
  <si>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</si>
  <si>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</si>
  <si>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</si>
  <si>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</si>
  <si>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</si>
  <si>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</si>
  <si>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</si>
  <si>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</si>
  <si>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</si>
  <si>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</si>
  <si>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</si>
  <si>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</si>
  <si>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</si>
  <si>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</si>
  <si>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</si>
  <si>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</si>
  <si>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</si>
  <si>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</si>
  <si>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</si>
  <si>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</si>
  <si>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</si>
  <si>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</si>
  <si>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</si>
  <si>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</si>
  <si>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</si>
  <si>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</si>
  <si>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</si>
  <si>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</si>
  <si>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</si>
  <si>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</si>
  <si>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</si>
  <si>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</si>
  <si>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</si>
  <si>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</si>
  <si>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</si>
  <si>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</si>
  <si>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</si>
  <si>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</si>
  <si>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</si>
  <si>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</si>
  <si>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</si>
  <si>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</si>
  <si>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</si>
  <si>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</si>
  <si>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</si>
  <si>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</si>
  <si>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</si>
  <si>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</si>
  <si>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</si>
  <si>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</si>
  <si>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</si>
  <si>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</si>
  <si>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</si>
  <si>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</si>
  <si>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</si>
  <si>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</si>
  <si>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</si>
  <si>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</si>
  <si>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</si>
  <si>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</si>
  <si>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</si>
  <si>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</si>
  <si>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</si>
  <si>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</si>
  <si>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</si>
  <si>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</si>
  <si>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</si>
  <si>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</si>
  <si>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</si>
  <si>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</si>
  <si>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</si>
  <si>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</si>
  <si>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</si>
  <si>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</si>
  <si>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</si>
  <si>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</si>
  <si>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</si>
  <si>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</si>
  <si>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</si>
  <si>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</si>
  <si>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</si>
  <si>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</si>
  <si>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</si>
  <si>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</si>
  <si>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</si>
  <si>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</si>
  <si>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</si>
  <si>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</si>
  <si>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</si>
  <si>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</si>
  <si>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</si>
  <si>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</si>
  <si>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</si>
  <si>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</si>
  <si>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</si>
  <si>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</si>
  <si>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</si>
  <si>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</si>
  <si>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</si>
  <si>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</si>
  <si>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</si>
  <si>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</si>
  <si>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</si>
  <si>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</si>
  <si>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</si>
  <si>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</si>
  <si>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</si>
  <si>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</si>
  <si>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</si>
  <si>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</si>
  <si>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</si>
  <si>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</si>
  <si>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</si>
  <si>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</si>
  <si>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</si>
  <si>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</si>
  <si>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</si>
  <si>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</si>
  <si>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</si>
  <si>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</si>
  <si>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</si>
  <si>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</si>
  <si>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</si>
  <si>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</si>
  <si>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</si>
  <si>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</si>
  <si>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</si>
  <si>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</si>
  <si>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</si>
  <si>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</si>
  <si>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</si>
  <si>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</si>
  <si>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</si>
  <si>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</si>
  <si>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</si>
  <si>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</si>
  <si>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</si>
  <si>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</si>
  <si>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</si>
  <si>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</si>
  <si>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</si>
  <si>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</si>
  <si>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</si>
  <si>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</si>
  <si>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</si>
  <si>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</si>
  <si>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</si>
  <si>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</si>
  <si>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</si>
  <si>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</si>
  <si>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</si>
  <si>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</si>
  <si>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</si>
  <si>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</si>
  <si>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</si>
  <si>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</si>
  <si>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</si>
  <si>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</si>
  <si>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</si>
  <si>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</si>
  <si>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</si>
  <si>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</si>
  <si>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</si>
  <si>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</si>
  <si>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</si>
  <si>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</si>
  <si>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</si>
  <si>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</si>
  <si>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</si>
  <si>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</si>
  <si>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</si>
  <si>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</si>
  <si>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</si>
  <si>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</si>
  <si>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</si>
  <si>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</si>
  <si>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</si>
  <si>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</si>
  <si>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</si>
  <si>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</si>
  <si>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</si>
  <si>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</si>
  <si>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</si>
  <si>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</si>
  <si>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</si>
  <si>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</si>
  <si>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</si>
  <si>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</si>
  <si>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</si>
  <si>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</si>
  <si>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</si>
  <si>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</si>
  <si>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</si>
  <si>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</si>
  <si>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</si>
  <si>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</si>
  <si>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</si>
  <si>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</si>
  <si>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</si>
  <si>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</si>
  <si>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</si>
  <si>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</si>
  <si>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</si>
  <si>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</si>
  <si>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</si>
  <si>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</si>
  <si>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</si>
  <si>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</si>
  <si>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</si>
  <si>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</si>
  <si>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</si>
  <si>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</si>
  <si>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</si>
  <si>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</si>
  <si>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</si>
  <si>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</si>
  <si>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</si>
  <si>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</si>
  <si>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</si>
  <si>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</si>
  <si>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</si>
  <si>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</si>
  <si>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</si>
  <si>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</si>
  <si>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</si>
  <si>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</si>
  <si>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</si>
  <si>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</si>
  <si>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</si>
  <si>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</si>
  <si>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</si>
  <si>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</si>
  <si>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</si>
  <si>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</si>
  <si>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</si>
  <si>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</si>
  <si>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</si>
  <si>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</si>
  <si>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</si>
  <si>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</si>
  <si>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</si>
  <si>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</si>
  <si>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</si>
  <si>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</si>
  <si>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</si>
  <si>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</si>
  <si>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</si>
  <si>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</si>
  <si>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</si>
  <si>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</si>
  <si>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</si>
  <si>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</si>
  <si>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</si>
  <si>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</si>
  <si>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</si>
  <si>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</si>
  <si>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</si>
  <si>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</si>
  <si>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</si>
  <si>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</si>
  <si>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</si>
  <si>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</si>
  <si>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</si>
  <si>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</si>
  <si>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</si>
  <si>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</si>
  <si>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</si>
  <si>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</si>
  <si>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</si>
  <si>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</si>
  <si>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</si>
  <si>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</si>
  <si>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</si>
  <si>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</si>
  <si>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</si>
  <si>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</si>
  <si>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</si>
  <si>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</si>
  <si>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</si>
  <si>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</si>
  <si>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</si>
  <si>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</si>
  <si>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</si>
  <si>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</si>
  <si>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</si>
  <si>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</si>
  <si>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</si>
  <si>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</si>
  <si>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</si>
  <si>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</si>
  <si>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</si>
  <si>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</si>
  <si>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</si>
  <si>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</si>
  <si>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</si>
  <si>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</si>
  <si>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</si>
  <si>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</si>
  <si>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</si>
  <si>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</si>
  <si>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</si>
  <si>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</si>
  <si>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</si>
  <si>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</si>
  <si>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</si>
  <si>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</si>
  <si>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</si>
  <si>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</si>
  <si>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</si>
  <si>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</si>
  <si>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</si>
  <si>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</si>
  <si>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</si>
  <si>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</si>
  <si>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</si>
  <si>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</si>
  <si>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</si>
  <si>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</si>
  <si>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</si>
  <si>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</si>
  <si>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</si>
  <si>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</si>
  <si>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</si>
  <si>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</si>
  <si>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</si>
  <si>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</si>
  <si>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</si>
  <si>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</si>
  <si>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</si>
  <si>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</si>
  <si>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</si>
  <si>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</si>
  <si>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</si>
  <si>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</si>
  <si>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</si>
  <si>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</si>
  <si>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</si>
  <si>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</si>
  <si>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</si>
  <si>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</si>
  <si>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</si>
  <si>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</si>
  <si>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</si>
  <si>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</si>
  <si>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</si>
  <si>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</si>
  <si>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</si>
  <si>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</si>
  <si>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</si>
  <si>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</si>
  <si>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</si>
  <si>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</si>
  <si>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</si>
  <si>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</si>
  <si>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</si>
  <si>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</si>
  <si>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</si>
  <si>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</si>
  <si>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</si>
  <si>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</si>
  <si>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</si>
  <si>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</si>
  <si>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</si>
  <si>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</si>
  <si>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</si>
  <si>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</si>
  <si>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</si>
  <si>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</si>
  <si>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</si>
  <si>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</si>
  <si>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</si>
  <si>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</si>
  <si>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</si>
  <si>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</si>
  <si>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</si>
  <si>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</si>
  <si>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</si>
  <si>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</si>
  <si>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</si>
  <si>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</si>
  <si>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</si>
  <si>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</si>
  <si>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</si>
  <si>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</si>
  <si>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</si>
  <si>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</si>
  <si>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</si>
  <si>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</si>
  <si>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</si>
  <si>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</si>
  <si>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</si>
  <si>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</si>
  <si>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</si>
  <si>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</si>
  <si>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</si>
  <si>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</si>
  <si>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</si>
  <si>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</si>
  <si>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</si>
  <si>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</si>
  <si>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</si>
  <si>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</si>
  <si>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</si>
  <si>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</si>
  <si>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</si>
  <si>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</si>
  <si>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</si>
  <si>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</si>
  <si>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</si>
  <si>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</si>
  <si>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</si>
  <si>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</si>
  <si>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</si>
  <si>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</si>
  <si>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</si>
  <si>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</si>
  <si>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</si>
  <si>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</si>
  <si>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</si>
  <si>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</si>
  <si>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</si>
  <si>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</si>
  <si>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</si>
  <si>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</si>
  <si>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</si>
  <si>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</si>
  <si>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</si>
  <si>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</si>
  <si>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</si>
  <si>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</si>
  <si>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</si>
  <si>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</si>
  <si>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</si>
  <si>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</si>
  <si>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</si>
  <si>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</si>
  <si>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</si>
  <si>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</si>
  <si>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</si>
  <si>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</si>
  <si>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</si>
  <si>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</si>
  <si>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</si>
  <si>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</si>
  <si>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</si>
  <si>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</si>
  <si>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</si>
  <si>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</si>
  <si>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</si>
  <si>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</si>
  <si>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</si>
  <si>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</si>
  <si>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</si>
  <si>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</si>
  <si>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</si>
  <si>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</si>
  <si>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</si>
  <si>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</si>
  <si>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</si>
  <si>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</si>
  <si>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</si>
  <si>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</si>
  <si>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</si>
  <si>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</si>
  <si>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</si>
  <si>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</si>
  <si>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</si>
  <si>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</si>
  <si>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</si>
  <si>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</si>
  <si>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</si>
  <si>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</si>
  <si>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</si>
  <si>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</si>
  <si>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</si>
  <si>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</si>
  <si>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</si>
  <si>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</si>
  <si>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</si>
  <si>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</si>
  <si>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</si>
  <si>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</si>
  <si>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</si>
  <si>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</si>
  <si>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</si>
  <si>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</si>
  <si>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</si>
  <si>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</si>
  <si>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</si>
  <si>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</si>
  <si>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</si>
  <si>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</si>
  <si>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</si>
  <si>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</si>
  <si>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</si>
  <si>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</si>
  <si>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</si>
  <si>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</si>
  <si>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</si>
  <si>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</si>
  <si>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</si>
  <si>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</si>
  <si>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</si>
  <si>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</si>
  <si>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</si>
  <si>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</si>
  <si>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</si>
  <si>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</si>
  <si>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</si>
  <si>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</si>
  <si>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</si>
  <si>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</si>
  <si>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</si>
  <si>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</si>
  <si>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</si>
  <si>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</si>
  <si>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</si>
  <si>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</si>
  <si>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</si>
  <si>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</si>
  <si>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</si>
  <si>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</si>
  <si>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</si>
  <si>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</si>
  <si>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</si>
  <si>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</si>
  <si>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</si>
  <si>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</si>
  <si>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</si>
  <si>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</si>
  <si>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</si>
  <si>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</si>
  <si>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</si>
  <si>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</si>
  <si>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</si>
  <si>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</si>
  <si>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</si>
  <si>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</si>
  <si>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</si>
  <si>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</si>
  <si>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</si>
  <si>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</si>
  <si>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</si>
  <si>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</si>
  <si>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</si>
  <si>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</si>
  <si>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</si>
  <si>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</si>
  <si>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</si>
  <si>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</si>
  <si>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</si>
  <si>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</si>
  <si>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</si>
  <si>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</si>
  <si>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</si>
  <si>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</si>
  <si>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</si>
  <si>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</si>
  <si>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</si>
  <si>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</si>
  <si>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</si>
  <si>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</si>
  <si>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</si>
  <si>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</si>
  <si>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</si>
  <si>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</si>
  <si>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</si>
  <si>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</si>
  <si>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</si>
  <si>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</si>
  <si>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</si>
  <si>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</si>
  <si>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</si>
  <si>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</si>
  <si>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</si>
  <si>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</si>
  <si>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</si>
  <si>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</si>
  <si>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</si>
  <si>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</si>
  <si>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</si>
  <si>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</si>
  <si>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</si>
  <si>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</si>
  <si>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</si>
  <si>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</si>
  <si>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</si>
  <si>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</si>
  <si>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</si>
  <si>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</si>
  <si>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</si>
  <si>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</si>
  <si>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</si>
  <si>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</si>
  <si>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</si>
  <si>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</si>
  <si>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</si>
  <si>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</si>
  <si>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</si>
  <si>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</si>
  <si>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</si>
  <si>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</si>
  <si>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</si>
  <si>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</si>
  <si>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</si>
  <si>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</si>
  <si>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</si>
  <si>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</si>
  <si>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</si>
  <si>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</si>
  <si>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</si>
  <si>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</si>
  <si>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</si>
  <si>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</si>
  <si>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</si>
  <si>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</si>
  <si>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</si>
  <si>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</si>
  <si>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</si>
  <si>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</si>
  <si>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</si>
  <si>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</si>
  <si>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</si>
  <si>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</si>
  <si>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</si>
  <si>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</si>
  <si>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</si>
  <si>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</si>
  <si>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</si>
  <si>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</si>
  <si>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</si>
  <si>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</si>
  <si>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</si>
  <si>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</si>
  <si>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</si>
  <si>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</si>
  <si>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</si>
  <si>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</si>
  <si>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</si>
  <si>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</si>
  <si>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</si>
  <si>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</si>
  <si>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</si>
  <si>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</si>
  <si>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</si>
  <si>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</si>
  <si>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</si>
  <si>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</si>
  <si>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</si>
  <si>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</si>
  <si>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</si>
  <si>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</si>
  <si>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</si>
  <si>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</si>
  <si>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</si>
  <si>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</si>
  <si>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</si>
  <si>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</si>
  <si>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</si>
  <si>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</si>
  <si>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</si>
  <si>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</si>
  <si>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</si>
  <si>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</si>
  <si>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</si>
  <si>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</si>
  <si>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</si>
  <si>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</si>
  <si>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</si>
  <si>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</si>
  <si>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</si>
  <si>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</si>
  <si>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</si>
  <si>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</si>
  <si>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</si>
  <si>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</si>
  <si>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</si>
  <si>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</si>
  <si>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</si>
  <si>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</si>
  <si>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</si>
  <si>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</si>
  <si>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</si>
  <si>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</si>
  <si>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</si>
  <si>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</si>
  <si>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</si>
  <si>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</si>
  <si>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</si>
  <si>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</si>
  <si>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</si>
  <si>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</si>
  <si>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</si>
  <si>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</si>
  <si>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</si>
  <si>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</si>
  <si>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</si>
  <si>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</si>
  <si>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</si>
  <si>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</si>
  <si>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</si>
  <si>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</si>
  <si>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</si>
  <si>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</si>
  <si>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</si>
  <si>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</si>
  <si>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</si>
  <si>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</si>
  <si>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</si>
  <si>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</si>
  <si>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</si>
  <si>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</si>
  <si>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</si>
  <si>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</si>
  <si>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</si>
  <si>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</si>
  <si>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</si>
  <si>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</si>
  <si>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</si>
  <si>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</si>
  <si>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</si>
  <si>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</si>
  <si>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</si>
  <si>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</si>
  <si>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</si>
  <si>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</si>
  <si>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</si>
  <si>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</si>
  <si>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</si>
  <si>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</si>
  <si>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</si>
  <si>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</si>
  <si>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</si>
  <si>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</si>
  <si>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</si>
  <si>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</si>
  <si>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</si>
  <si>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</si>
  <si>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</si>
  <si>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</si>
  <si>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</si>
  <si>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</si>
  <si>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</si>
  <si>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</si>
  <si>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</si>
  <si>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</si>
  <si>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</si>
  <si>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</si>
  <si>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</si>
  <si>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</si>
  <si>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</si>
  <si>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</si>
  <si>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</si>
  <si>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</si>
  <si>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</si>
  <si>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</si>
  <si>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</si>
  <si>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</si>
  <si>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</si>
  <si>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</si>
  <si>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</si>
  <si>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</si>
  <si>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</si>
  <si>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</si>
  <si>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</si>
  <si>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</si>
  <si>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</si>
  <si>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</si>
  <si>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</si>
  <si>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</si>
  <si>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</si>
  <si>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</si>
  <si>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</si>
  <si>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</si>
  <si>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</si>
  <si>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</si>
  <si>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</si>
  <si>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</si>
  <si>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</si>
  <si>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</si>
  <si>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</si>
  <si>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</si>
  <si>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</si>
  <si>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</si>
  <si>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</si>
  <si>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</si>
  <si>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</si>
  <si>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</si>
  <si>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</si>
  <si>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</si>
  <si>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</si>
  <si>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</si>
  <si>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</si>
  <si>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</si>
  <si>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</si>
  <si>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</si>
  <si>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</si>
  <si>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</si>
  <si>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</si>
  <si>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</si>
  <si>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</si>
  <si>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</si>
  <si>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</si>
  <si>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</si>
  <si>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</si>
  <si>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</si>
  <si>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</si>
  <si>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</si>
  <si>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</si>
  <si>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</si>
  <si>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</si>
  <si>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</si>
  <si>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</si>
  <si>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</si>
  <si>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</si>
  <si>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</si>
  <si>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</si>
  <si>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</si>
  <si>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</si>
  <si>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</si>
  <si>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</si>
  <si>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</si>
  <si>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</si>
  <si>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</si>
  <si>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</si>
  <si>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</si>
  <si>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</si>
  <si>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</si>
  <si>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</si>
  <si>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</si>
  <si>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</si>
  <si>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</si>
  <si>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</si>
  <si>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</si>
  <si>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</si>
  <si>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</si>
  <si>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</si>
  <si>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</si>
  <si>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</si>
  <si>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</si>
  <si>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</si>
  <si>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</si>
  <si>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</si>
  <si>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</si>
  <si>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</si>
  <si>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</si>
  <si>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</si>
  <si>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</si>
  <si>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</si>
  <si>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</si>
  <si>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</si>
  <si>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</si>
  <si>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</si>
  <si>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</si>
  <si>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</si>
  <si>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</si>
  <si>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</si>
  <si>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</si>
  <si>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</si>
  <si>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</si>
  <si>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</si>
  <si>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</si>
  <si>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</si>
  <si>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</si>
  <si>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</si>
  <si>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</si>
  <si>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</si>
  <si>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</si>
  <si>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</si>
  <si>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</si>
  <si>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</si>
  <si>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</si>
  <si>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</si>
  <si>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</si>
  <si>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</si>
  <si>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</si>
  <si>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</si>
  <si>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</si>
  <si>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</si>
  <si>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</si>
  <si>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</si>
  <si>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</si>
  <si>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</si>
  <si>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</si>
  <si>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</si>
  <si>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</si>
  <si>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</si>
  <si>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</si>
  <si>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</si>
  <si>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</si>
  <si>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</si>
  <si>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</si>
  <si>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</si>
  <si>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</si>
  <si>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</si>
  <si>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</si>
  <si>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</si>
  <si>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</si>
  <si>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</si>
  <si>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</si>
  <si>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</si>
  <si>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</si>
  <si>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</si>
  <si>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</si>
  <si>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</si>
  <si>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</si>
  <si>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</si>
  <si>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</si>
  <si>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</si>
  <si>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</si>
  <si>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</si>
  <si>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</si>
  <si>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</si>
  <si>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</si>
  <si>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</si>
  <si>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</si>
  <si>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</si>
  <si>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</si>
  <si>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</si>
  <si>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</si>
  <si>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</si>
  <si>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</si>
  <si>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</si>
  <si>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</si>
  <si>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</si>
  <si>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</si>
  <si>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</si>
  <si>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</si>
  <si>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</si>
  <si>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</si>
  <si>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</si>
  <si>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</si>
  <si>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</si>
  <si>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</si>
  <si>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</si>
  <si>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</si>
  <si>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</si>
  <si>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</si>
  <si>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</si>
  <si>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</si>
  <si>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</si>
  <si>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</si>
  <si>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</si>
  <si>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</si>
  <si>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</si>
  <si>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</si>
  <si>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</si>
  <si>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</si>
  <si>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</si>
  <si>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</si>
  <si>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</si>
  <si>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</si>
  <si>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</si>
  <si>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</si>
  <si>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</si>
  <si>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</si>
  <si>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</si>
  <si>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</si>
  <si>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</si>
  <si>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</si>
  <si>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</si>
  <si>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</si>
  <si>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</si>
  <si>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</si>
  <si>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</si>
  <si>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</si>
  <si>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</si>
  <si>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</si>
  <si>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</si>
  <si>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</si>
  <si>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</si>
  <si>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</si>
  <si>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</si>
  <si>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</si>
  <si>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</si>
  <si>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</si>
  <si>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</si>
  <si>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</si>
  <si>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</si>
  <si>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</si>
  <si>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</si>
  <si>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</si>
  <si>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</si>
  <si>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</si>
  <si>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</si>
  <si>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</si>
  <si>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</si>
  <si>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</si>
  <si>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</si>
  <si>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</si>
  <si>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</si>
  <si>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</si>
  <si>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</si>
  <si>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</si>
  <si>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</si>
  <si>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</si>
  <si>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</si>
  <si>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</si>
  <si>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</si>
  <si>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</si>
  <si>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</si>
  <si>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</si>
  <si>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</si>
  <si>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</si>
  <si>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</si>
  <si>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</si>
  <si>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</si>
  <si>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</si>
  <si>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</si>
  <si>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</si>
  <si>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</si>
  <si>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</si>
  <si>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</si>
  <si>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</si>
  <si>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</si>
  <si>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</si>
  <si>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</si>
  <si>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</si>
  <si>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</si>
  <si>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</si>
  <si>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</si>
  <si>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</si>
  <si>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</si>
  <si>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</si>
  <si>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</si>
  <si>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</si>
  <si>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</si>
  <si>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</si>
  <si>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</si>
  <si>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</si>
  <si>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</si>
  <si>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</si>
  <si>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</si>
  <si>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</si>
  <si>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</si>
  <si>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</si>
  <si>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</si>
  <si>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</si>
  <si>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</si>
  <si>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</si>
  <si>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</si>
  <si>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</si>
  <si>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</si>
  <si>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</si>
  <si>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</si>
  <si>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</si>
  <si>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</si>
  <si>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</si>
  <si>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</si>
  <si>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</si>
  <si>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</si>
  <si>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</si>
  <si>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</si>
  <si>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</si>
  <si>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</si>
  <si>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</si>
  <si>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</si>
  <si>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</si>
  <si>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</si>
  <si>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</si>
  <si>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</si>
  <si>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</si>
  <si>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</si>
  <si>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</si>
  <si>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</si>
  <si>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</si>
  <si>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</si>
  <si>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</si>
  <si>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</si>
  <si>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</si>
  <si>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</si>
  <si>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</si>
  <si>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</si>
  <si>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</si>
  <si>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</si>
  <si>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</si>
  <si>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</si>
  <si>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</si>
  <si>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</si>
  <si>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</si>
  <si>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</si>
  <si>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</si>
  <si>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</si>
  <si>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</si>
  <si>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</si>
  <si>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</si>
  <si>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</si>
  <si>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</si>
  <si>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</si>
  <si>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</si>
  <si>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</si>
  <si>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</si>
  <si>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</si>
  <si>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</si>
  <si>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</si>
  <si>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</si>
  <si>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</si>
  <si>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</si>
  <si>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</si>
  <si>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</si>
  <si>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</si>
  <si>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</si>
  <si>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</si>
  <si>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</si>
  <si>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</si>
  <si>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</si>
  <si>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</si>
  <si>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</si>
  <si>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</si>
  <si>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</si>
  <si>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</si>
  <si>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</si>
  <si>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</si>
  <si>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</si>
  <si>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</si>
  <si>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</si>
  <si>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</si>
  <si>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</si>
  <si>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</si>
  <si>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</si>
  <si>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</si>
  <si>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</si>
  <si>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</si>
  <si>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</si>
  <si>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</si>
  <si>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</si>
  <si>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</si>
  <si>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</si>
  <si>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</si>
  <si>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</si>
  <si>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</si>
  <si>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</si>
  <si>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</si>
  <si>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</si>
  <si>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</si>
  <si>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</si>
  <si>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</si>
  <si>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</si>
  <si>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</si>
  <si>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</si>
  <si>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</si>
  <si>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</si>
  <si>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</si>
  <si>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</si>
  <si>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</si>
  <si>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</si>
  <si>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</si>
  <si>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</si>
  <si>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</si>
  <si>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</si>
  <si>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</si>
  <si>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</si>
  <si>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</si>
  <si>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</si>
  <si>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</si>
  <si>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</si>
  <si>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</si>
  <si>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</si>
  <si>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</si>
  <si>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</si>
  <si>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</si>
  <si>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</si>
  <si>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</si>
  <si>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</si>
  <si>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</si>
  <si>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</si>
  <si>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</si>
  <si>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</si>
  <si>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</si>
  <si>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</si>
  <si>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</si>
  <si>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</si>
  <si>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</si>
  <si>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</si>
  <si>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</si>
  <si>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</si>
  <si>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</si>
  <si>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</si>
  <si>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</si>
  <si>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</si>
  <si>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</si>
  <si>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</si>
  <si>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</si>
  <si>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</si>
  <si>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</si>
  <si>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</si>
  <si>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</si>
  <si>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</si>
  <si>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</si>
  <si>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</si>
  <si>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</si>
  <si>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</si>
  <si>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</si>
  <si>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</si>
  <si>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</si>
  <si>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</si>
  <si>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</si>
  <si>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</si>
  <si>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</si>
  <si>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</si>
  <si>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</si>
  <si>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</si>
  <si>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</si>
  <si>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</si>
  <si>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</si>
  <si>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</si>
  <si>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</si>
  <si>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</si>
  <si>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</si>
  <si>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</si>
  <si>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</si>
  <si>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</si>
  <si>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</si>
  <si>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</si>
  <si>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</si>
  <si>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</si>
  <si>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</si>
  <si>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</si>
  <si>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</si>
  <si>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</si>
  <si>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</si>
  <si>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</si>
  <si>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</si>
  <si>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</si>
  <si>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</si>
  <si>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</si>
  <si>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</si>
  <si>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</si>
  <si>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</si>
  <si>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</si>
  <si>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</si>
  <si>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</si>
  <si>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</si>
  <si>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</si>
  <si>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</si>
  <si>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</si>
  <si>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</si>
  <si>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</si>
  <si>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</si>
  <si>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</si>
  <si>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</si>
  <si>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</si>
  <si>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</si>
  <si>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</si>
  <si>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</si>
  <si>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</si>
  <si>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</si>
  <si>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</si>
  <si>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</si>
  <si>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</si>
  <si>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</si>
  <si>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</si>
  <si>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</si>
  <si>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</si>
  <si>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</si>
  <si>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</si>
  <si>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</si>
  <si>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</si>
  <si>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</si>
  <si>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</si>
  <si>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</si>
  <si>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</si>
  <si>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</si>
  <si>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</si>
  <si>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</si>
  <si>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</si>
  <si>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</si>
  <si>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</si>
  <si>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</si>
  <si>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</si>
  <si>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</si>
  <si>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</si>
  <si>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</si>
  <si>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</si>
  <si>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</si>
  <si>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</si>
  <si>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</si>
  <si>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</si>
  <si>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</si>
  <si>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</si>
  <si>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</si>
  <si>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</si>
  <si>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</si>
  <si>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</si>
  <si>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</si>
  <si>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</si>
  <si>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</si>
  <si>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</si>
  <si>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</si>
  <si>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</si>
  <si>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</si>
  <si>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</si>
  <si>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</si>
  <si>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</si>
  <si>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</si>
  <si>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</si>
  <si>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</si>
  <si>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</si>
  <si>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</si>
  <si>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</si>
  <si>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</si>
  <si>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</si>
  <si>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</si>
  <si>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</si>
  <si>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</si>
  <si>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</si>
  <si>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</si>
  <si>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</si>
  <si>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</si>
  <si>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</si>
  <si>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</si>
  <si>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</si>
  <si>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</si>
  <si>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</si>
  <si>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</si>
  <si>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</si>
  <si>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</si>
  <si>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</si>
  <si>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</si>
  <si>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</si>
  <si>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</si>
  <si>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</si>
  <si>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</si>
  <si>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</si>
  <si>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</si>
  <si>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</si>
  <si>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</si>
  <si>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</si>
  <si>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</si>
  <si>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</si>
  <si>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</si>
  <si>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</si>
  <si>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</si>
  <si>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</si>
  <si>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</si>
  <si>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</si>
  <si>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</si>
  <si>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</si>
  <si>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</si>
  <si>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</si>
  <si>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</si>
  <si>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</si>
  <si>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</si>
  <si>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</si>
  <si>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</si>
  <si>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</si>
  <si>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</si>
  <si>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</si>
  <si>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</si>
  <si>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</si>
  <si>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</si>
  <si>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</si>
  <si>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</si>
  <si>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</si>
  <si>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</si>
  <si>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</si>
  <si>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</si>
  <si>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</si>
  <si>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</si>
  <si>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</si>
  <si>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</si>
  <si>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</si>
  <si>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</si>
  <si>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</si>
  <si>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</si>
  <si>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</si>
  <si>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</si>
  <si>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</si>
  <si>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</si>
  <si>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</si>
  <si>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</si>
  <si>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</si>
  <si>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</si>
  <si>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</si>
  <si>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</si>
  <si>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</si>
  <si>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</si>
  <si>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</si>
  <si>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</si>
  <si>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</si>
  <si>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</si>
  <si>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</si>
  <si>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</si>
  <si>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</si>
  <si>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</si>
  <si>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</si>
  <si>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</si>
  <si>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</si>
  <si>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</si>
  <si>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</si>
  <si>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</si>
  <si>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</si>
  <si>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</si>
  <si>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</si>
  <si>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</si>
  <si>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</si>
  <si>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</si>
  <si>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</si>
  <si>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</si>
  <si>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</si>
  <si>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</si>
  <si>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</si>
  <si>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</si>
  <si>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</si>
  <si>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</si>
  <si>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</si>
  <si>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</si>
  <si>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</si>
  <si>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</si>
  <si>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</si>
  <si>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</si>
  <si>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</si>
  <si>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</si>
  <si>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</si>
  <si>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</si>
  <si>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</si>
  <si>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</si>
  <si>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</si>
  <si>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</si>
  <si>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</si>
  <si>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</si>
  <si>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</si>
  <si>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</si>
  <si>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</si>
  <si>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</si>
  <si>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</si>
  <si>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</si>
  <si>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</si>
  <si>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</si>
  <si>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</si>
  <si>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</si>
  <si>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</si>
  <si>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</si>
  <si>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</si>
  <si>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</si>
  <si>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</si>
  <si>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</si>
  <si>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</si>
  <si>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</si>
  <si>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</si>
  <si>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</si>
  <si>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</si>
  <si>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</si>
  <si>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</si>
  <si>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</si>
  <si>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</si>
  <si>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</si>
  <si>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</si>
  <si>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</si>
  <si>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</si>
  <si>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</si>
  <si>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</si>
  <si>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</si>
  <si>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</si>
  <si>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</si>
  <si>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</si>
  <si>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</si>
  <si>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</si>
  <si>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</si>
  <si>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</si>
  <si>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</si>
  <si>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</si>
  <si>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</si>
  <si>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</si>
  <si>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</si>
  <si>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</si>
  <si>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</si>
  <si>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</si>
  <si>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</si>
  <si>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</si>
  <si>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</si>
  <si>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</si>
  <si>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</si>
  <si>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</si>
  <si>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</si>
  <si>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</si>
  <si>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</si>
  <si>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</si>
  <si>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</si>
  <si>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</si>
  <si>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</si>
  <si>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</si>
  <si>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</si>
  <si>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</si>
  <si>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</si>
  <si>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</si>
  <si>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</si>
  <si>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</si>
  <si>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</si>
  <si>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</si>
  <si>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</si>
  <si>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</si>
  <si>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</si>
  <si>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</si>
  <si>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</si>
  <si>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</si>
  <si>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</si>
  <si>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</si>
  <si>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</si>
  <si>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</si>
  <si>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</si>
  <si>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</si>
  <si>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</si>
  <si>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</si>
  <si>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</si>
  <si>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</si>
  <si>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</si>
  <si>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</si>
  <si>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</si>
  <si>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</si>
  <si>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</si>
  <si>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</si>
  <si>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</si>
  <si>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</si>
  <si>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</si>
  <si>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</si>
  <si>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</si>
  <si>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</si>
  <si>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</si>
  <si>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</si>
  <si>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</si>
  <si>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</si>
  <si>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</si>
  <si>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</si>
  <si>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</si>
  <si>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</si>
  <si>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</si>
  <si>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</si>
  <si>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</si>
  <si>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</si>
  <si>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</si>
  <si>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</si>
  <si>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</si>
  <si>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</si>
  <si>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</si>
  <si>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</si>
  <si>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</si>
  <si>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</si>
  <si>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</si>
  <si>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</si>
  <si>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</si>
  <si>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</si>
  <si>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</si>
  <si>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</si>
  <si>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</si>
  <si>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</si>
  <si>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</si>
  <si>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</si>
  <si>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</si>
  <si>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</si>
  <si>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</si>
  <si>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</si>
  <si>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</si>
  <si>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</si>
  <si>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</si>
  <si>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</si>
  <si>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</si>
  <si>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</si>
  <si>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</si>
  <si>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</si>
  <si>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</si>
  <si>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</si>
  <si>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</si>
  <si>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</si>
  <si>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</si>
  <si>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</si>
  <si>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</si>
  <si>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</si>
  <si>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</si>
  <si>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</si>
  <si>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</si>
  <si>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</si>
  <si>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</si>
  <si>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</si>
  <si>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</si>
  <si>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</si>
  <si>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</si>
  <si>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</si>
  <si>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</si>
  <si>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</si>
  <si>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</si>
  <si>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</si>
  <si>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</si>
  <si>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</si>
  <si>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</si>
  <si>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</si>
  <si>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</si>
  <si>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</si>
  <si>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</si>
  <si>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</si>
  <si>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</si>
  <si>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</si>
  <si>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</si>
  <si>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</si>
  <si>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</si>
  <si>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</si>
  <si>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</si>
  <si>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</si>
  <si>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</si>
  <si>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</si>
  <si>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</si>
  <si>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</si>
  <si>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</si>
  <si>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</si>
  <si>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</si>
  <si>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</si>
  <si>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</si>
  <si>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</si>
  <si>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</si>
  <si>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</si>
  <si>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</si>
  <si>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</si>
  <si>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</si>
  <si>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</si>
  <si>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</si>
  <si>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</si>
  <si>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</si>
  <si>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</si>
  <si>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</si>
  <si>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</si>
  <si>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</si>
  <si>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</si>
  <si>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</si>
  <si>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</si>
  <si>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</si>
  <si>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</si>
  <si>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</si>
  <si>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</si>
  <si>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</si>
  <si>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</si>
  <si>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</si>
  <si>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</si>
  <si>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</si>
  <si>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</si>
  <si>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</si>
  <si>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</si>
  <si>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</si>
  <si>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</si>
  <si>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</si>
  <si>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</si>
  <si>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</si>
  <si>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</si>
  <si>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</si>
  <si>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</si>
  <si>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</si>
  <si>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</si>
  <si>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</si>
  <si>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</si>
  <si>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</si>
  <si>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</si>
  <si>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</si>
  <si>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</si>
  <si>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</si>
  <si>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</si>
  <si>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</si>
  <si>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</si>
  <si>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</si>
  <si>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</si>
  <si>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</si>
  <si>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</si>
  <si>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</si>
  <si>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</si>
  <si>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</si>
  <si>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</si>
  <si>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</si>
  <si>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</si>
  <si>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</si>
  <si>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</si>
  <si>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</si>
  <si>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</si>
  <si>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</si>
  <si>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</si>
  <si>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</si>
  <si>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</si>
  <si>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</si>
  <si>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</si>
  <si>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</si>
  <si>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</si>
  <si>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</si>
  <si>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</si>
  <si>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</si>
  <si>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</si>
  <si>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</si>
  <si>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</si>
  <si>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</si>
  <si>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</si>
  <si>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</si>
  <si>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</si>
  <si>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</si>
  <si>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</si>
  <si>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</si>
  <si>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</si>
  <si>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</si>
  <si>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</si>
  <si>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</si>
  <si>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</si>
  <si>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</si>
  <si>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</si>
  <si>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</si>
  <si>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</si>
  <si>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</si>
  <si>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</si>
  <si>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</si>
  <si>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</si>
  <si>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</si>
  <si>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</si>
  <si>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</si>
  <si>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</si>
  <si>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</si>
  <si>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</si>
  <si>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</si>
  <si>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</si>
  <si>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</si>
  <si>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</si>
  <si>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</si>
  <si>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</si>
  <si>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</si>
  <si>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</si>
  <si>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</si>
  <si>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</si>
  <si>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</si>
  <si>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</si>
  <si>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</si>
  <si>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</si>
  <si>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</si>
  <si>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</si>
  <si>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</si>
  <si>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</si>
  <si>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</si>
  <si>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</si>
  <si>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</si>
  <si>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</si>
  <si>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</si>
  <si>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</si>
  <si>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</si>
  <si>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</si>
  <si>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</si>
  <si>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</si>
  <si>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</si>
  <si>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</si>
  <si>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</si>
  <si>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</si>
  <si>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</si>
  <si>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</si>
  <si>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</si>
  <si>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</si>
  <si>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</si>
  <si>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</si>
  <si>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</si>
  <si>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</si>
  <si>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</si>
  <si>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</si>
  <si>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</si>
  <si>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</si>
  <si>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</si>
  <si>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</si>
  <si>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</si>
  <si>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</si>
  <si>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</si>
  <si>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</si>
  <si>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</si>
  <si>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</si>
  <si>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</si>
  <si>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</si>
  <si>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</si>
  <si>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</si>
  <si>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</si>
  <si>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</si>
  <si>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</si>
  <si>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</si>
  <si>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</si>
  <si>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</si>
  <si>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</si>
  <si>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</si>
  <si>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</si>
  <si>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</si>
  <si>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</si>
  <si>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</si>
  <si>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</si>
  <si>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</si>
  <si>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</si>
  <si>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</si>
  <si>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</si>
  <si>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</si>
  <si>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</si>
  <si>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</si>
  <si>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</si>
  <si>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</si>
  <si>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</si>
  <si>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</si>
  <si>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</si>
  <si>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</si>
  <si>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</si>
  <si>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</si>
  <si>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</si>
  <si>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</si>
  <si>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</si>
  <si>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</si>
  <si>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</si>
  <si>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</si>
  <si>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</si>
  <si>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</si>
  <si>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</si>
  <si>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</si>
  <si>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</si>
  <si>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</si>
  <si>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</si>
  <si>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</si>
  <si>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</si>
  <si>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</si>
  <si>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</si>
  <si>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</si>
  <si>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</si>
  <si>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</si>
  <si>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</si>
  <si>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</si>
  <si>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</si>
  <si>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</si>
  <si>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</si>
  <si>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</si>
  <si>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</si>
  <si>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</si>
  <si>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</si>
  <si>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</si>
  <si>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</si>
  <si>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</si>
  <si>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</si>
  <si>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</si>
  <si>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</si>
  <si>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</si>
  <si>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</si>
  <si>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</si>
  <si>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</si>
  <si>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</si>
  <si>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</si>
  <si>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</si>
  <si>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</si>
  <si>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</si>
  <si>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</si>
  <si>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</si>
  <si>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</si>
  <si>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</si>
  <si>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</si>
  <si>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</si>
  <si>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</si>
  <si>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</si>
  <si>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</si>
  <si>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</si>
  <si>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</si>
  <si>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</si>
  <si>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</si>
  <si>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</si>
  <si>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</si>
  <si>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</si>
  <si>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</si>
  <si>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</si>
  <si>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</si>
  <si>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</si>
  <si>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</si>
  <si>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</si>
  <si>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</si>
  <si>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</si>
  <si>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</si>
  <si>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</si>
  <si>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</si>
  <si>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</si>
  <si>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</si>
  <si>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</si>
  <si>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</si>
  <si>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</si>
  <si>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</si>
  <si>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</si>
  <si>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</si>
  <si>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</si>
  <si>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</si>
  <si>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</si>
  <si>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</si>
  <si>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</si>
  <si>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</si>
  <si>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</si>
  <si>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</si>
  <si>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</si>
  <si>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</si>
  <si>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</si>
  <si>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</si>
  <si>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</si>
  <si>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</si>
  <si>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</si>
  <si>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</si>
  <si>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</si>
  <si>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</si>
  <si>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</si>
  <si>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</si>
  <si>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</si>
  <si>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</si>
  <si>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</si>
  <si>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</si>
  <si>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</si>
  <si>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</si>
  <si>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</si>
  <si>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</si>
  <si>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</si>
  <si>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</si>
  <si>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</si>
  <si>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</si>
  <si>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</si>
  <si>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</si>
  <si>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</si>
  <si>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</si>
  <si>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</si>
  <si>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</si>
  <si>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</si>
  <si>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</si>
  <si>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</si>
  <si>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</si>
  <si>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</si>
  <si>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</si>
  <si>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</si>
  <si>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</si>
  <si>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</si>
  <si>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</si>
  <si>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</si>
  <si>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</si>
  <si>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</si>
  <si>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</si>
  <si>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</si>
  <si>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</si>
  <si>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</si>
  <si>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</si>
  <si>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</si>
  <si>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</si>
  <si>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</si>
  <si>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</si>
  <si>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</si>
  <si>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</si>
  <si>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</si>
  <si>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</si>
  <si>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</si>
  <si>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</si>
  <si>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</si>
  <si>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</si>
  <si>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</si>
  <si>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</si>
  <si>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</si>
  <si>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</si>
  <si>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</si>
  <si>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</si>
  <si>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</si>
  <si>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</si>
  <si>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</si>
  <si>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</si>
  <si>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</si>
  <si>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</si>
  <si>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</si>
  <si>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</si>
  <si>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</si>
  <si>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</si>
  <si>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</si>
  <si>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</si>
  <si>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</si>
  <si>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</si>
  <si>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</si>
  <si>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</si>
  <si>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</si>
  <si>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</si>
  <si>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</si>
  <si>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</si>
  <si>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</si>
  <si>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</si>
  <si>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</si>
  <si>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</si>
  <si>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</si>
  <si>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</si>
  <si>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</si>
  <si>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</si>
  <si>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</si>
  <si>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</si>
  <si>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</si>
  <si>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</si>
  <si>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</si>
  <si>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</si>
  <si>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</si>
  <si>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</si>
  <si>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</si>
  <si>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</si>
  <si>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</si>
  <si>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</si>
  <si>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</si>
  <si>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</si>
  <si>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</si>
  <si>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</si>
  <si>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</si>
  <si>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</si>
  <si>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</si>
  <si>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</si>
  <si>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</si>
  <si>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</si>
  <si>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</si>
  <si>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</si>
  <si>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</si>
  <si>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</si>
  <si>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</si>
  <si>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</si>
  <si>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</si>
  <si>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</si>
  <si>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</si>
  <si>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</si>
  <si>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</si>
  <si>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</si>
  <si>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</si>
  <si>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</si>
  <si>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</si>
  <si>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>INHIBIDO</t>
  </si>
  <si>
    <t xml:space="preserve">Gonzalez Ceballos, Dionisio </t>
  </si>
  <si>
    <t>Alonzo Estrella, Placido de Jesus</t>
  </si>
  <si>
    <t>REINICIO FALLIDO</t>
  </si>
  <si>
    <t>17 Julio de 2021</t>
  </si>
  <si>
    <t>3335957692</t>
  </si>
  <si>
    <t>3335957693</t>
  </si>
  <si>
    <t>3335957695</t>
  </si>
  <si>
    <t>3335957697</t>
  </si>
  <si>
    <t>3335957698</t>
  </si>
  <si>
    <t>3335957699</t>
  </si>
  <si>
    <t>3335957700</t>
  </si>
  <si>
    <t>3335957701</t>
  </si>
  <si>
    <t>3335957702</t>
  </si>
  <si>
    <t>3335957703</t>
  </si>
  <si>
    <t>3335957704</t>
  </si>
  <si>
    <t xml:space="preserve">Gil Carrera, Santiago </t>
  </si>
  <si>
    <t>2 Gavetas Vacias + Gavetas Fallando</t>
  </si>
  <si>
    <t>3335957943</t>
  </si>
  <si>
    <t>CARGA EXITOSA POR INHIBIDO</t>
  </si>
  <si>
    <t>Closed</t>
  </si>
  <si>
    <t>Moreta, Christian Aury</t>
  </si>
  <si>
    <t>3335957940</t>
  </si>
  <si>
    <t>3335957937</t>
  </si>
  <si>
    <t>3335957930</t>
  </si>
  <si>
    <t>3335957926</t>
  </si>
  <si>
    <t>3335957925</t>
  </si>
  <si>
    <t>3335957924</t>
  </si>
  <si>
    <t>3335957921</t>
  </si>
  <si>
    <t>3335957920</t>
  </si>
  <si>
    <t>REINICIO FALLIDO POR LE...</t>
  </si>
  <si>
    <t>3335957915</t>
  </si>
  <si>
    <t>REINICIO EXITOSO POR LECTOR</t>
  </si>
  <si>
    <t>3335957913</t>
  </si>
  <si>
    <t>REINICIO EXITOSO POR  LECTOR</t>
  </si>
  <si>
    <t>3335957875</t>
  </si>
  <si>
    <t>Inhibido.</t>
  </si>
  <si>
    <t>Reyes Martinez, Samuel Elymax</t>
  </si>
  <si>
    <t>3335957874</t>
  </si>
  <si>
    <t>Lector.</t>
  </si>
  <si>
    <t>3335957873</t>
  </si>
  <si>
    <t>LECTOR.</t>
  </si>
  <si>
    <t>3335957871</t>
  </si>
  <si>
    <t>3335957862</t>
  </si>
  <si>
    <t>3335957857</t>
  </si>
  <si>
    <t>3335957821</t>
  </si>
  <si>
    <t>3335957812</t>
  </si>
  <si>
    <t>SIN  EFECTIVO</t>
  </si>
  <si>
    <t>3335957800</t>
  </si>
  <si>
    <t>3335957797</t>
  </si>
  <si>
    <t>3335957794</t>
  </si>
  <si>
    <t>3335957790</t>
  </si>
  <si>
    <t>3335957771</t>
  </si>
  <si>
    <t>3335957768</t>
  </si>
  <si>
    <t>3335957763</t>
  </si>
  <si>
    <t>3335957751</t>
  </si>
  <si>
    <t>3335957709</t>
  </si>
  <si>
    <t>17/07/2021 13:09</t>
  </si>
  <si>
    <t>17/07/2021 13:03</t>
  </si>
  <si>
    <t>17/07/2021 13:08</t>
  </si>
  <si>
    <t>17/07/2021 13:10</t>
  </si>
  <si>
    <t>17/07/2021 13:11</t>
  </si>
  <si>
    <t>17/07/2021 12:52</t>
  </si>
  <si>
    <t>17/07/2021 13:05</t>
  </si>
  <si>
    <t>17/07/2021 13:12</t>
  </si>
  <si>
    <t>17/07/2021 13:06</t>
  </si>
  <si>
    <t>17/07/2021 13:01</t>
  </si>
  <si>
    <t>17/07/2021 12:45</t>
  </si>
  <si>
    <t>17/07/2021 12:59</t>
  </si>
  <si>
    <t>17/07/2021 13:16</t>
  </si>
  <si>
    <t>17/07/2021 13:18</t>
  </si>
  <si>
    <t>17/07/2021 13:13</t>
  </si>
  <si>
    <t>17/07/2021 13:20</t>
  </si>
  <si>
    <t>17/07/2021 13:24</t>
  </si>
  <si>
    <t>17/07/2021 12:41</t>
  </si>
  <si>
    <t>17/07/2021 13:23</t>
  </si>
  <si>
    <t>17/07/2021 13:17</t>
  </si>
  <si>
    <t>17/07/2021 12:55</t>
  </si>
  <si>
    <t>17/07/2021 13:25</t>
  </si>
  <si>
    <t>17/07/2021 12:47</t>
  </si>
  <si>
    <t>17/07/2021 13:19</t>
  </si>
  <si>
    <t>17/07/2021 13:31</t>
  </si>
  <si>
    <t>17/07/2021 13:29</t>
  </si>
  <si>
    <t>17/07/2021 13:32</t>
  </si>
  <si>
    <t>17/07/2021 13:33</t>
  </si>
  <si>
    <t>17/07/2021 12:57</t>
  </si>
  <si>
    <t>17/07/2021 13:34</t>
  </si>
  <si>
    <t>17/07/2021 13:30</t>
  </si>
  <si>
    <t>17/07/2021 13:36</t>
  </si>
  <si>
    <t>17/07/2021 13:35</t>
  </si>
  <si>
    <t>17/07/2021 13:37</t>
  </si>
  <si>
    <t>17/07/2021 12:48</t>
  </si>
  <si>
    <t>CARGA EXITOSA</t>
  </si>
  <si>
    <t>REINICIO EXITOSO</t>
  </si>
  <si>
    <t>3335957924 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</si>
</sst>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2"/>
      <tableStyleElement type="headerRow" dxfId="111"/>
      <tableStyleElement type="totalRow" dxfId="110"/>
      <tableStyleElement type="firstColumn" dxfId="109"/>
      <tableStyleElement type="lastColumn" dxfId="108"/>
      <tableStyleElement type="firstRowStripe" dxfId="107"/>
      <tableStyleElement type="firstColumnStripe" dxfId="1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8" TargetMode="External"/><Relationship Id="rId13" Type="http://schemas.openxmlformats.org/officeDocument/2006/relationships/hyperlink" Target="http://s460-helpdesk/CAisd/pdmweb.exe?OP=SEARCH+FACTORY=in+SKIPLIST=1+QBE.EQ.id=3666223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9" TargetMode="External"/><Relationship Id="rId12" Type="http://schemas.openxmlformats.org/officeDocument/2006/relationships/hyperlink" Target="http://s460-helpdesk/CAisd/pdmweb.exe?OP=SEARCH+FACTORY=in+SKIPLIST=1+QBE.EQ.id=3666224" TargetMode="External"/><Relationship Id="rId17" Type="http://schemas.openxmlformats.org/officeDocument/2006/relationships/hyperlink" Target="http://s460-helpdesk/CAisd/pdmweb.exe?OP=SEARCH+FACTORY=in+SKIPLIST=1+QBE.EQ.id=366621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6218" TargetMode="Externa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622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6220" TargetMode="External"/><Relationship Id="rId10" Type="http://schemas.openxmlformats.org/officeDocument/2006/relationships/hyperlink" Target="http://s460-helpdesk/CAisd/pdmweb.exe?OP=SEARCH+FACTORY=in+SKIPLIST=1+QBE.EQ.id=3666226" TargetMode="External"/><Relationship Id="rId19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27" TargetMode="External"/><Relationship Id="rId14" Type="http://schemas.openxmlformats.org/officeDocument/2006/relationships/hyperlink" Target="http://s460-helpdesk/CAisd/pdmweb.exe?OP=SEARCH+FACTORY=in+SKIPLIST=1+QBE.EQ.id=366622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68.8324421296275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42.3409722222204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31.4985879629603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21.4985879629603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21.5651273148178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20.6175231481466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17.6447916666657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15.6312615740753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15.5685532407442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11.6895833333328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0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08"/>
  <sheetViews>
    <sheetView topLeftCell="H1" zoomScale="70" zoomScaleNormal="70" workbookViewId="0">
      <pane ySplit="4" topLeftCell="A29" activePane="bottomLeft" state="frozen"/>
      <selection pane="bottomLeft" activeCell="L34" sqref="L34:L47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1.710937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2594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DISTRITO NACIONAL</v>
      </c>
      <c r="B5" s="140" t="s">
        <v>2612</v>
      </c>
      <c r="C5" s="100">
        <v>44394.522662037038</v>
      </c>
      <c r="D5" s="100" t="s">
        <v>2469</v>
      </c>
      <c r="E5" s="135">
        <v>2</v>
      </c>
      <c r="F5" s="143" t="str">
        <f>VLOOKUP(E5,VIP!$A$2:$O14370,2,0)</f>
        <v>DRBR002</v>
      </c>
      <c r="G5" s="143" t="str">
        <f>VLOOKUP(E5,'LISTADO ATM'!$A$2:$B$897,2,0)</f>
        <v>ATM Autoservicio Padre Castellano</v>
      </c>
      <c r="H5" s="143" t="str">
        <f>VLOOKUP(E5,VIP!$A$2:$O19331,7,FALSE)</f>
        <v>Si</v>
      </c>
      <c r="I5" s="143" t="str">
        <f>VLOOKUP(E5,VIP!$A$2:$O11296,8,FALSE)</f>
        <v>Si</v>
      </c>
      <c r="J5" s="143" t="str">
        <f>VLOOKUP(E5,VIP!$A$2:$O11246,8,FALSE)</f>
        <v>Si</v>
      </c>
      <c r="K5" s="143" t="str">
        <f>VLOOKUP(E5,VIP!$A$2:$O14820,6,0)</f>
        <v>NO</v>
      </c>
      <c r="L5" s="144" t="s">
        <v>2609</v>
      </c>
      <c r="M5" s="202" t="s">
        <v>2545</v>
      </c>
      <c r="N5" s="99" t="s">
        <v>2610</v>
      </c>
      <c r="O5" s="143" t="s">
        <v>2611</v>
      </c>
      <c r="P5" s="143" t="s">
        <v>2682</v>
      </c>
      <c r="Q5" s="202" t="s">
        <v>2681</v>
      </c>
    </row>
    <row r="6" spans="1:17" s="117" customFormat="1" ht="18" x14ac:dyDescent="0.25">
      <c r="A6" s="143" t="str">
        <f>VLOOKUP(E6,'LISTADO ATM'!$A$2:$C$898,3,0)</f>
        <v>DISTRITO NACIONAL</v>
      </c>
      <c r="B6" s="140" t="s">
        <v>2613</v>
      </c>
      <c r="C6" s="100">
        <v>44394.52202546296</v>
      </c>
      <c r="D6" s="100" t="s">
        <v>2469</v>
      </c>
      <c r="E6" s="135">
        <v>551</v>
      </c>
      <c r="F6" s="143" t="str">
        <f>VLOOKUP(E6,VIP!$A$2:$O14371,2,0)</f>
        <v>DRBR01C</v>
      </c>
      <c r="G6" s="143" t="str">
        <f>VLOOKUP(E6,'LISTADO ATM'!$A$2:$B$897,2,0)</f>
        <v xml:space="preserve">ATM Oficina Padre Castellanos </v>
      </c>
      <c r="H6" s="143" t="str">
        <f>VLOOKUP(E6,VIP!$A$2:$O19332,7,FALSE)</f>
        <v>Si</v>
      </c>
      <c r="I6" s="143" t="str">
        <f>VLOOKUP(E6,VIP!$A$2:$O11297,8,FALSE)</f>
        <v>Si</v>
      </c>
      <c r="J6" s="143" t="str">
        <f>VLOOKUP(E6,VIP!$A$2:$O11247,8,FALSE)</f>
        <v>Si</v>
      </c>
      <c r="K6" s="143" t="str">
        <f>VLOOKUP(E6,VIP!$A$2:$O14821,6,0)</f>
        <v>NO</v>
      </c>
      <c r="L6" s="144" t="s">
        <v>2609</v>
      </c>
      <c r="M6" s="202" t="s">
        <v>2545</v>
      </c>
      <c r="N6" s="99" t="s">
        <v>2610</v>
      </c>
      <c r="O6" s="143" t="s">
        <v>2611</v>
      </c>
      <c r="P6" s="143" t="s">
        <v>2682</v>
      </c>
      <c r="Q6" s="202" t="s">
        <v>2648</v>
      </c>
    </row>
    <row r="7" spans="1:17" s="117" customFormat="1" ht="18" x14ac:dyDescent="0.25">
      <c r="A7" s="143" t="str">
        <f>VLOOKUP(E7,'LISTADO ATM'!$A$2:$C$898,3,0)</f>
        <v>DISTRITO NACIONAL</v>
      </c>
      <c r="B7" s="140" t="s">
        <v>2608</v>
      </c>
      <c r="C7" s="100">
        <v>44394.523668981485</v>
      </c>
      <c r="D7" s="100" t="s">
        <v>2469</v>
      </c>
      <c r="E7" s="135">
        <v>486</v>
      </c>
      <c r="F7" s="143" t="str">
        <f>VLOOKUP(E7,VIP!$A$2:$O14369,2,0)</f>
        <v>DRBR486</v>
      </c>
      <c r="G7" s="143" t="str">
        <f>VLOOKUP(E7,'LISTADO ATM'!$A$2:$B$897,2,0)</f>
        <v xml:space="preserve">ATM Olé La Caleta </v>
      </c>
      <c r="H7" s="143" t="str">
        <f>VLOOKUP(E7,VIP!$A$2:$O19330,7,FALSE)</f>
        <v>Si</v>
      </c>
      <c r="I7" s="143" t="str">
        <f>VLOOKUP(E7,VIP!$A$2:$O11295,8,FALSE)</f>
        <v>Si</v>
      </c>
      <c r="J7" s="143" t="str">
        <f>VLOOKUP(E7,VIP!$A$2:$O11245,8,FALSE)</f>
        <v>Si</v>
      </c>
      <c r="K7" s="143" t="str">
        <f>VLOOKUP(E7,VIP!$A$2:$O14819,6,0)</f>
        <v>NO</v>
      </c>
      <c r="L7" s="144" t="s">
        <v>2609</v>
      </c>
      <c r="M7" s="202" t="s">
        <v>2545</v>
      </c>
      <c r="N7" s="99" t="s">
        <v>2610</v>
      </c>
      <c r="O7" s="143" t="s">
        <v>2611</v>
      </c>
      <c r="P7" s="143" t="s">
        <v>2682</v>
      </c>
      <c r="Q7" s="202" t="s">
        <v>2647</v>
      </c>
    </row>
    <row r="8" spans="1:17" s="117" customFormat="1" ht="18" x14ac:dyDescent="0.25">
      <c r="A8" s="143" t="str">
        <f>VLOOKUP(E8,'LISTADO ATM'!$A$2:$C$898,3,0)</f>
        <v>DISTRITO NACIONAL</v>
      </c>
      <c r="B8" s="140">
        <v>3335957626</v>
      </c>
      <c r="C8" s="100">
        <v>44393.739710648151</v>
      </c>
      <c r="D8" s="100" t="s">
        <v>2180</v>
      </c>
      <c r="E8" s="135">
        <v>336</v>
      </c>
      <c r="F8" s="143" t="str">
        <f>VLOOKUP(E8,VIP!$A$2:$O14368,2,0)</f>
        <v>DRBR336</v>
      </c>
      <c r="G8" s="143" t="str">
        <f>VLOOKUP(E8,'LISTADO ATM'!$A$2:$B$897,2,0)</f>
        <v>ATM Instituto Nacional de Cancer (incart)</v>
      </c>
      <c r="H8" s="143" t="str">
        <f>VLOOKUP(E8,VIP!$A$2:$O19329,7,FALSE)</f>
        <v>Si</v>
      </c>
      <c r="I8" s="143" t="str">
        <f>VLOOKUP(E8,VIP!$A$2:$O11294,8,FALSE)</f>
        <v>Si</v>
      </c>
      <c r="J8" s="143" t="str">
        <f>VLOOKUP(E8,VIP!$A$2:$O11244,8,FALSE)</f>
        <v>Si</v>
      </c>
      <c r="K8" s="143" t="str">
        <f>VLOOKUP(E8,VIP!$A$2:$O14818,6,0)</f>
        <v>NO</v>
      </c>
      <c r="L8" s="144" t="s">
        <v>2219</v>
      </c>
      <c r="M8" s="202" t="s">
        <v>2545</v>
      </c>
      <c r="N8" s="99" t="s">
        <v>2452</v>
      </c>
      <c r="O8" s="143" t="s">
        <v>2454</v>
      </c>
      <c r="P8" s="143"/>
      <c r="Q8" s="202" t="s">
        <v>2652</v>
      </c>
    </row>
    <row r="9" spans="1:17" s="117" customFormat="1" ht="18" x14ac:dyDescent="0.25">
      <c r="A9" s="143" t="str">
        <f>VLOOKUP(E9,'LISTADO ATM'!$A$2:$C$898,3,0)</f>
        <v>DISTRITO NACIONAL</v>
      </c>
      <c r="B9" s="140">
        <v>3335957429</v>
      </c>
      <c r="C9" s="100">
        <v>44393.650729166664</v>
      </c>
      <c r="D9" s="100" t="s">
        <v>2180</v>
      </c>
      <c r="E9" s="135">
        <v>952</v>
      </c>
      <c r="F9" s="143" t="str">
        <f>VLOOKUP(E9,VIP!$A$2:$O14364,2,0)</f>
        <v>DRBR16L</v>
      </c>
      <c r="G9" s="143" t="str">
        <f>VLOOKUP(E9,'LISTADO ATM'!$A$2:$B$897,2,0)</f>
        <v xml:space="preserve">ATM Alvarez Rivas </v>
      </c>
      <c r="H9" s="143" t="str">
        <f>VLOOKUP(E9,VIP!$A$2:$O19325,7,FALSE)</f>
        <v>Si</v>
      </c>
      <c r="I9" s="143" t="str">
        <f>VLOOKUP(E9,VIP!$A$2:$O11290,8,FALSE)</f>
        <v>Si</v>
      </c>
      <c r="J9" s="143" t="str">
        <f>VLOOKUP(E9,VIP!$A$2:$O11240,8,FALSE)</f>
        <v>Si</v>
      </c>
      <c r="K9" s="143" t="str">
        <f>VLOOKUP(E9,VIP!$A$2:$O14814,6,0)</f>
        <v>NO</v>
      </c>
      <c r="L9" s="144" t="s">
        <v>2219</v>
      </c>
      <c r="M9" s="202" t="s">
        <v>2545</v>
      </c>
      <c r="N9" s="99" t="s">
        <v>2589</v>
      </c>
      <c r="O9" s="143" t="s">
        <v>2454</v>
      </c>
      <c r="P9" s="143"/>
      <c r="Q9" s="202" t="s">
        <v>2656</v>
      </c>
    </row>
    <row r="10" spans="1:17" s="117" customFormat="1" ht="18" x14ac:dyDescent="0.25">
      <c r="A10" s="143" t="str">
        <f>VLOOKUP(E10,'LISTADO ATM'!$A$2:$C$898,3,0)</f>
        <v>NORTE</v>
      </c>
      <c r="B10" s="140" t="s">
        <v>2602</v>
      </c>
      <c r="C10" s="100">
        <v>44394.214756944442</v>
      </c>
      <c r="D10" s="100" t="s">
        <v>2180</v>
      </c>
      <c r="E10" s="135">
        <v>411</v>
      </c>
      <c r="F10" s="143" t="str">
        <f>VLOOKUP(E10,VIP!$A$2:$O14376,2,0)</f>
        <v>DRBR411</v>
      </c>
      <c r="G10" s="143" t="str">
        <f>VLOOKUP(E10,'LISTADO ATM'!$A$2:$B$897,2,0)</f>
        <v xml:space="preserve">ATM UNP Piedra Blanca </v>
      </c>
      <c r="H10" s="143" t="str">
        <f>VLOOKUP(E10,VIP!$A$2:$O19337,7,FALSE)</f>
        <v>Si</v>
      </c>
      <c r="I10" s="143" t="str">
        <f>VLOOKUP(E10,VIP!$A$2:$O11302,8,FALSE)</f>
        <v>Si</v>
      </c>
      <c r="J10" s="143" t="str">
        <f>VLOOKUP(E10,VIP!$A$2:$O11252,8,FALSE)</f>
        <v>Si</v>
      </c>
      <c r="K10" s="143" t="str">
        <f>VLOOKUP(E10,VIP!$A$2:$O14826,6,0)</f>
        <v>NO</v>
      </c>
      <c r="L10" s="144" t="s">
        <v>2219</v>
      </c>
      <c r="M10" s="202" t="s">
        <v>2545</v>
      </c>
      <c r="N10" s="99" t="s">
        <v>2452</v>
      </c>
      <c r="O10" s="143" t="s">
        <v>2454</v>
      </c>
      <c r="P10" s="143"/>
      <c r="Q10" s="202" t="s">
        <v>2653</v>
      </c>
    </row>
    <row r="11" spans="1:17" s="117" customFormat="1" ht="18" x14ac:dyDescent="0.25">
      <c r="A11" s="143" t="str">
        <f>VLOOKUP(E11,'LISTADO ATM'!$A$2:$C$898,3,0)</f>
        <v>DISTRITO NACIONAL</v>
      </c>
      <c r="B11" s="140">
        <v>3335956637</v>
      </c>
      <c r="C11" s="100">
        <v>44393.386932870373</v>
      </c>
      <c r="D11" s="100" t="s">
        <v>2180</v>
      </c>
      <c r="E11" s="135">
        <v>522</v>
      </c>
      <c r="F11" s="143" t="str">
        <f>VLOOKUP(E11,VIP!$A$2:$O14376,2,0)</f>
        <v>DRBR522</v>
      </c>
      <c r="G11" s="143" t="str">
        <f>VLOOKUP(E11,'LISTADO ATM'!$A$2:$B$897,2,0)</f>
        <v xml:space="preserve">ATM Oficina Galería 360 </v>
      </c>
      <c r="H11" s="143" t="str">
        <f>VLOOKUP(E11,VIP!$A$2:$O19337,7,FALSE)</f>
        <v>Si</v>
      </c>
      <c r="I11" s="143" t="str">
        <f>VLOOKUP(E11,VIP!$A$2:$O11302,8,FALSE)</f>
        <v>Si</v>
      </c>
      <c r="J11" s="143" t="str">
        <f>VLOOKUP(E11,VIP!$A$2:$O11252,8,FALSE)</f>
        <v>Si</v>
      </c>
      <c r="K11" s="143" t="str">
        <f>VLOOKUP(E11,VIP!$A$2:$O14826,6,0)</f>
        <v>SI</v>
      </c>
      <c r="L11" s="144" t="s">
        <v>2219</v>
      </c>
      <c r="M11" s="202" t="s">
        <v>2545</v>
      </c>
      <c r="N11" s="99" t="s">
        <v>2452</v>
      </c>
      <c r="O11" s="143" t="s">
        <v>2454</v>
      </c>
      <c r="P11" s="143"/>
      <c r="Q11" s="202" t="s">
        <v>2655</v>
      </c>
    </row>
    <row r="12" spans="1:17" s="117" customFormat="1" ht="18" x14ac:dyDescent="0.25">
      <c r="A12" s="143" t="str">
        <f>VLOOKUP(E12,'LISTADO ATM'!$A$2:$C$898,3,0)</f>
        <v>SUR</v>
      </c>
      <c r="B12" s="140" t="s">
        <v>2645</v>
      </c>
      <c r="C12" s="100">
        <v>44394.402499999997</v>
      </c>
      <c r="D12" s="100" t="s">
        <v>2180</v>
      </c>
      <c r="E12" s="135">
        <v>50</v>
      </c>
      <c r="F12" s="143" t="str">
        <f>VLOOKUP(E12,VIP!$A$2:$O14395,2,0)</f>
        <v>DRBR050</v>
      </c>
      <c r="G12" s="143" t="str">
        <f>VLOOKUP(E12,'LISTADO ATM'!$A$2:$B$897,2,0)</f>
        <v xml:space="preserve">ATM Oficina Padre Las Casas (Azua) </v>
      </c>
      <c r="H12" s="143" t="str">
        <f>VLOOKUP(E12,VIP!$A$2:$O19356,7,FALSE)</f>
        <v>Si</v>
      </c>
      <c r="I12" s="143" t="str">
        <f>VLOOKUP(E12,VIP!$A$2:$O11321,8,FALSE)</f>
        <v>Si</v>
      </c>
      <c r="J12" s="143" t="str">
        <f>VLOOKUP(E12,VIP!$A$2:$O11271,8,FALSE)</f>
        <v>Si</v>
      </c>
      <c r="K12" s="143" t="str">
        <f>VLOOKUP(E12,VIP!$A$2:$O14845,6,0)</f>
        <v>NO</v>
      </c>
      <c r="L12" s="144" t="s">
        <v>2219</v>
      </c>
      <c r="M12" s="202" t="s">
        <v>2545</v>
      </c>
      <c r="N12" s="99" t="s">
        <v>2452</v>
      </c>
      <c r="O12" s="143" t="s">
        <v>2454</v>
      </c>
      <c r="P12" s="143"/>
      <c r="Q12" s="202" t="s">
        <v>2649</v>
      </c>
    </row>
    <row r="13" spans="1:17" s="117" customFormat="1" ht="18" x14ac:dyDescent="0.25">
      <c r="A13" s="143" t="str">
        <f>VLOOKUP(E13,'LISTADO ATM'!$A$2:$C$898,3,0)</f>
        <v>SUR</v>
      </c>
      <c r="B13" s="140" t="s">
        <v>2601</v>
      </c>
      <c r="C13" s="100">
        <v>44394.212025462963</v>
      </c>
      <c r="D13" s="100" t="s">
        <v>2180</v>
      </c>
      <c r="E13" s="135">
        <v>134</v>
      </c>
      <c r="F13" s="143" t="str">
        <f>VLOOKUP(E13,VIP!$A$2:$O14375,2,0)</f>
        <v>DRBR134</v>
      </c>
      <c r="G13" s="143" t="str">
        <f>VLOOKUP(E13,'LISTADO ATM'!$A$2:$B$897,2,0)</f>
        <v xml:space="preserve">ATM Oficina San José de Ocoa </v>
      </c>
      <c r="H13" s="143" t="str">
        <f>VLOOKUP(E13,VIP!$A$2:$O19336,7,FALSE)</f>
        <v>Si</v>
      </c>
      <c r="I13" s="143" t="str">
        <f>VLOOKUP(E13,VIP!$A$2:$O11301,8,FALSE)</f>
        <v>Si</v>
      </c>
      <c r="J13" s="143" t="str">
        <f>VLOOKUP(E13,VIP!$A$2:$O11251,8,FALSE)</f>
        <v>Si</v>
      </c>
      <c r="K13" s="143" t="str">
        <f>VLOOKUP(E13,VIP!$A$2:$O14825,6,0)</f>
        <v>SI</v>
      </c>
      <c r="L13" s="144" t="s">
        <v>2219</v>
      </c>
      <c r="M13" s="202" t="s">
        <v>2545</v>
      </c>
      <c r="N13" s="99" t="s">
        <v>2452</v>
      </c>
      <c r="O13" s="143" t="s">
        <v>2454</v>
      </c>
      <c r="P13" s="143"/>
      <c r="Q13" s="202" t="s">
        <v>2647</v>
      </c>
    </row>
    <row r="14" spans="1:17" s="117" customFormat="1" ht="18" x14ac:dyDescent="0.25">
      <c r="A14" s="143" t="str">
        <f>VLOOKUP(E14,'LISTADO ATM'!$A$2:$C$898,3,0)</f>
        <v>DISTRITO NACIONAL</v>
      </c>
      <c r="B14" s="140">
        <v>3335957576</v>
      </c>
      <c r="C14" s="100">
        <v>44393.701261574075</v>
      </c>
      <c r="D14" s="100" t="s">
        <v>2180</v>
      </c>
      <c r="E14" s="135">
        <v>180</v>
      </c>
      <c r="F14" s="143" t="str">
        <f>VLOOKUP(E14,VIP!$A$2:$O14370,2,0)</f>
        <v>DRBR180</v>
      </c>
      <c r="G14" s="143" t="str">
        <f>VLOOKUP(E14,'LISTADO ATM'!$A$2:$B$897,2,0)</f>
        <v xml:space="preserve">ATM Megacentro II </v>
      </c>
      <c r="H14" s="143" t="str">
        <f>VLOOKUP(E14,VIP!$A$2:$O19331,7,FALSE)</f>
        <v>Si</v>
      </c>
      <c r="I14" s="143" t="str">
        <f>VLOOKUP(E14,VIP!$A$2:$O11296,8,FALSE)</f>
        <v>Si</v>
      </c>
      <c r="J14" s="143" t="str">
        <f>VLOOKUP(E14,VIP!$A$2:$O11246,8,FALSE)</f>
        <v>Si</v>
      </c>
      <c r="K14" s="143" t="str">
        <f>VLOOKUP(E14,VIP!$A$2:$O14820,6,0)</f>
        <v>SI</v>
      </c>
      <c r="L14" s="144" t="s">
        <v>2219</v>
      </c>
      <c r="M14" s="202" t="s">
        <v>2545</v>
      </c>
      <c r="N14" s="99" t="s">
        <v>2452</v>
      </c>
      <c r="O14" s="143" t="s">
        <v>2454</v>
      </c>
      <c r="P14" s="143"/>
      <c r="Q14" s="202" t="s">
        <v>2647</v>
      </c>
    </row>
    <row r="15" spans="1:17" s="117" customFormat="1" ht="18" x14ac:dyDescent="0.25">
      <c r="A15" s="143" t="str">
        <f>VLOOKUP(E15,'LISTADO ATM'!$A$2:$C$898,3,0)</f>
        <v>DISTRITO NACIONAL</v>
      </c>
      <c r="B15" s="140">
        <v>3335957125</v>
      </c>
      <c r="C15" s="100">
        <v>44393.521701388891</v>
      </c>
      <c r="D15" s="100" t="s">
        <v>2180</v>
      </c>
      <c r="E15" s="135">
        <v>57</v>
      </c>
      <c r="F15" s="143" t="str">
        <f>VLOOKUP(E15,VIP!$A$2:$O14375,2,0)</f>
        <v>DRBR057</v>
      </c>
      <c r="G15" s="143" t="str">
        <f>VLOOKUP(E15,'LISTADO ATM'!$A$2:$B$897,2,0)</f>
        <v xml:space="preserve">ATM Oficina Malecon Center </v>
      </c>
      <c r="H15" s="143" t="str">
        <f>VLOOKUP(E15,VIP!$A$2:$O19336,7,FALSE)</f>
        <v>Si</v>
      </c>
      <c r="I15" s="143" t="str">
        <f>VLOOKUP(E15,VIP!$A$2:$O11301,8,FALSE)</f>
        <v>Si</v>
      </c>
      <c r="J15" s="143" t="str">
        <f>VLOOKUP(E15,VIP!$A$2:$O11251,8,FALSE)</f>
        <v>Si</v>
      </c>
      <c r="K15" s="143" t="str">
        <f>VLOOKUP(E15,VIP!$A$2:$O14825,6,0)</f>
        <v>NO</v>
      </c>
      <c r="L15" s="144" t="s">
        <v>2219</v>
      </c>
      <c r="M15" s="202" t="s">
        <v>2545</v>
      </c>
      <c r="N15" s="99" t="s">
        <v>2589</v>
      </c>
      <c r="O15" s="143" t="s">
        <v>2454</v>
      </c>
      <c r="P15" s="143"/>
      <c r="Q15" s="202" t="s">
        <v>2650</v>
      </c>
    </row>
    <row r="16" spans="1:17" s="117" customFormat="1" ht="18" x14ac:dyDescent="0.25">
      <c r="A16" s="143" t="str">
        <f>VLOOKUP(E16,'LISTADO ATM'!$A$2:$C$898,3,0)</f>
        <v>NORTE</v>
      </c>
      <c r="B16" s="140" t="s">
        <v>2632</v>
      </c>
      <c r="C16" s="100">
        <v>44394.490694444445</v>
      </c>
      <c r="D16" s="100" t="s">
        <v>2181</v>
      </c>
      <c r="E16" s="135">
        <v>350</v>
      </c>
      <c r="F16" s="143" t="str">
        <f>VLOOKUP(E16,VIP!$A$2:$O14383,2,0)</f>
        <v>DRBR350</v>
      </c>
      <c r="G16" s="143" t="str">
        <f>VLOOKUP(E16,'LISTADO ATM'!$A$2:$B$897,2,0)</f>
        <v xml:space="preserve">ATM Oficina Villa Tapia </v>
      </c>
      <c r="H16" s="143" t="str">
        <f>VLOOKUP(E16,VIP!$A$2:$O19344,7,FALSE)</f>
        <v>Si</v>
      </c>
      <c r="I16" s="143" t="str">
        <f>VLOOKUP(E16,VIP!$A$2:$O11309,8,FALSE)</f>
        <v>Si</v>
      </c>
      <c r="J16" s="143" t="str">
        <f>VLOOKUP(E16,VIP!$A$2:$O11259,8,FALSE)</f>
        <v>Si</v>
      </c>
      <c r="K16" s="143" t="str">
        <f>VLOOKUP(E16,VIP!$A$2:$O14833,6,0)</f>
        <v>NO</v>
      </c>
      <c r="L16" s="144" t="s">
        <v>2219</v>
      </c>
      <c r="M16" s="202" t="s">
        <v>2545</v>
      </c>
      <c r="N16" s="99" t="s">
        <v>2610</v>
      </c>
      <c r="O16" s="143" t="s">
        <v>2627</v>
      </c>
      <c r="P16" s="143"/>
      <c r="Q16" s="202" t="s">
        <v>2650</v>
      </c>
    </row>
    <row r="17" spans="1:17" s="117" customFormat="1" ht="18" x14ac:dyDescent="0.25">
      <c r="A17" s="143" t="str">
        <f>VLOOKUP(E17,'LISTADO ATM'!$A$2:$C$898,3,0)</f>
        <v>DISTRITO NACIONAL</v>
      </c>
      <c r="B17" s="140">
        <v>3335957116</v>
      </c>
      <c r="C17" s="100">
        <v>44393.517881944441</v>
      </c>
      <c r="D17" s="100" t="s">
        <v>2180</v>
      </c>
      <c r="E17" s="135">
        <v>239</v>
      </c>
      <c r="F17" s="143" t="str">
        <f>VLOOKUP(E17,VIP!$A$2:$O14377,2,0)</f>
        <v>DRBR239</v>
      </c>
      <c r="G17" s="143" t="str">
        <f>VLOOKUP(E17,'LISTADO ATM'!$A$2:$B$897,2,0)</f>
        <v xml:space="preserve">ATM Autobanco Charles de Gaulle </v>
      </c>
      <c r="H17" s="143" t="str">
        <f>VLOOKUP(E17,VIP!$A$2:$O19338,7,FALSE)</f>
        <v>Si</v>
      </c>
      <c r="I17" s="143" t="str">
        <f>VLOOKUP(E17,VIP!$A$2:$O11303,8,FALSE)</f>
        <v>Si</v>
      </c>
      <c r="J17" s="143" t="str">
        <f>VLOOKUP(E17,VIP!$A$2:$O11253,8,FALSE)</f>
        <v>Si</v>
      </c>
      <c r="K17" s="143" t="str">
        <f>VLOOKUP(E17,VIP!$A$2:$O14827,6,0)</f>
        <v>SI</v>
      </c>
      <c r="L17" s="144" t="s">
        <v>2219</v>
      </c>
      <c r="M17" s="202" t="s">
        <v>2545</v>
      </c>
      <c r="N17" s="99" t="s">
        <v>2589</v>
      </c>
      <c r="O17" s="143" t="s">
        <v>2454</v>
      </c>
      <c r="P17" s="143"/>
      <c r="Q17" s="202" t="s">
        <v>2651</v>
      </c>
    </row>
    <row r="18" spans="1:17" s="117" customFormat="1" ht="18" x14ac:dyDescent="0.25">
      <c r="A18" s="143" t="str">
        <f>VLOOKUP(E18,'LISTADO ATM'!$A$2:$C$898,3,0)</f>
        <v>DISTRITO NACIONAL</v>
      </c>
      <c r="B18" s="140" t="s">
        <v>2603</v>
      </c>
      <c r="C18" s="100">
        <v>44394.216435185182</v>
      </c>
      <c r="D18" s="100" t="s">
        <v>2180</v>
      </c>
      <c r="E18" s="135">
        <v>517</v>
      </c>
      <c r="F18" s="143" t="str">
        <f>VLOOKUP(E18,VIP!$A$2:$O14377,2,0)</f>
        <v>DRBR517</v>
      </c>
      <c r="G18" s="143" t="str">
        <f>VLOOKUP(E18,'LISTADO ATM'!$A$2:$B$897,2,0)</f>
        <v xml:space="preserve">ATM Autobanco Oficina Sans Soucí </v>
      </c>
      <c r="H18" s="143" t="str">
        <f>VLOOKUP(E18,VIP!$A$2:$O19338,7,FALSE)</f>
        <v>Si</v>
      </c>
      <c r="I18" s="143" t="str">
        <f>VLOOKUP(E18,VIP!$A$2:$O11303,8,FALSE)</f>
        <v>Si</v>
      </c>
      <c r="J18" s="143" t="str">
        <f>VLOOKUP(E18,VIP!$A$2:$O11253,8,FALSE)</f>
        <v>Si</v>
      </c>
      <c r="K18" s="143" t="str">
        <f>VLOOKUP(E18,VIP!$A$2:$O14827,6,0)</f>
        <v>SI</v>
      </c>
      <c r="L18" s="144" t="s">
        <v>2219</v>
      </c>
      <c r="M18" s="202" t="s">
        <v>2545</v>
      </c>
      <c r="N18" s="99" t="s">
        <v>2452</v>
      </c>
      <c r="O18" s="143" t="s">
        <v>2454</v>
      </c>
      <c r="P18" s="143"/>
      <c r="Q18" s="202" t="s">
        <v>2654</v>
      </c>
    </row>
    <row r="19" spans="1:17" s="117" customFormat="1" ht="18" x14ac:dyDescent="0.25">
      <c r="A19" s="143" t="str">
        <f>VLOOKUP(E19,'LISTADO ATM'!$A$2:$C$898,3,0)</f>
        <v>ESTE</v>
      </c>
      <c r="B19" s="140" t="s">
        <v>2595</v>
      </c>
      <c r="C19" s="100">
        <v>44394.048715277779</v>
      </c>
      <c r="D19" s="100" t="s">
        <v>2180</v>
      </c>
      <c r="E19" s="135">
        <v>519</v>
      </c>
      <c r="F19" s="143" t="str">
        <f>VLOOKUP(E19,VIP!$A$2:$O14367,2,0)</f>
        <v>DRBR519</v>
      </c>
      <c r="G19" s="143" t="str">
        <f>VLOOKUP(E19,'LISTADO ATM'!$A$2:$B$897,2,0)</f>
        <v xml:space="preserve">ATM Plaza Estrella (Bávaro) </v>
      </c>
      <c r="H19" s="143" t="str">
        <f>VLOOKUP(E19,VIP!$A$2:$O19328,7,FALSE)</f>
        <v>Si</v>
      </c>
      <c r="I19" s="143" t="str">
        <f>VLOOKUP(E19,VIP!$A$2:$O11293,8,FALSE)</f>
        <v>Si</v>
      </c>
      <c r="J19" s="143" t="str">
        <f>VLOOKUP(E19,VIP!$A$2:$O11243,8,FALSE)</f>
        <v>Si</v>
      </c>
      <c r="K19" s="143" t="str">
        <f>VLOOKUP(E19,VIP!$A$2:$O14817,6,0)</f>
        <v>NO</v>
      </c>
      <c r="L19" s="144" t="s">
        <v>2245</v>
      </c>
      <c r="M19" s="202" t="s">
        <v>2545</v>
      </c>
      <c r="N19" s="99" t="s">
        <v>2452</v>
      </c>
      <c r="O19" s="143" t="s">
        <v>2454</v>
      </c>
      <c r="P19" s="143"/>
      <c r="Q19" s="202" t="s">
        <v>2658</v>
      </c>
    </row>
    <row r="20" spans="1:17" s="117" customFormat="1" ht="18" x14ac:dyDescent="0.25">
      <c r="A20" s="143" t="str">
        <f>VLOOKUP(E20,'LISTADO ATM'!$A$2:$C$898,3,0)</f>
        <v>ESTE</v>
      </c>
      <c r="B20" s="140">
        <v>3335957643</v>
      </c>
      <c r="C20" s="100">
        <v>44393.754641203705</v>
      </c>
      <c r="D20" s="100" t="s">
        <v>2180</v>
      </c>
      <c r="E20" s="135">
        <v>795</v>
      </c>
      <c r="F20" s="143" t="str">
        <f>VLOOKUP(E20,VIP!$A$2:$O14365,2,0)</f>
        <v>DRBR795</v>
      </c>
      <c r="G20" s="143" t="str">
        <f>VLOOKUP(E20,'LISTADO ATM'!$A$2:$B$897,2,0)</f>
        <v xml:space="preserve">ATM UNP Guaymate (La Romana) </v>
      </c>
      <c r="H20" s="143" t="str">
        <f>VLOOKUP(E20,VIP!$A$2:$O19326,7,FALSE)</f>
        <v>Si</v>
      </c>
      <c r="I20" s="143" t="str">
        <f>VLOOKUP(E20,VIP!$A$2:$O11291,8,FALSE)</f>
        <v>Si</v>
      </c>
      <c r="J20" s="143" t="str">
        <f>VLOOKUP(E20,VIP!$A$2:$O11241,8,FALSE)</f>
        <v>Si</v>
      </c>
      <c r="K20" s="143" t="str">
        <f>VLOOKUP(E20,VIP!$A$2:$O14815,6,0)</f>
        <v>NO</v>
      </c>
      <c r="L20" s="144" t="s">
        <v>2245</v>
      </c>
      <c r="M20" s="202" t="s">
        <v>2545</v>
      </c>
      <c r="N20" s="99" t="s">
        <v>2452</v>
      </c>
      <c r="O20" s="143" t="s">
        <v>2454</v>
      </c>
      <c r="P20" s="143"/>
      <c r="Q20" s="202" t="s">
        <v>2659</v>
      </c>
    </row>
    <row r="21" spans="1:17" s="117" customFormat="1" ht="18" x14ac:dyDescent="0.25">
      <c r="A21" s="143" t="str">
        <f>VLOOKUP(E21,'LISTADO ATM'!$A$2:$C$898,3,0)</f>
        <v>NORTE</v>
      </c>
      <c r="B21" s="140" t="s">
        <v>2616</v>
      </c>
      <c r="C21" s="100">
        <v>44394.516342592593</v>
      </c>
      <c r="D21" s="100" t="s">
        <v>2181</v>
      </c>
      <c r="E21" s="135">
        <v>64</v>
      </c>
      <c r="F21" s="143" t="str">
        <f>VLOOKUP(E21,VIP!$A$2:$O14374,2,0)</f>
        <v>DRBR064</v>
      </c>
      <c r="G21" s="143" t="str">
        <f>VLOOKUP(E21,'LISTADO ATM'!$A$2:$B$897,2,0)</f>
        <v xml:space="preserve">ATM COOPALINA (Cotuí) </v>
      </c>
      <c r="H21" s="143" t="str">
        <f>VLOOKUP(E21,VIP!$A$2:$O19335,7,FALSE)</f>
        <v>Si</v>
      </c>
      <c r="I21" s="143" t="str">
        <f>VLOOKUP(E21,VIP!$A$2:$O11300,8,FALSE)</f>
        <v>Si</v>
      </c>
      <c r="J21" s="143" t="str">
        <f>VLOOKUP(E21,VIP!$A$2:$O11250,8,FALSE)</f>
        <v>Si</v>
      </c>
      <c r="K21" s="143" t="str">
        <f>VLOOKUP(E21,VIP!$A$2:$O14824,6,0)</f>
        <v>NO</v>
      </c>
      <c r="L21" s="144" t="s">
        <v>2245</v>
      </c>
      <c r="M21" s="202" t="s">
        <v>2545</v>
      </c>
      <c r="N21" s="99" t="s">
        <v>2452</v>
      </c>
      <c r="O21" s="143" t="s">
        <v>2606</v>
      </c>
      <c r="P21" s="143"/>
      <c r="Q21" s="202" t="s">
        <v>2657</v>
      </c>
    </row>
    <row r="22" spans="1:17" s="117" customFormat="1" ht="18" x14ac:dyDescent="0.25">
      <c r="A22" s="143" t="str">
        <f>VLOOKUP(E22,'LISTADO ATM'!$A$2:$C$898,3,0)</f>
        <v>DISTRITO NACIONAL</v>
      </c>
      <c r="B22" s="140">
        <v>3335954694</v>
      </c>
      <c r="C22" s="100">
        <v>44391.616886574076</v>
      </c>
      <c r="D22" s="100" t="s">
        <v>2448</v>
      </c>
      <c r="E22" s="135">
        <v>793</v>
      </c>
      <c r="F22" s="143" t="str">
        <f>VLOOKUP(E22,VIP!$A$2:$O14294,2,0)</f>
        <v>DRBR793</v>
      </c>
      <c r="G22" s="143" t="str">
        <f>VLOOKUP(E22,'LISTADO ATM'!$A$2:$B$897,2,0)</f>
        <v xml:space="preserve">ATM Centro de Caja Agora Mall </v>
      </c>
      <c r="H22" s="143" t="str">
        <f>VLOOKUP(E22,VIP!$A$2:$O19255,7,FALSE)</f>
        <v>Si</v>
      </c>
      <c r="I22" s="143" t="str">
        <f>VLOOKUP(E22,VIP!$A$2:$O11220,8,FALSE)</f>
        <v>Si</v>
      </c>
      <c r="J22" s="143" t="str">
        <f>VLOOKUP(E22,VIP!$A$2:$O11170,8,FALSE)</f>
        <v>Si</v>
      </c>
      <c r="K22" s="143" t="str">
        <f>VLOOKUP(E22,VIP!$A$2:$O14744,6,0)</f>
        <v>NO</v>
      </c>
      <c r="L22" s="144" t="s">
        <v>2561</v>
      </c>
      <c r="M22" s="202" t="s">
        <v>2545</v>
      </c>
      <c r="N22" s="99" t="s">
        <v>2452</v>
      </c>
      <c r="O22" s="143" t="s">
        <v>2453</v>
      </c>
      <c r="P22" s="143"/>
      <c r="Q22" s="202" t="s">
        <v>2661</v>
      </c>
    </row>
    <row r="23" spans="1:17" s="117" customFormat="1" ht="18" x14ac:dyDescent="0.25">
      <c r="A23" s="143" t="str">
        <f>VLOOKUP(E23,'LISTADO ATM'!$A$2:$C$898,3,0)</f>
        <v>NORTE</v>
      </c>
      <c r="B23" s="140">
        <v>3335957559</v>
      </c>
      <c r="C23" s="100">
        <v>44393.688773148147</v>
      </c>
      <c r="D23" s="100" t="s">
        <v>2469</v>
      </c>
      <c r="E23" s="135">
        <v>774</v>
      </c>
      <c r="F23" s="143" t="str">
        <f>VLOOKUP(E23,VIP!$A$2:$O14374,2,0)</f>
        <v>DRBR061</v>
      </c>
      <c r="G23" s="143" t="str">
        <f>VLOOKUP(E23,'LISTADO ATM'!$A$2:$B$897,2,0)</f>
        <v xml:space="preserve">ATM Oficina Montecristi </v>
      </c>
      <c r="H23" s="143" t="str">
        <f>VLOOKUP(E23,VIP!$A$2:$O19335,7,FALSE)</f>
        <v>Si</v>
      </c>
      <c r="I23" s="143" t="str">
        <f>VLOOKUP(E23,VIP!$A$2:$O11300,8,FALSE)</f>
        <v>Si</v>
      </c>
      <c r="J23" s="143" t="str">
        <f>VLOOKUP(E23,VIP!$A$2:$O11250,8,FALSE)</f>
        <v>Si</v>
      </c>
      <c r="K23" s="143" t="str">
        <f>VLOOKUP(E23,VIP!$A$2:$O14824,6,0)</f>
        <v>NO</v>
      </c>
      <c r="L23" s="144" t="s">
        <v>2561</v>
      </c>
      <c r="M23" s="202" t="s">
        <v>2545</v>
      </c>
      <c r="N23" s="99" t="s">
        <v>2452</v>
      </c>
      <c r="O23" s="143" t="s">
        <v>2470</v>
      </c>
      <c r="P23" s="143"/>
      <c r="Q23" s="202" t="s">
        <v>2660</v>
      </c>
    </row>
    <row r="24" spans="1:17" s="117" customFormat="1" ht="18" x14ac:dyDescent="0.25">
      <c r="A24" s="143" t="str">
        <f>VLOOKUP(E24,'LISTADO ATM'!$A$2:$C$898,3,0)</f>
        <v>ESTE</v>
      </c>
      <c r="B24" s="140" t="s">
        <v>2646</v>
      </c>
      <c r="C24" s="100">
        <v>44394.338645833333</v>
      </c>
      <c r="D24" s="100" t="s">
        <v>2448</v>
      </c>
      <c r="E24" s="135">
        <v>631</v>
      </c>
      <c r="F24" s="143" t="str">
        <f>VLOOKUP(E24,VIP!$A$2:$O14396,2,0)</f>
        <v>DRBR417</v>
      </c>
      <c r="G24" s="143" t="str">
        <f>VLOOKUP(E24,'LISTADO ATM'!$A$2:$B$897,2,0)</f>
        <v xml:space="preserve">ATM ASOCODEQUI (San Pedro) </v>
      </c>
      <c r="H24" s="143" t="str">
        <f>VLOOKUP(E24,VIP!$A$2:$O19357,7,FALSE)</f>
        <v>Si</v>
      </c>
      <c r="I24" s="143" t="str">
        <f>VLOOKUP(E24,VIP!$A$2:$O11322,8,FALSE)</f>
        <v>Si</v>
      </c>
      <c r="J24" s="143" t="str">
        <f>VLOOKUP(E24,VIP!$A$2:$O11272,8,FALSE)</f>
        <v>Si</v>
      </c>
      <c r="K24" s="143" t="str">
        <f>VLOOKUP(E24,VIP!$A$2:$O14846,6,0)</f>
        <v>NO</v>
      </c>
      <c r="L24" s="144" t="s">
        <v>2560</v>
      </c>
      <c r="M24" s="202" t="s">
        <v>2545</v>
      </c>
      <c r="N24" s="99" t="s">
        <v>2452</v>
      </c>
      <c r="O24" s="143" t="s">
        <v>2453</v>
      </c>
      <c r="P24" s="143"/>
      <c r="Q24" s="202" t="s">
        <v>2662</v>
      </c>
    </row>
    <row r="25" spans="1:17" s="117" customFormat="1" ht="18" x14ac:dyDescent="0.25">
      <c r="A25" s="143" t="str">
        <f>VLOOKUP(E25,'LISTADO ATM'!$A$2:$C$898,3,0)</f>
        <v>DISTRITO NACIONAL</v>
      </c>
      <c r="B25" s="140">
        <v>3335957574</v>
      </c>
      <c r="C25" s="100">
        <v>44393.700706018521</v>
      </c>
      <c r="D25" s="100" t="s">
        <v>2448</v>
      </c>
      <c r="E25" s="135">
        <v>152</v>
      </c>
      <c r="F25" s="143" t="str">
        <f>VLOOKUP(E25,VIP!$A$2:$O14371,2,0)</f>
        <v>DRBR152</v>
      </c>
      <c r="G25" s="143" t="str">
        <f>VLOOKUP(E25,'LISTADO ATM'!$A$2:$B$897,2,0)</f>
        <v xml:space="preserve">ATM Kiosco Megacentro II </v>
      </c>
      <c r="H25" s="143" t="str">
        <f>VLOOKUP(E25,VIP!$A$2:$O19332,7,FALSE)</f>
        <v>Si</v>
      </c>
      <c r="I25" s="143" t="str">
        <f>VLOOKUP(E25,VIP!$A$2:$O11297,8,FALSE)</f>
        <v>Si</v>
      </c>
      <c r="J25" s="143" t="str">
        <f>VLOOKUP(E25,VIP!$A$2:$O11247,8,FALSE)</f>
        <v>Si</v>
      </c>
      <c r="K25" s="143" t="str">
        <f>VLOOKUP(E25,VIP!$A$2:$O14821,6,0)</f>
        <v>NO</v>
      </c>
      <c r="L25" s="144" t="s">
        <v>2441</v>
      </c>
      <c r="M25" s="202" t="s">
        <v>2545</v>
      </c>
      <c r="N25" s="99" t="s">
        <v>2452</v>
      </c>
      <c r="O25" s="143" t="s">
        <v>2453</v>
      </c>
      <c r="P25" s="143"/>
      <c r="Q25" s="202" t="s">
        <v>2660</v>
      </c>
    </row>
    <row r="26" spans="1:17" s="117" customFormat="1" ht="18" x14ac:dyDescent="0.25">
      <c r="A26" s="143" t="str">
        <f>VLOOKUP(E26,'LISTADO ATM'!$A$2:$C$898,3,0)</f>
        <v>DISTRITO NACIONAL</v>
      </c>
      <c r="B26" s="140">
        <v>3335957666</v>
      </c>
      <c r="C26" s="100">
        <v>44393.857129629629</v>
      </c>
      <c r="D26" s="100" t="s">
        <v>2448</v>
      </c>
      <c r="E26" s="135">
        <v>566</v>
      </c>
      <c r="F26" s="143" t="str">
        <f>VLOOKUP(E26,VIP!$A$2:$O14380,2,0)</f>
        <v>DRBR508</v>
      </c>
      <c r="G26" s="143" t="str">
        <f>VLOOKUP(E26,'LISTADO ATM'!$A$2:$B$897,2,0)</f>
        <v xml:space="preserve">ATM Hiper Olé Aut. Duarte </v>
      </c>
      <c r="H26" s="143" t="str">
        <f>VLOOKUP(E26,VIP!$A$2:$O19341,7,FALSE)</f>
        <v>Si</v>
      </c>
      <c r="I26" s="143" t="str">
        <f>VLOOKUP(E26,VIP!$A$2:$O11306,8,FALSE)</f>
        <v>Si</v>
      </c>
      <c r="J26" s="143" t="str">
        <f>VLOOKUP(E26,VIP!$A$2:$O11256,8,FALSE)</f>
        <v>Si</v>
      </c>
      <c r="K26" s="143" t="str">
        <f>VLOOKUP(E26,VIP!$A$2:$O14830,6,0)</f>
        <v>NO</v>
      </c>
      <c r="L26" s="144" t="s">
        <v>2441</v>
      </c>
      <c r="M26" s="202" t="s">
        <v>2545</v>
      </c>
      <c r="N26" s="99" t="s">
        <v>2452</v>
      </c>
      <c r="O26" s="143" t="s">
        <v>2453</v>
      </c>
      <c r="P26" s="143"/>
      <c r="Q26" s="202" t="s">
        <v>2663</v>
      </c>
    </row>
    <row r="27" spans="1:17" s="117" customFormat="1" ht="18" x14ac:dyDescent="0.25">
      <c r="A27" s="143" t="str">
        <f>VLOOKUP(E27,'LISTADO ATM'!$A$2:$C$898,3,0)</f>
        <v>ESTE</v>
      </c>
      <c r="B27" s="140" t="s">
        <v>2605</v>
      </c>
      <c r="C27" s="100">
        <v>44394.224050925928</v>
      </c>
      <c r="D27" s="100" t="s">
        <v>2448</v>
      </c>
      <c r="E27" s="135">
        <v>844</v>
      </c>
      <c r="F27" s="143" t="str">
        <f>VLOOKUP(E27,VIP!$A$2:$O14379,2,0)</f>
        <v>DRBR844</v>
      </c>
      <c r="G27" s="143" t="str">
        <f>VLOOKUP(E27,'LISTADO ATM'!$A$2:$B$897,2,0)</f>
        <v xml:space="preserve">ATM San Juan Shopping Center (Bávaro) </v>
      </c>
      <c r="H27" s="143" t="str">
        <f>VLOOKUP(E27,VIP!$A$2:$O19340,7,FALSE)</f>
        <v>Si</v>
      </c>
      <c r="I27" s="143" t="str">
        <f>VLOOKUP(E27,VIP!$A$2:$O11305,8,FALSE)</f>
        <v>Si</v>
      </c>
      <c r="J27" s="143" t="str">
        <f>VLOOKUP(E27,VIP!$A$2:$O11255,8,FALSE)</f>
        <v>Si</v>
      </c>
      <c r="K27" s="143" t="str">
        <f>VLOOKUP(E27,VIP!$A$2:$O14829,6,0)</f>
        <v>NO</v>
      </c>
      <c r="L27" s="144" t="s">
        <v>2441</v>
      </c>
      <c r="M27" s="202" t="s">
        <v>2545</v>
      </c>
      <c r="N27" s="99" t="s">
        <v>2452</v>
      </c>
      <c r="O27" s="143" t="s">
        <v>2453</v>
      </c>
      <c r="P27" s="143"/>
      <c r="Q27" s="202" t="s">
        <v>2663</v>
      </c>
    </row>
    <row r="28" spans="1:17" s="117" customFormat="1" ht="18" x14ac:dyDescent="0.25">
      <c r="A28" s="143" t="str">
        <f>VLOOKUP(E28,'LISTADO ATM'!$A$2:$C$898,3,0)</f>
        <v>DISTRITO NACIONAL</v>
      </c>
      <c r="B28" s="140">
        <v>3335957420</v>
      </c>
      <c r="C28" s="100">
        <v>44393.649039351854</v>
      </c>
      <c r="D28" s="100" t="s">
        <v>2180</v>
      </c>
      <c r="E28" s="135">
        <v>583</v>
      </c>
      <c r="F28" s="143" t="str">
        <f>VLOOKUP(E28,VIP!$A$2:$O14365,2,0)</f>
        <v>DRBR431</v>
      </c>
      <c r="G28" s="143" t="str">
        <f>VLOOKUP(E28,'LISTADO ATM'!$A$2:$B$897,2,0)</f>
        <v xml:space="preserve">ATM Ministerio Fuerzas Armadas I </v>
      </c>
      <c r="H28" s="143" t="str">
        <f>VLOOKUP(E28,VIP!$A$2:$O19326,7,FALSE)</f>
        <v>Si</v>
      </c>
      <c r="I28" s="143" t="str">
        <f>VLOOKUP(E28,VIP!$A$2:$O11291,8,FALSE)</f>
        <v>Si</v>
      </c>
      <c r="J28" s="143" t="str">
        <f>VLOOKUP(E28,VIP!$A$2:$O11241,8,FALSE)</f>
        <v>Si</v>
      </c>
      <c r="K28" s="143" t="str">
        <f>VLOOKUP(E28,VIP!$A$2:$O14815,6,0)</f>
        <v>NO</v>
      </c>
      <c r="L28" s="144" t="s">
        <v>2590</v>
      </c>
      <c r="M28" s="202" t="s">
        <v>2545</v>
      </c>
      <c r="N28" s="99" t="s">
        <v>2452</v>
      </c>
      <c r="O28" s="143" t="s">
        <v>2454</v>
      </c>
      <c r="P28" s="99" t="s">
        <v>2593</v>
      </c>
      <c r="Q28" s="202" t="s">
        <v>2664</v>
      </c>
    </row>
    <row r="29" spans="1:17" s="117" customFormat="1" ht="18" x14ac:dyDescent="0.25">
      <c r="A29" s="143" t="str">
        <f>VLOOKUP(E29,'LISTADO ATM'!$A$2:$C$898,3,0)</f>
        <v>NORTE</v>
      </c>
      <c r="B29" s="140" t="s">
        <v>2625</v>
      </c>
      <c r="C29" s="100">
        <v>44394.495000000003</v>
      </c>
      <c r="D29" s="100" t="s">
        <v>2181</v>
      </c>
      <c r="E29" s="135">
        <v>189</v>
      </c>
      <c r="F29" s="143" t="str">
        <f>VLOOKUP(E29,VIP!$A$2:$O14380,2,0)</f>
        <v>DRBR189</v>
      </c>
      <c r="G29" s="143" t="str">
        <f>VLOOKUP(E29,'LISTADO ATM'!$A$2:$B$897,2,0)</f>
        <v xml:space="preserve">ATM Comando Regional Cibao Central P.N. </v>
      </c>
      <c r="H29" s="143" t="str">
        <f>VLOOKUP(E29,VIP!$A$2:$O19341,7,FALSE)</f>
        <v>Si</v>
      </c>
      <c r="I29" s="143" t="str">
        <f>VLOOKUP(E29,VIP!$A$2:$O11306,8,FALSE)</f>
        <v>Si</v>
      </c>
      <c r="J29" s="143" t="str">
        <f>VLOOKUP(E29,VIP!$A$2:$O11256,8,FALSE)</f>
        <v>Si</v>
      </c>
      <c r="K29" s="143" t="str">
        <f>VLOOKUP(E29,VIP!$A$2:$O14830,6,0)</f>
        <v>NO</v>
      </c>
      <c r="L29" s="144" t="s">
        <v>2626</v>
      </c>
      <c r="M29" s="202" t="s">
        <v>2545</v>
      </c>
      <c r="N29" s="99" t="s">
        <v>2610</v>
      </c>
      <c r="O29" s="143" t="s">
        <v>2627</v>
      </c>
      <c r="P29" s="143"/>
      <c r="Q29" s="202" t="s">
        <v>2665</v>
      </c>
    </row>
    <row r="30" spans="1:17" s="117" customFormat="1" ht="18" x14ac:dyDescent="0.25">
      <c r="A30" s="143" t="str">
        <f>VLOOKUP(E30,'LISTADO ATM'!$A$2:$C$898,3,0)</f>
        <v>NORTE</v>
      </c>
      <c r="B30" s="140" t="s">
        <v>2630</v>
      </c>
      <c r="C30" s="100">
        <v>44394.493287037039</v>
      </c>
      <c r="D30" s="100" t="s">
        <v>2181</v>
      </c>
      <c r="E30" s="135">
        <v>965</v>
      </c>
      <c r="F30" s="143" t="str">
        <f>VLOOKUP(E30,VIP!$A$2:$O14382,2,0)</f>
        <v>DRBR965</v>
      </c>
      <c r="G30" s="143" t="str">
        <f>VLOOKUP(E30,'LISTADO ATM'!$A$2:$B$897,2,0)</f>
        <v xml:space="preserve">ATM S/M La Fuente FUN (Santiago) </v>
      </c>
      <c r="H30" s="143" t="str">
        <f>VLOOKUP(E30,VIP!$A$2:$O19343,7,FALSE)</f>
        <v>Si</v>
      </c>
      <c r="I30" s="143" t="str">
        <f>VLOOKUP(E30,VIP!$A$2:$O11308,8,FALSE)</f>
        <v>Si</v>
      </c>
      <c r="J30" s="143" t="str">
        <f>VLOOKUP(E30,VIP!$A$2:$O11258,8,FALSE)</f>
        <v>Si</v>
      </c>
      <c r="K30" s="143" t="str">
        <f>VLOOKUP(E30,VIP!$A$2:$O14832,6,0)</f>
        <v>NO</v>
      </c>
      <c r="L30" s="144" t="s">
        <v>2631</v>
      </c>
      <c r="M30" s="202" t="s">
        <v>2545</v>
      </c>
      <c r="N30" s="99" t="s">
        <v>2610</v>
      </c>
      <c r="O30" s="143" t="s">
        <v>2627</v>
      </c>
      <c r="P30" s="143"/>
      <c r="Q30" s="202" t="s">
        <v>2667</v>
      </c>
    </row>
    <row r="31" spans="1:17" s="117" customFormat="1" ht="18" x14ac:dyDescent="0.25">
      <c r="A31" s="143" t="str">
        <f>VLOOKUP(E31,'LISTADO ATM'!$A$2:$C$898,3,0)</f>
        <v>NORTE</v>
      </c>
      <c r="B31" s="140" t="s">
        <v>2628</v>
      </c>
      <c r="C31" s="100">
        <v>44394.494363425925</v>
      </c>
      <c r="D31" s="100" t="s">
        <v>2181</v>
      </c>
      <c r="E31" s="135">
        <v>732</v>
      </c>
      <c r="F31" s="143" t="str">
        <f>VLOOKUP(E31,VIP!$A$2:$O14381,2,0)</f>
        <v>DRBR12H</v>
      </c>
      <c r="G31" s="143" t="str">
        <f>VLOOKUP(E31,'LISTADO ATM'!$A$2:$B$897,2,0)</f>
        <v xml:space="preserve">ATM Molino del Valle (Santiago) </v>
      </c>
      <c r="H31" s="143" t="str">
        <f>VLOOKUP(E31,VIP!$A$2:$O19342,7,FALSE)</f>
        <v>Si</v>
      </c>
      <c r="I31" s="143" t="str">
        <f>VLOOKUP(E31,VIP!$A$2:$O11307,8,FALSE)</f>
        <v>Si</v>
      </c>
      <c r="J31" s="143" t="str">
        <f>VLOOKUP(E31,VIP!$A$2:$O11257,8,FALSE)</f>
        <v>Si</v>
      </c>
      <c r="K31" s="143" t="str">
        <f>VLOOKUP(E31,VIP!$A$2:$O14831,6,0)</f>
        <v>NO</v>
      </c>
      <c r="L31" s="144" t="s">
        <v>2629</v>
      </c>
      <c r="M31" s="202" t="s">
        <v>2545</v>
      </c>
      <c r="N31" s="99" t="s">
        <v>2452</v>
      </c>
      <c r="O31" s="143" t="s">
        <v>2627</v>
      </c>
      <c r="P31" s="143"/>
      <c r="Q31" s="202" t="s">
        <v>2666</v>
      </c>
    </row>
    <row r="32" spans="1:17" s="117" customFormat="1" ht="18" x14ac:dyDescent="0.25">
      <c r="A32" s="143" t="str">
        <f>VLOOKUP(E32,'LISTADO ATM'!$A$2:$C$898,3,0)</f>
        <v>NORTE</v>
      </c>
      <c r="B32" s="140" t="s">
        <v>2623</v>
      </c>
      <c r="C32" s="100">
        <v>44394.508553240739</v>
      </c>
      <c r="D32" s="100" t="s">
        <v>2469</v>
      </c>
      <c r="E32" s="135">
        <v>532</v>
      </c>
      <c r="F32" s="143" t="str">
        <f>VLOOKUP(E32,VIP!$A$2:$O14379,2,0)</f>
        <v>DRBR532</v>
      </c>
      <c r="G32" s="143" t="str">
        <f>VLOOKUP(E32,'LISTADO ATM'!$A$2:$B$897,2,0)</f>
        <v xml:space="preserve">ATM UNP Guanábano (Moca) </v>
      </c>
      <c r="H32" s="143" t="str">
        <f>VLOOKUP(E32,VIP!$A$2:$O19340,7,FALSE)</f>
        <v>Si</v>
      </c>
      <c r="I32" s="143" t="str">
        <f>VLOOKUP(E32,VIP!$A$2:$O11305,8,FALSE)</f>
        <v>Si</v>
      </c>
      <c r="J32" s="143" t="str">
        <f>VLOOKUP(E32,VIP!$A$2:$O11255,8,FALSE)</f>
        <v>Si</v>
      </c>
      <c r="K32" s="143" t="str">
        <f>VLOOKUP(E32,VIP!$A$2:$O14829,6,0)</f>
        <v>NO</v>
      </c>
      <c r="L32" s="144" t="s">
        <v>2624</v>
      </c>
      <c r="M32" s="202" t="s">
        <v>2545</v>
      </c>
      <c r="N32" s="99" t="s">
        <v>2610</v>
      </c>
      <c r="O32" s="143" t="s">
        <v>2611</v>
      </c>
      <c r="P32" s="143" t="s">
        <v>2683</v>
      </c>
      <c r="Q32" s="202" t="s">
        <v>2660</v>
      </c>
    </row>
    <row r="33" spans="1:17" ht="18" x14ac:dyDescent="0.25">
      <c r="A33" s="143" t="str">
        <f>VLOOKUP(E33,'LISTADO ATM'!$A$2:$C$898,3,0)</f>
        <v>NORTE</v>
      </c>
      <c r="B33" s="140" t="s">
        <v>2621</v>
      </c>
      <c r="C33" s="100">
        <v>44394.511111111111</v>
      </c>
      <c r="D33" s="100" t="s">
        <v>2469</v>
      </c>
      <c r="E33" s="135">
        <v>518</v>
      </c>
      <c r="F33" s="143" t="str">
        <f>VLOOKUP(E33,VIP!$A$2:$O14378,2,0)</f>
        <v>DRBR518</v>
      </c>
      <c r="G33" s="143" t="str">
        <f>VLOOKUP(E33,'LISTADO ATM'!$A$2:$B$897,2,0)</f>
        <v xml:space="preserve">ATM Autobanco Los Alamos </v>
      </c>
      <c r="H33" s="143" t="str">
        <f>VLOOKUP(E33,VIP!$A$2:$O19339,7,FALSE)</f>
        <v>Si</v>
      </c>
      <c r="I33" s="143" t="str">
        <f>VLOOKUP(E33,VIP!$A$2:$O11304,8,FALSE)</f>
        <v>Si</v>
      </c>
      <c r="J33" s="143" t="str">
        <f>VLOOKUP(E33,VIP!$A$2:$O11254,8,FALSE)</f>
        <v>Si</v>
      </c>
      <c r="K33" s="143" t="str">
        <f>VLOOKUP(E33,VIP!$A$2:$O14828,6,0)</f>
        <v>NO</v>
      </c>
      <c r="L33" s="144" t="s">
        <v>2622</v>
      </c>
      <c r="M33" s="202" t="s">
        <v>2545</v>
      </c>
      <c r="N33" s="99" t="s">
        <v>2610</v>
      </c>
      <c r="O33" s="143" t="s">
        <v>2611</v>
      </c>
      <c r="P33" s="143" t="s">
        <v>2683</v>
      </c>
      <c r="Q33" s="202" t="s">
        <v>2660</v>
      </c>
    </row>
    <row r="34" spans="1:17" ht="18" x14ac:dyDescent="0.25">
      <c r="A34" s="143" t="str">
        <f>VLOOKUP(E34,'LISTADO ATM'!$A$2:$C$898,3,0)</f>
        <v>DISTRITO NACIONAL</v>
      </c>
      <c r="B34" s="140" t="s">
        <v>2636</v>
      </c>
      <c r="C34" s="100">
        <v>44394.440092592595</v>
      </c>
      <c r="D34" s="100" t="s">
        <v>2448</v>
      </c>
      <c r="E34" s="135">
        <v>590</v>
      </c>
      <c r="F34" s="143" t="str">
        <f>VLOOKUP(E34,VIP!$A$2:$O14387,2,0)</f>
        <v>DRBR177</v>
      </c>
      <c r="G34" s="143" t="str">
        <f>VLOOKUP(E34,'LISTADO ATM'!$A$2:$B$897,2,0)</f>
        <v xml:space="preserve">ATM Olé Aut. Las Américas </v>
      </c>
      <c r="H34" s="143" t="str">
        <f>VLOOKUP(E34,VIP!$A$2:$O19348,7,FALSE)</f>
        <v>Si</v>
      </c>
      <c r="I34" s="143" t="str">
        <f>VLOOKUP(E34,VIP!$A$2:$O11313,8,FALSE)</f>
        <v>Si</v>
      </c>
      <c r="J34" s="143" t="str">
        <f>VLOOKUP(E34,VIP!$A$2:$O11263,8,FALSE)</f>
        <v>Si</v>
      </c>
      <c r="K34" s="143" t="str">
        <f>VLOOKUP(E34,VIP!$A$2:$O14837,6,0)</f>
        <v>SI</v>
      </c>
      <c r="L34" s="144" t="s">
        <v>2637</v>
      </c>
      <c r="M34" s="202" t="s">
        <v>2545</v>
      </c>
      <c r="N34" s="99" t="s">
        <v>2452</v>
      </c>
      <c r="O34" s="143" t="s">
        <v>2453</v>
      </c>
      <c r="P34" s="143"/>
      <c r="Q34" s="202" t="s">
        <v>2663</v>
      </c>
    </row>
    <row r="35" spans="1:17" ht="18" x14ac:dyDescent="0.25">
      <c r="A35" s="143" t="str">
        <f>VLOOKUP(E35,'LISTADO ATM'!$A$2:$C$898,3,0)</f>
        <v>DISTRITO NACIONAL</v>
      </c>
      <c r="B35" s="140" t="s">
        <v>2641</v>
      </c>
      <c r="C35" s="100">
        <v>44394.424699074072</v>
      </c>
      <c r="D35" s="100" t="s">
        <v>2448</v>
      </c>
      <c r="E35" s="135">
        <v>979</v>
      </c>
      <c r="F35" s="143" t="str">
        <f>VLOOKUP(E35,VIP!$A$2:$O14391,2,0)</f>
        <v>DRBR979</v>
      </c>
      <c r="G35" s="143" t="str">
        <f>VLOOKUP(E35,'LISTADO ATM'!$A$2:$B$897,2,0)</f>
        <v xml:space="preserve">ATM Oficina Luperón I </v>
      </c>
      <c r="H35" s="143" t="str">
        <f>VLOOKUP(E35,VIP!$A$2:$O19352,7,FALSE)</f>
        <v>Si</v>
      </c>
      <c r="I35" s="143" t="str">
        <f>VLOOKUP(E35,VIP!$A$2:$O11317,8,FALSE)</f>
        <v>Si</v>
      </c>
      <c r="J35" s="143" t="str">
        <f>VLOOKUP(E35,VIP!$A$2:$O11267,8,FALSE)</f>
        <v>Si</v>
      </c>
      <c r="K35" s="143" t="str">
        <f>VLOOKUP(E35,VIP!$A$2:$O14841,6,0)</f>
        <v>NO</v>
      </c>
      <c r="L35" s="144" t="s">
        <v>2417</v>
      </c>
      <c r="M35" s="202" t="s">
        <v>2545</v>
      </c>
      <c r="N35" s="99" t="s">
        <v>2452</v>
      </c>
      <c r="O35" s="143" t="s">
        <v>2453</v>
      </c>
      <c r="P35" s="143"/>
      <c r="Q35" s="202" t="s">
        <v>2675</v>
      </c>
    </row>
    <row r="36" spans="1:17" ht="18" x14ac:dyDescent="0.25">
      <c r="A36" s="143" t="str">
        <f>VLOOKUP(E36,'LISTADO ATM'!$A$2:$C$898,3,0)</f>
        <v>DISTRITO NACIONAL</v>
      </c>
      <c r="B36" s="140" t="s">
        <v>2617</v>
      </c>
      <c r="C36" s="100">
        <v>44394.5155787037</v>
      </c>
      <c r="D36" s="100" t="s">
        <v>2448</v>
      </c>
      <c r="E36" s="135">
        <v>416</v>
      </c>
      <c r="F36" s="143" t="str">
        <f>VLOOKUP(E36,VIP!$A$2:$O14375,2,0)</f>
        <v>DRBR416</v>
      </c>
      <c r="G36" s="143" t="str">
        <f>VLOOKUP(E36,'LISTADO ATM'!$A$2:$B$897,2,0)</f>
        <v xml:space="preserve">ATM Autobanco San Martín II </v>
      </c>
      <c r="H36" s="143" t="str">
        <f>VLOOKUP(E36,VIP!$A$2:$O19336,7,FALSE)</f>
        <v>Si</v>
      </c>
      <c r="I36" s="143" t="str">
        <f>VLOOKUP(E36,VIP!$A$2:$O11301,8,FALSE)</f>
        <v>Si</v>
      </c>
      <c r="J36" s="143" t="str">
        <f>VLOOKUP(E36,VIP!$A$2:$O11251,8,FALSE)</f>
        <v>Si</v>
      </c>
      <c r="K36" s="143" t="str">
        <f>VLOOKUP(E36,VIP!$A$2:$O14825,6,0)</f>
        <v>NO</v>
      </c>
      <c r="L36" s="144" t="s">
        <v>2417</v>
      </c>
      <c r="M36" s="202" t="s">
        <v>2545</v>
      </c>
      <c r="N36" s="99" t="s">
        <v>2452</v>
      </c>
      <c r="O36" s="143" t="s">
        <v>2453</v>
      </c>
      <c r="P36" s="143"/>
      <c r="Q36" s="202" t="s">
        <v>2659</v>
      </c>
    </row>
    <row r="37" spans="1:17" ht="18" x14ac:dyDescent="0.25">
      <c r="A37" s="143" t="str">
        <f>VLOOKUP(E37,'LISTADO ATM'!$A$2:$C$898,3,0)</f>
        <v>ESTE</v>
      </c>
      <c r="B37" s="140">
        <v>3335957569</v>
      </c>
      <c r="C37" s="100">
        <v>44393.695520833331</v>
      </c>
      <c r="D37" s="100" t="s">
        <v>2469</v>
      </c>
      <c r="E37" s="135">
        <v>427</v>
      </c>
      <c r="F37" s="143" t="str">
        <f>VLOOKUP(E37,VIP!$A$2:$O14372,2,0)</f>
        <v>DRBR427</v>
      </c>
      <c r="G37" s="143" t="str">
        <f>VLOOKUP(E37,'LISTADO ATM'!$A$2:$B$897,2,0)</f>
        <v xml:space="preserve">ATM Almacenes Iberia (Hato Mayor) </v>
      </c>
      <c r="H37" s="143" t="str">
        <f>VLOOKUP(E37,VIP!$A$2:$O19333,7,FALSE)</f>
        <v>Si</v>
      </c>
      <c r="I37" s="143" t="str">
        <f>VLOOKUP(E37,VIP!$A$2:$O11298,8,FALSE)</f>
        <v>Si</v>
      </c>
      <c r="J37" s="143" t="str">
        <f>VLOOKUP(E37,VIP!$A$2:$O11248,8,FALSE)</f>
        <v>Si</v>
      </c>
      <c r="K37" s="143" t="str">
        <f>VLOOKUP(E37,VIP!$A$2:$O14822,6,0)</f>
        <v>NO</v>
      </c>
      <c r="L37" s="144" t="s">
        <v>2417</v>
      </c>
      <c r="M37" s="202" t="s">
        <v>2545</v>
      </c>
      <c r="N37" s="99" t="s">
        <v>2452</v>
      </c>
      <c r="O37" s="143" t="s">
        <v>2470</v>
      </c>
      <c r="P37" s="143"/>
      <c r="Q37" s="202" t="s">
        <v>2670</v>
      </c>
    </row>
    <row r="38" spans="1:17" ht="18" x14ac:dyDescent="0.25">
      <c r="A38" s="143" t="str">
        <f>VLOOKUP(E38,'LISTADO ATM'!$A$2:$C$898,3,0)</f>
        <v>DISTRITO NACIONAL</v>
      </c>
      <c r="B38" s="140">
        <v>3335956765</v>
      </c>
      <c r="C38" s="100">
        <v>44393.418287037035</v>
      </c>
      <c r="D38" s="100" t="s">
        <v>2588</v>
      </c>
      <c r="E38" s="135">
        <v>348</v>
      </c>
      <c r="F38" s="143" t="str">
        <f>VLOOKUP(E38,VIP!$A$2:$O14370,2,0)</f>
        <v>DRBR348</v>
      </c>
      <c r="G38" s="143" t="str">
        <f>VLOOKUP(E38,'LISTADO ATM'!$A$2:$B$897,2,0)</f>
        <v>ATM VILLA FLORES</v>
      </c>
      <c r="H38" s="143" t="str">
        <f>VLOOKUP(E38,VIP!$A$2:$O19331,7,FALSE)</f>
        <v>N/A</v>
      </c>
      <c r="I38" s="143" t="str">
        <f>VLOOKUP(E38,VIP!$A$2:$O11296,8,FALSE)</f>
        <v>N/A</v>
      </c>
      <c r="J38" s="143" t="str">
        <f>VLOOKUP(E38,VIP!$A$2:$O11246,8,FALSE)</f>
        <v>N/A</v>
      </c>
      <c r="K38" s="143" t="str">
        <f>VLOOKUP(E38,VIP!$A$2:$O14820,6,0)</f>
        <v>N/A</v>
      </c>
      <c r="L38" s="144" t="s">
        <v>2417</v>
      </c>
      <c r="M38" s="202" t="s">
        <v>2545</v>
      </c>
      <c r="N38" s="99" t="s">
        <v>2452</v>
      </c>
      <c r="O38" s="143" t="s">
        <v>2592</v>
      </c>
      <c r="P38" s="143"/>
      <c r="Q38" s="202" t="s">
        <v>2663</v>
      </c>
    </row>
    <row r="39" spans="1:17" ht="18" x14ac:dyDescent="0.25">
      <c r="A39" s="143" t="str">
        <f>VLOOKUP(E39,'LISTADO ATM'!$A$2:$C$898,3,0)</f>
        <v>NORTE</v>
      </c>
      <c r="B39" s="140">
        <v>3335957657</v>
      </c>
      <c r="C39" s="100">
        <v>44393.787800925929</v>
      </c>
      <c r="D39" s="100" t="s">
        <v>2469</v>
      </c>
      <c r="E39" s="135">
        <v>778</v>
      </c>
      <c r="F39" s="143" t="str">
        <f>VLOOKUP(E39,VIP!$A$2:$O14384,2,0)</f>
        <v>DRBR202</v>
      </c>
      <c r="G39" s="143" t="str">
        <f>VLOOKUP(E39,'LISTADO ATM'!$A$2:$B$897,2,0)</f>
        <v xml:space="preserve">ATM Oficina Esperanza (Mao) </v>
      </c>
      <c r="H39" s="143" t="str">
        <f>VLOOKUP(E39,VIP!$A$2:$O19345,7,FALSE)</f>
        <v>Si</v>
      </c>
      <c r="I39" s="143" t="str">
        <f>VLOOKUP(E39,VIP!$A$2:$O11310,8,FALSE)</f>
        <v>Si</v>
      </c>
      <c r="J39" s="143" t="str">
        <f>VLOOKUP(E39,VIP!$A$2:$O11260,8,FALSE)</f>
        <v>Si</v>
      </c>
      <c r="K39" s="143" t="str">
        <f>VLOOKUP(E39,VIP!$A$2:$O14834,6,0)</f>
        <v>NO</v>
      </c>
      <c r="L39" s="144" t="s">
        <v>2417</v>
      </c>
      <c r="M39" s="202" t="s">
        <v>2545</v>
      </c>
      <c r="N39" s="99" t="s">
        <v>2452</v>
      </c>
      <c r="O39" s="143" t="s">
        <v>2470</v>
      </c>
      <c r="P39" s="143"/>
      <c r="Q39" s="202" t="s">
        <v>2663</v>
      </c>
    </row>
    <row r="40" spans="1:17" ht="18" x14ac:dyDescent="0.25">
      <c r="A40" s="143" t="str">
        <f>VLOOKUP(E40,'LISTADO ATM'!$A$2:$C$898,3,0)</f>
        <v>DISTRITO NACIONAL</v>
      </c>
      <c r="B40" s="140" t="s">
        <v>2614</v>
      </c>
      <c r="C40" s="100">
        <v>44394.518090277779</v>
      </c>
      <c r="D40" s="100" t="s">
        <v>2448</v>
      </c>
      <c r="E40" s="135">
        <v>31</v>
      </c>
      <c r="F40" s="143" t="str">
        <f>VLOOKUP(E40,VIP!$A$2:$O14372,2,0)</f>
        <v>DRBR031</v>
      </c>
      <c r="G40" s="143" t="str">
        <f>VLOOKUP(E40,'LISTADO ATM'!$A$2:$B$897,2,0)</f>
        <v xml:space="preserve">ATM Oficina San Martín I </v>
      </c>
      <c r="H40" s="143" t="str">
        <f>VLOOKUP(E40,VIP!$A$2:$O19333,7,FALSE)</f>
        <v>Si</v>
      </c>
      <c r="I40" s="143" t="str">
        <f>VLOOKUP(E40,VIP!$A$2:$O11298,8,FALSE)</f>
        <v>Si</v>
      </c>
      <c r="J40" s="143" t="str">
        <f>VLOOKUP(E40,VIP!$A$2:$O11248,8,FALSE)</f>
        <v>Si</v>
      </c>
      <c r="K40" s="143" t="str">
        <f>VLOOKUP(E40,VIP!$A$2:$O14822,6,0)</f>
        <v>NO</v>
      </c>
      <c r="L40" s="144" t="s">
        <v>2417</v>
      </c>
      <c r="M40" s="202" t="s">
        <v>2545</v>
      </c>
      <c r="N40" s="99" t="s">
        <v>2452</v>
      </c>
      <c r="O40" s="143" t="s">
        <v>2453</v>
      </c>
      <c r="P40" s="143"/>
      <c r="Q40" s="202" t="s">
        <v>2668</v>
      </c>
    </row>
    <row r="41" spans="1:17" ht="18" x14ac:dyDescent="0.25">
      <c r="A41" s="143" t="str">
        <f>VLOOKUP(E41,'LISTADO ATM'!$A$2:$C$898,3,0)</f>
        <v>NORTE</v>
      </c>
      <c r="B41" s="140">
        <v>3335957662</v>
      </c>
      <c r="C41" s="100">
        <v>44393.824583333335</v>
      </c>
      <c r="D41" s="100" t="s">
        <v>2469</v>
      </c>
      <c r="E41" s="135">
        <v>119</v>
      </c>
      <c r="F41" s="143" t="str">
        <f>VLOOKUP(E41,VIP!$A$2:$O14383,2,0)</f>
        <v>DRBR119</v>
      </c>
      <c r="G41" s="143" t="str">
        <f>VLOOKUP(E41,'LISTADO ATM'!$A$2:$B$897,2,0)</f>
        <v>ATM Oficina La Barranquita</v>
      </c>
      <c r="H41" s="143" t="str">
        <f>VLOOKUP(E41,VIP!$A$2:$O19344,7,FALSE)</f>
        <v>N/A</v>
      </c>
      <c r="I41" s="143" t="str">
        <f>VLOOKUP(E41,VIP!$A$2:$O11309,8,FALSE)</f>
        <v>N/A</v>
      </c>
      <c r="J41" s="143" t="str">
        <f>VLOOKUP(E41,VIP!$A$2:$O11259,8,FALSE)</f>
        <v>N/A</v>
      </c>
      <c r="K41" s="143" t="str">
        <f>VLOOKUP(E41,VIP!$A$2:$O14833,6,0)</f>
        <v>N/A</v>
      </c>
      <c r="L41" s="144" t="s">
        <v>2417</v>
      </c>
      <c r="M41" s="202" t="s">
        <v>2545</v>
      </c>
      <c r="N41" s="99" t="s">
        <v>2452</v>
      </c>
      <c r="O41" s="143" t="s">
        <v>2470</v>
      </c>
      <c r="P41" s="143"/>
      <c r="Q41" s="202" t="s">
        <v>2668</v>
      </c>
    </row>
    <row r="42" spans="1:17" ht="18" x14ac:dyDescent="0.25">
      <c r="A42" s="143" t="str">
        <f>VLOOKUP(E42,'LISTADO ATM'!$A$2:$C$898,3,0)</f>
        <v>DISTRITO NACIONAL</v>
      </c>
      <c r="B42" s="140">
        <v>3335957656</v>
      </c>
      <c r="C42" s="100">
        <v>44393.785694444443</v>
      </c>
      <c r="D42" s="100" t="s">
        <v>2448</v>
      </c>
      <c r="E42" s="135">
        <v>793</v>
      </c>
      <c r="F42" s="143" t="str">
        <f>VLOOKUP(E42,VIP!$A$2:$O14385,2,0)</f>
        <v>DRBR793</v>
      </c>
      <c r="G42" s="143" t="str">
        <f>VLOOKUP(E42,'LISTADO ATM'!$A$2:$B$897,2,0)</f>
        <v xml:space="preserve">ATM Centro de Caja Agora Mall </v>
      </c>
      <c r="H42" s="143" t="str">
        <f>VLOOKUP(E42,VIP!$A$2:$O19346,7,FALSE)</f>
        <v>Si</v>
      </c>
      <c r="I42" s="143" t="str">
        <f>VLOOKUP(E42,VIP!$A$2:$O11311,8,FALSE)</f>
        <v>Si</v>
      </c>
      <c r="J42" s="143" t="str">
        <f>VLOOKUP(E42,VIP!$A$2:$O11261,8,FALSE)</f>
        <v>Si</v>
      </c>
      <c r="K42" s="143" t="str">
        <f>VLOOKUP(E42,VIP!$A$2:$O14835,6,0)</f>
        <v>NO</v>
      </c>
      <c r="L42" s="144" t="s">
        <v>2417</v>
      </c>
      <c r="M42" s="202" t="s">
        <v>2545</v>
      </c>
      <c r="N42" s="99" t="s">
        <v>2452</v>
      </c>
      <c r="O42" s="143" t="s">
        <v>2453</v>
      </c>
      <c r="P42" s="143"/>
      <c r="Q42" s="202" t="s">
        <v>2672</v>
      </c>
    </row>
    <row r="43" spans="1:17" ht="18" x14ac:dyDescent="0.25">
      <c r="A43" s="143" t="str">
        <f>VLOOKUP(E43,'LISTADO ATM'!$A$2:$C$898,3,0)</f>
        <v>DISTRITO NACIONAL</v>
      </c>
      <c r="B43" s="140">
        <v>3335957585</v>
      </c>
      <c r="C43" s="100">
        <v>44393.708472222221</v>
      </c>
      <c r="D43" s="100" t="s">
        <v>2448</v>
      </c>
      <c r="E43" s="135">
        <v>769</v>
      </c>
      <c r="F43" s="143" t="str">
        <f>VLOOKUP(E43,VIP!$A$2:$O14368,2,0)</f>
        <v>DRBR769</v>
      </c>
      <c r="G43" s="143" t="str">
        <f>VLOOKUP(E43,'LISTADO ATM'!$A$2:$B$897,2,0)</f>
        <v>ATM UNP Pablo Mella Morales</v>
      </c>
      <c r="H43" s="143" t="str">
        <f>VLOOKUP(E43,VIP!$A$2:$O19329,7,FALSE)</f>
        <v>Si</v>
      </c>
      <c r="I43" s="143" t="str">
        <f>VLOOKUP(E43,VIP!$A$2:$O11294,8,FALSE)</f>
        <v>Si</v>
      </c>
      <c r="J43" s="143" t="str">
        <f>VLOOKUP(E43,VIP!$A$2:$O11244,8,FALSE)</f>
        <v>Si</v>
      </c>
      <c r="K43" s="143" t="str">
        <f>VLOOKUP(E43,VIP!$A$2:$O14818,6,0)</f>
        <v>NO</v>
      </c>
      <c r="L43" s="144" t="s">
        <v>2417</v>
      </c>
      <c r="M43" s="202" t="s">
        <v>2545</v>
      </c>
      <c r="N43" s="99" t="s">
        <v>2452</v>
      </c>
      <c r="O43" s="143" t="s">
        <v>2453</v>
      </c>
      <c r="P43" s="143"/>
      <c r="Q43" s="202" t="s">
        <v>2671</v>
      </c>
    </row>
    <row r="44" spans="1:17" ht="18" x14ac:dyDescent="0.25">
      <c r="A44" s="143" t="str">
        <f>VLOOKUP(E44,'LISTADO ATM'!$A$2:$C$898,3,0)</f>
        <v>ESTE</v>
      </c>
      <c r="B44" s="140">
        <v>3335957292</v>
      </c>
      <c r="C44" s="100">
        <v>44393.604131944441</v>
      </c>
      <c r="D44" s="100" t="s">
        <v>2448</v>
      </c>
      <c r="E44" s="135">
        <v>838</v>
      </c>
      <c r="F44" s="143" t="str">
        <f>VLOOKUP(E44,VIP!$A$2:$O14363,2,0)</f>
        <v>DRBR838</v>
      </c>
      <c r="G44" s="143" t="str">
        <f>VLOOKUP(E44,'LISTADO ATM'!$A$2:$B$897,2,0)</f>
        <v xml:space="preserve">ATM UNP Consuelo </v>
      </c>
      <c r="H44" s="143" t="str">
        <f>VLOOKUP(E44,VIP!$A$2:$O19324,7,FALSE)</f>
        <v>Si</v>
      </c>
      <c r="I44" s="143" t="str">
        <f>VLOOKUP(E44,VIP!$A$2:$O11289,8,FALSE)</f>
        <v>Si</v>
      </c>
      <c r="J44" s="143" t="str">
        <f>VLOOKUP(E44,VIP!$A$2:$O11239,8,FALSE)</f>
        <v>Si</v>
      </c>
      <c r="K44" s="143" t="str">
        <f>VLOOKUP(E44,VIP!$A$2:$O14813,6,0)</f>
        <v>NO</v>
      </c>
      <c r="L44" s="144" t="s">
        <v>2417</v>
      </c>
      <c r="M44" s="202" t="s">
        <v>2545</v>
      </c>
      <c r="N44" s="99" t="s">
        <v>2452</v>
      </c>
      <c r="O44" s="143" t="s">
        <v>2453</v>
      </c>
      <c r="P44" s="143"/>
      <c r="Q44" s="202" t="s">
        <v>2671</v>
      </c>
    </row>
    <row r="45" spans="1:17" ht="18" x14ac:dyDescent="0.25">
      <c r="A45" s="143" t="str">
        <f>VLOOKUP(E45,'LISTADO ATM'!$A$2:$C$898,3,0)</f>
        <v>DISTRITO NACIONAL</v>
      </c>
      <c r="B45" s="140">
        <v>3335957682</v>
      </c>
      <c r="C45" s="100">
        <v>44393.902349537035</v>
      </c>
      <c r="D45" s="100" t="s">
        <v>2448</v>
      </c>
      <c r="E45" s="135">
        <v>836</v>
      </c>
      <c r="F45" s="143" t="str">
        <f>VLOOKUP(E45,VIP!$A$2:$O14370,2,0)</f>
        <v>DRBR836</v>
      </c>
      <c r="G45" s="143" t="str">
        <f>VLOOKUP(E45,'LISTADO ATM'!$A$2:$B$897,2,0)</f>
        <v xml:space="preserve">ATM UNP Plaza Luperón </v>
      </c>
      <c r="H45" s="143" t="str">
        <f>VLOOKUP(E45,VIP!$A$2:$O19331,7,FALSE)</f>
        <v>Si</v>
      </c>
      <c r="I45" s="143" t="str">
        <f>VLOOKUP(E45,VIP!$A$2:$O11296,8,FALSE)</f>
        <v>Si</v>
      </c>
      <c r="J45" s="143" t="str">
        <f>VLOOKUP(E45,VIP!$A$2:$O11246,8,FALSE)</f>
        <v>Si</v>
      </c>
      <c r="K45" s="143" t="str">
        <f>VLOOKUP(E45,VIP!$A$2:$O14820,6,0)</f>
        <v>NO</v>
      </c>
      <c r="L45" s="144" t="s">
        <v>2417</v>
      </c>
      <c r="M45" s="202" t="s">
        <v>2545</v>
      </c>
      <c r="N45" s="99" t="s">
        <v>2452</v>
      </c>
      <c r="O45" s="143" t="s">
        <v>2453</v>
      </c>
      <c r="P45" s="143"/>
      <c r="Q45" s="202" t="s">
        <v>2673</v>
      </c>
    </row>
    <row r="46" spans="1:17" ht="18" x14ac:dyDescent="0.25">
      <c r="A46" s="143" t="str">
        <f>VLOOKUP(E46,'LISTADO ATM'!$A$2:$C$898,3,0)</f>
        <v>DISTRITO NACIONAL</v>
      </c>
      <c r="B46" s="140">
        <v>3335957484</v>
      </c>
      <c r="C46" s="100">
        <v>44393.667037037034</v>
      </c>
      <c r="D46" s="100" t="s">
        <v>2448</v>
      </c>
      <c r="E46" s="135">
        <v>887</v>
      </c>
      <c r="F46" s="143" t="str">
        <f>VLOOKUP(E46,VIP!$A$2:$O14379,2,0)</f>
        <v>DRBR887</v>
      </c>
      <c r="G46" s="143" t="str">
        <f>VLOOKUP(E46,'LISTADO ATM'!$A$2:$B$897,2,0)</f>
        <v>ATM S/M Bravo Los Proceres</v>
      </c>
      <c r="H46" s="143" t="str">
        <f>VLOOKUP(E46,VIP!$A$2:$O19340,7,FALSE)</f>
        <v>Si</v>
      </c>
      <c r="I46" s="143" t="str">
        <f>VLOOKUP(E46,VIP!$A$2:$O11305,8,FALSE)</f>
        <v>Si</v>
      </c>
      <c r="J46" s="143" t="str">
        <f>VLOOKUP(E46,VIP!$A$2:$O11255,8,FALSE)</f>
        <v>Si</v>
      </c>
      <c r="K46" s="143" t="str">
        <f>VLOOKUP(E46,VIP!$A$2:$O14829,6,0)</f>
        <v>NO</v>
      </c>
      <c r="L46" s="144" t="s">
        <v>2417</v>
      </c>
      <c r="M46" s="202" t="s">
        <v>2545</v>
      </c>
      <c r="N46" s="99" t="s">
        <v>2452</v>
      </c>
      <c r="O46" s="143" t="s">
        <v>2453</v>
      </c>
      <c r="P46" s="143"/>
      <c r="Q46" s="202" t="s">
        <v>2674</v>
      </c>
    </row>
    <row r="47" spans="1:17" ht="18" x14ac:dyDescent="0.25">
      <c r="A47" s="143" t="str">
        <f>VLOOKUP(E47,'LISTADO ATM'!$A$2:$C$898,3,0)</f>
        <v>DISTRITO NACIONAL</v>
      </c>
      <c r="B47" s="140" t="s">
        <v>2643</v>
      </c>
      <c r="C47" s="100">
        <v>44394.417638888888</v>
      </c>
      <c r="D47" s="100" t="s">
        <v>2448</v>
      </c>
      <c r="E47" s="135">
        <v>238</v>
      </c>
      <c r="F47" s="143" t="str">
        <f>VLOOKUP(E47,VIP!$A$2:$O14393,2,0)</f>
        <v>DRBR238</v>
      </c>
      <c r="G47" s="143" t="str">
        <f>VLOOKUP(E47,'LISTADO ATM'!$A$2:$B$897,2,0)</f>
        <v xml:space="preserve">ATM Multicentro La Sirena Charles de Gaulle </v>
      </c>
      <c r="H47" s="143" t="str">
        <f>VLOOKUP(E47,VIP!$A$2:$O19354,7,FALSE)</f>
        <v>Si</v>
      </c>
      <c r="I47" s="143" t="str">
        <f>VLOOKUP(E47,VIP!$A$2:$O11319,8,FALSE)</f>
        <v>Si</v>
      </c>
      <c r="J47" s="143" t="str">
        <f>VLOOKUP(E47,VIP!$A$2:$O11269,8,FALSE)</f>
        <v>Si</v>
      </c>
      <c r="K47" s="143" t="str">
        <f>VLOOKUP(E47,VIP!$A$2:$O14843,6,0)</f>
        <v>No</v>
      </c>
      <c r="L47" s="144" t="s">
        <v>2417</v>
      </c>
      <c r="M47" s="202" t="s">
        <v>2545</v>
      </c>
      <c r="N47" s="99" t="s">
        <v>2452</v>
      </c>
      <c r="O47" s="143" t="s">
        <v>2453</v>
      </c>
      <c r="P47" s="143"/>
      <c r="Q47" s="202" t="s">
        <v>2669</v>
      </c>
    </row>
    <row r="48" spans="1:17" ht="18" x14ac:dyDescent="0.25">
      <c r="A48" s="143" t="str">
        <f>VLOOKUP(E48,'LISTADO ATM'!$A$2:$C$898,3,0)</f>
        <v>NORTE</v>
      </c>
      <c r="B48" s="140" t="s">
        <v>2600</v>
      </c>
      <c r="C48" s="100">
        <v>44394.201226851852</v>
      </c>
      <c r="D48" s="100" t="s">
        <v>2181</v>
      </c>
      <c r="E48" s="135">
        <v>181</v>
      </c>
      <c r="F48" s="143" t="str">
        <f>VLOOKUP(E48,VIP!$A$2:$O14374,2,0)</f>
        <v>DRBR181</v>
      </c>
      <c r="G48" s="143" t="str">
        <f>VLOOKUP(E48,'LISTADO ATM'!$A$2:$B$897,2,0)</f>
        <v xml:space="preserve">ATM Oficina Sabaneta </v>
      </c>
      <c r="H48" s="143" t="str">
        <f>VLOOKUP(E48,VIP!$A$2:$O19335,7,FALSE)</f>
        <v>Si</v>
      </c>
      <c r="I48" s="143" t="str">
        <f>VLOOKUP(E48,VIP!$A$2:$O11300,8,FALSE)</f>
        <v>Si</v>
      </c>
      <c r="J48" s="143" t="str">
        <f>VLOOKUP(E48,VIP!$A$2:$O11250,8,FALSE)</f>
        <v>Si</v>
      </c>
      <c r="K48" s="143" t="str">
        <f>VLOOKUP(E48,VIP!$A$2:$O14824,6,0)</f>
        <v>SI</v>
      </c>
      <c r="L48" s="144" t="s">
        <v>2465</v>
      </c>
      <c r="M48" s="202" t="s">
        <v>2545</v>
      </c>
      <c r="N48" s="99" t="s">
        <v>2452</v>
      </c>
      <c r="O48" s="143" t="s">
        <v>2606</v>
      </c>
      <c r="P48" s="143"/>
      <c r="Q48" s="202" t="s">
        <v>2677</v>
      </c>
    </row>
    <row r="49" spans="1:17" ht="18" x14ac:dyDescent="0.25">
      <c r="A49" s="143" t="str">
        <f>VLOOKUP(E49,'LISTADO ATM'!$A$2:$C$898,3,0)</f>
        <v>NORTE</v>
      </c>
      <c r="B49" s="140">
        <v>3335957639</v>
      </c>
      <c r="C49" s="100">
        <v>44393.753136574072</v>
      </c>
      <c r="D49" s="100" t="s">
        <v>2181</v>
      </c>
      <c r="E49" s="135">
        <v>151</v>
      </c>
      <c r="F49" s="143" t="str">
        <f>VLOOKUP(E49,VIP!$A$2:$O14366,2,0)</f>
        <v>DRBR151</v>
      </c>
      <c r="G49" s="143" t="str">
        <f>VLOOKUP(E49,'LISTADO ATM'!$A$2:$B$897,2,0)</f>
        <v xml:space="preserve">ATM Oficina Nagua </v>
      </c>
      <c r="H49" s="143" t="str">
        <f>VLOOKUP(E49,VIP!$A$2:$O19327,7,FALSE)</f>
        <v>Si</v>
      </c>
      <c r="I49" s="143" t="str">
        <f>VLOOKUP(E49,VIP!$A$2:$O11292,8,FALSE)</f>
        <v>Si</v>
      </c>
      <c r="J49" s="143" t="str">
        <f>VLOOKUP(E49,VIP!$A$2:$O11242,8,FALSE)</f>
        <v>Si</v>
      </c>
      <c r="K49" s="143" t="str">
        <f>VLOOKUP(E49,VIP!$A$2:$O14816,6,0)</f>
        <v>SI</v>
      </c>
      <c r="L49" s="144" t="s">
        <v>2465</v>
      </c>
      <c r="M49" s="202" t="s">
        <v>2545</v>
      </c>
      <c r="N49" s="99" t="s">
        <v>2452</v>
      </c>
      <c r="O49" s="143" t="s">
        <v>2586</v>
      </c>
      <c r="P49" s="143"/>
      <c r="Q49" s="202" t="s">
        <v>2676</v>
      </c>
    </row>
    <row r="50" spans="1:17" ht="18" x14ac:dyDescent="0.25">
      <c r="A50" s="143" t="str">
        <f>VLOOKUP(E50,'LISTADO ATM'!$A$2:$C$898,3,0)</f>
        <v>ESTE</v>
      </c>
      <c r="B50" s="140">
        <v>3335957669</v>
      </c>
      <c r="C50" s="100">
        <v>44393.86515046296</v>
      </c>
      <c r="D50" s="100" t="s">
        <v>2180</v>
      </c>
      <c r="E50" s="135">
        <v>268</v>
      </c>
      <c r="F50" s="143" t="str">
        <f>VLOOKUP(E50,VIP!$A$2:$O14377,2,0)</f>
        <v>DRBR268</v>
      </c>
      <c r="G50" s="143" t="str">
        <f>VLOOKUP(E50,'LISTADO ATM'!$A$2:$B$897,2,0)</f>
        <v xml:space="preserve">ATM Autobanco La Altagracia (Higuey) </v>
      </c>
      <c r="H50" s="143" t="str">
        <f>VLOOKUP(E50,VIP!$A$2:$O19338,7,FALSE)</f>
        <v>Si</v>
      </c>
      <c r="I50" s="143" t="str">
        <f>VLOOKUP(E50,VIP!$A$2:$O11303,8,FALSE)</f>
        <v>Si</v>
      </c>
      <c r="J50" s="143" t="str">
        <f>VLOOKUP(E50,VIP!$A$2:$O11253,8,FALSE)</f>
        <v>Si</v>
      </c>
      <c r="K50" s="143" t="str">
        <f>VLOOKUP(E50,VIP!$A$2:$O14827,6,0)</f>
        <v>NO</v>
      </c>
      <c r="L50" s="144" t="s">
        <v>2465</v>
      </c>
      <c r="M50" s="202" t="s">
        <v>2545</v>
      </c>
      <c r="N50" s="99" t="s">
        <v>2452</v>
      </c>
      <c r="O50" s="143" t="s">
        <v>2454</v>
      </c>
      <c r="P50" s="143"/>
      <c r="Q50" s="202" t="s">
        <v>2676</v>
      </c>
    </row>
    <row r="51" spans="1:17" ht="18" x14ac:dyDescent="0.25">
      <c r="A51" s="143" t="str">
        <f>VLOOKUP(E51,'LISTADO ATM'!$A$2:$C$898,3,0)</f>
        <v>DISTRITO NACIONAL</v>
      </c>
      <c r="B51" s="140">
        <v>3335957667</v>
      </c>
      <c r="C51" s="100">
        <v>44393.862673611111</v>
      </c>
      <c r="D51" s="100" t="s">
        <v>2180</v>
      </c>
      <c r="E51" s="135">
        <v>525</v>
      </c>
      <c r="F51" s="143" t="str">
        <f>VLOOKUP(E51,VIP!$A$2:$O14379,2,0)</f>
        <v>DRBR525</v>
      </c>
      <c r="G51" s="143" t="str">
        <f>VLOOKUP(E51,'LISTADO ATM'!$A$2:$B$897,2,0)</f>
        <v>ATM S/M Bravo Las Americas</v>
      </c>
      <c r="H51" s="143" t="str">
        <f>VLOOKUP(E51,VIP!$A$2:$O19340,7,FALSE)</f>
        <v>Si</v>
      </c>
      <c r="I51" s="143" t="str">
        <f>VLOOKUP(E51,VIP!$A$2:$O11305,8,FALSE)</f>
        <v>Si</v>
      </c>
      <c r="J51" s="143" t="str">
        <f>VLOOKUP(E51,VIP!$A$2:$O11255,8,FALSE)</f>
        <v>Si</v>
      </c>
      <c r="K51" s="143" t="str">
        <f>VLOOKUP(E51,VIP!$A$2:$O14829,6,0)</f>
        <v>NO</v>
      </c>
      <c r="L51" s="144" t="s">
        <v>2465</v>
      </c>
      <c r="M51" s="202" t="s">
        <v>2545</v>
      </c>
      <c r="N51" s="99" t="s">
        <v>2452</v>
      </c>
      <c r="O51" s="143" t="s">
        <v>2454</v>
      </c>
      <c r="P51" s="143"/>
      <c r="Q51" s="202" t="s">
        <v>2679</v>
      </c>
    </row>
    <row r="52" spans="1:17" ht="18" x14ac:dyDescent="0.25">
      <c r="A52" s="143" t="str">
        <f>VLOOKUP(E52,'LISTADO ATM'!$A$2:$C$898,3,0)</f>
        <v>NORTE</v>
      </c>
      <c r="B52" s="140" t="s">
        <v>2599</v>
      </c>
      <c r="C52" s="100">
        <v>44394.200277777774</v>
      </c>
      <c r="D52" s="100" t="s">
        <v>2181</v>
      </c>
      <c r="E52" s="135">
        <v>288</v>
      </c>
      <c r="F52" s="143" t="str">
        <f>VLOOKUP(E52,VIP!$A$2:$O14373,2,0)</f>
        <v>DRBR288</v>
      </c>
      <c r="G52" s="143" t="str">
        <f>VLOOKUP(E52,'LISTADO ATM'!$A$2:$B$897,2,0)</f>
        <v xml:space="preserve">ATM Oficina Camino Real II (Puerto Plata) </v>
      </c>
      <c r="H52" s="143" t="str">
        <f>VLOOKUP(E52,VIP!$A$2:$O19334,7,FALSE)</f>
        <v>N/A</v>
      </c>
      <c r="I52" s="143" t="str">
        <f>VLOOKUP(E52,VIP!$A$2:$O11299,8,FALSE)</f>
        <v>N/A</v>
      </c>
      <c r="J52" s="143" t="str">
        <f>VLOOKUP(E52,VIP!$A$2:$O11249,8,FALSE)</f>
        <v>N/A</v>
      </c>
      <c r="K52" s="143" t="str">
        <f>VLOOKUP(E52,VIP!$A$2:$O14823,6,0)</f>
        <v>N/A</v>
      </c>
      <c r="L52" s="144" t="s">
        <v>2465</v>
      </c>
      <c r="M52" s="202" t="s">
        <v>2545</v>
      </c>
      <c r="N52" s="99" t="s">
        <v>2452</v>
      </c>
      <c r="O52" s="143" t="s">
        <v>2606</v>
      </c>
      <c r="P52" s="143"/>
      <c r="Q52" s="202" t="s">
        <v>2678</v>
      </c>
    </row>
    <row r="53" spans="1:17" ht="18" x14ac:dyDescent="0.25">
      <c r="A53" s="143" t="str">
        <f>VLOOKUP(E53,'LISTADO ATM'!$A$2:$C$898,3,0)</f>
        <v>DISTRITO NACIONAL</v>
      </c>
      <c r="B53" s="140">
        <v>3335957595</v>
      </c>
      <c r="C53" s="100">
        <v>44393.714016203703</v>
      </c>
      <c r="D53" s="100" t="s">
        <v>2180</v>
      </c>
      <c r="E53" s="135">
        <v>298</v>
      </c>
      <c r="F53" s="143" t="str">
        <f>VLOOKUP(E53,VIP!$A$2:$O14365,2,0)</f>
        <v>DRBR298</v>
      </c>
      <c r="G53" s="143" t="str">
        <f>VLOOKUP(E53,'LISTADO ATM'!$A$2:$B$897,2,0)</f>
        <v xml:space="preserve">ATM S/M Aprezio Engombe </v>
      </c>
      <c r="H53" s="143" t="str">
        <f>VLOOKUP(E53,VIP!$A$2:$O19326,7,FALSE)</f>
        <v>Si</v>
      </c>
      <c r="I53" s="143" t="str">
        <f>VLOOKUP(E53,VIP!$A$2:$O11291,8,FALSE)</f>
        <v>Si</v>
      </c>
      <c r="J53" s="143" t="str">
        <f>VLOOKUP(E53,VIP!$A$2:$O11241,8,FALSE)</f>
        <v>Si</v>
      </c>
      <c r="K53" s="143" t="str">
        <f>VLOOKUP(E53,VIP!$A$2:$O14815,6,0)</f>
        <v>NO</v>
      </c>
      <c r="L53" s="144" t="s">
        <v>2465</v>
      </c>
      <c r="M53" s="202" t="s">
        <v>2545</v>
      </c>
      <c r="N53" s="99" t="s">
        <v>2452</v>
      </c>
      <c r="O53" s="143" t="s">
        <v>2454</v>
      </c>
      <c r="P53" s="143"/>
      <c r="Q53" s="202" t="s">
        <v>2678</v>
      </c>
    </row>
    <row r="54" spans="1:17" ht="18" x14ac:dyDescent="0.25">
      <c r="A54" s="143" t="str">
        <f>VLOOKUP(E54,'LISTADO ATM'!$A$2:$C$898,3,0)</f>
        <v>DISTRITO NACIONAL</v>
      </c>
      <c r="B54" s="140">
        <v>3335957684</v>
      </c>
      <c r="C54" s="100">
        <v>44393.923194444447</v>
      </c>
      <c r="D54" s="100" t="s">
        <v>2180</v>
      </c>
      <c r="E54" s="135">
        <v>527</v>
      </c>
      <c r="F54" s="143" t="str">
        <f>VLOOKUP(E54,VIP!$A$2:$O14369,2,0)</f>
        <v>DRBR527</v>
      </c>
      <c r="G54" s="143" t="str">
        <f>VLOOKUP(E54,'LISTADO ATM'!$A$2:$B$897,2,0)</f>
        <v>ATM Oficina Zona Oriental II</v>
      </c>
      <c r="H54" s="143" t="str">
        <f>VLOOKUP(E54,VIP!$A$2:$O19330,7,FALSE)</f>
        <v>Si</v>
      </c>
      <c r="I54" s="143" t="str">
        <f>VLOOKUP(E54,VIP!$A$2:$O11295,8,FALSE)</f>
        <v>Si</v>
      </c>
      <c r="J54" s="143" t="str">
        <f>VLOOKUP(E54,VIP!$A$2:$O11245,8,FALSE)</f>
        <v>Si</v>
      </c>
      <c r="K54" s="143" t="str">
        <f>VLOOKUP(E54,VIP!$A$2:$O14819,6,0)</f>
        <v>SI</v>
      </c>
      <c r="L54" s="144" t="s">
        <v>2465</v>
      </c>
      <c r="M54" s="202" t="s">
        <v>2545</v>
      </c>
      <c r="N54" s="99" t="s">
        <v>2452</v>
      </c>
      <c r="O54" s="143" t="s">
        <v>2454</v>
      </c>
      <c r="P54" s="143"/>
      <c r="Q54" s="202" t="s">
        <v>2680</v>
      </c>
    </row>
    <row r="55" spans="1:17" ht="18" x14ac:dyDescent="0.25">
      <c r="A55" s="143" t="str">
        <f>VLOOKUP(E55,'LISTADO ATM'!$A$2:$C$898,3,0)</f>
        <v>DISTRITO NACIONAL</v>
      </c>
      <c r="B55" s="140">
        <v>3335957685</v>
      </c>
      <c r="C55" s="100">
        <v>44393.924861111111</v>
      </c>
      <c r="D55" s="100" t="s">
        <v>2180</v>
      </c>
      <c r="E55" s="135">
        <v>911</v>
      </c>
      <c r="F55" s="143" t="str">
        <f>VLOOKUP(E55,VIP!$A$2:$O14368,2,0)</f>
        <v>DRBR911</v>
      </c>
      <c r="G55" s="143" t="str">
        <f>VLOOKUP(E55,'LISTADO ATM'!$A$2:$B$897,2,0)</f>
        <v xml:space="preserve">ATM Oficina Venezuela II </v>
      </c>
      <c r="H55" s="143" t="str">
        <f>VLOOKUP(E55,VIP!$A$2:$O19329,7,FALSE)</f>
        <v>Si</v>
      </c>
      <c r="I55" s="143" t="str">
        <f>VLOOKUP(E55,VIP!$A$2:$O11294,8,FALSE)</f>
        <v>Si</v>
      </c>
      <c r="J55" s="143" t="str">
        <f>VLOOKUP(E55,VIP!$A$2:$O11244,8,FALSE)</f>
        <v>Si</v>
      </c>
      <c r="K55" s="143" t="str">
        <f>VLOOKUP(E55,VIP!$A$2:$O14818,6,0)</f>
        <v>SI</v>
      </c>
      <c r="L55" s="144" t="s">
        <v>2465</v>
      </c>
      <c r="M55" s="202" t="s">
        <v>2545</v>
      </c>
      <c r="N55" s="99" t="s">
        <v>2452</v>
      </c>
      <c r="O55" s="143" t="s">
        <v>2454</v>
      </c>
      <c r="P55" s="143"/>
      <c r="Q55" s="202" t="s">
        <v>2680</v>
      </c>
    </row>
    <row r="56" spans="1:17" ht="18" x14ac:dyDescent="0.25">
      <c r="A56" s="143" t="str">
        <f>VLOOKUP(E56,'LISTADO ATM'!$A$2:$C$898,3,0)</f>
        <v>DISTRITO NACIONAL</v>
      </c>
      <c r="B56" s="140">
        <v>3335956277</v>
      </c>
      <c r="C56" s="100">
        <v>44392.740682870368</v>
      </c>
      <c r="D56" s="100" t="s">
        <v>2180</v>
      </c>
      <c r="E56" s="135">
        <v>224</v>
      </c>
      <c r="F56" s="143" t="str">
        <f>VLOOKUP(E56,VIP!$A$2:$O14317,2,0)</f>
        <v>DRBR224</v>
      </c>
      <c r="G56" s="143" t="str">
        <f>VLOOKUP(E56,'LISTADO ATM'!$A$2:$B$897,2,0)</f>
        <v xml:space="preserve">ATM S/M Nacional El Millón (Núñez de Cáceres) </v>
      </c>
      <c r="H56" s="143" t="str">
        <f>VLOOKUP(E56,VIP!$A$2:$O19278,7,FALSE)</f>
        <v>Si</v>
      </c>
      <c r="I56" s="143" t="str">
        <f>VLOOKUP(E56,VIP!$A$2:$O11243,8,FALSE)</f>
        <v>Si</v>
      </c>
      <c r="J56" s="143" t="str">
        <f>VLOOKUP(E56,VIP!$A$2:$O11193,8,FALSE)</f>
        <v>Si</v>
      </c>
      <c r="K56" s="143" t="str">
        <f>VLOOKUP(E56,VIP!$A$2:$O14767,6,0)</f>
        <v>SI</v>
      </c>
      <c r="L56" s="144" t="s">
        <v>2219</v>
      </c>
      <c r="M56" s="99" t="s">
        <v>2445</v>
      </c>
      <c r="N56" s="99" t="s">
        <v>2452</v>
      </c>
      <c r="O56" s="143" t="s">
        <v>2454</v>
      </c>
      <c r="P56" s="143"/>
      <c r="Q56" s="99" t="s">
        <v>2219</v>
      </c>
    </row>
    <row r="57" spans="1:17" ht="18" x14ac:dyDescent="0.25">
      <c r="A57" s="143" t="str">
        <f>VLOOKUP(E57,'LISTADO ATM'!$A$2:$C$898,3,0)</f>
        <v>DISTRITO NACIONAL</v>
      </c>
      <c r="B57" s="140">
        <v>3335957556</v>
      </c>
      <c r="C57" s="100">
        <v>44393.687094907407</v>
      </c>
      <c r="D57" s="100" t="s">
        <v>2180</v>
      </c>
      <c r="E57" s="135">
        <v>321</v>
      </c>
      <c r="F57" s="143" t="str">
        <f>VLOOKUP(E57,VIP!$A$2:$O14375,2,0)</f>
        <v>DRBR321</v>
      </c>
      <c r="G57" s="143" t="str">
        <f>VLOOKUP(E57,'LISTADO ATM'!$A$2:$B$897,2,0)</f>
        <v xml:space="preserve">ATM Oficina Jiménez Moya I </v>
      </c>
      <c r="H57" s="143" t="str">
        <f>VLOOKUP(E57,VIP!$A$2:$O19336,7,FALSE)</f>
        <v>Si</v>
      </c>
      <c r="I57" s="143" t="str">
        <f>VLOOKUP(E57,VIP!$A$2:$O11301,8,FALSE)</f>
        <v>Si</v>
      </c>
      <c r="J57" s="143" t="str">
        <f>VLOOKUP(E57,VIP!$A$2:$O11251,8,FALSE)</f>
        <v>Si</v>
      </c>
      <c r="K57" s="143" t="str">
        <f>VLOOKUP(E57,VIP!$A$2:$O14825,6,0)</f>
        <v>NO</v>
      </c>
      <c r="L57" s="144" t="s">
        <v>2219</v>
      </c>
      <c r="M57" s="99" t="s">
        <v>2445</v>
      </c>
      <c r="N57" s="99" t="s">
        <v>2452</v>
      </c>
      <c r="O57" s="143" t="s">
        <v>2454</v>
      </c>
      <c r="P57" s="143"/>
      <c r="Q57" s="99" t="s">
        <v>2219</v>
      </c>
    </row>
    <row r="58" spans="1:17" ht="18" x14ac:dyDescent="0.25">
      <c r="A58" s="143" t="str">
        <f>VLOOKUP(E58,'LISTADO ATM'!$A$2:$C$898,3,0)</f>
        <v>ESTE</v>
      </c>
      <c r="B58" s="140" t="s">
        <v>2633</v>
      </c>
      <c r="C58" s="100">
        <v>44394.482048611113</v>
      </c>
      <c r="D58" s="100" t="s">
        <v>2180</v>
      </c>
      <c r="E58" s="135">
        <v>353</v>
      </c>
      <c r="F58" s="143" t="str">
        <f>VLOOKUP(E58,VIP!$A$2:$O14384,2,0)</f>
        <v>DRBR353</v>
      </c>
      <c r="G58" s="143" t="str">
        <f>VLOOKUP(E58,'LISTADO ATM'!$A$2:$B$897,2,0)</f>
        <v xml:space="preserve">ATM Estación Boulevard Juan Dolio </v>
      </c>
      <c r="H58" s="143" t="str">
        <f>VLOOKUP(E58,VIP!$A$2:$O19345,7,FALSE)</f>
        <v>Si</v>
      </c>
      <c r="I58" s="143" t="str">
        <f>VLOOKUP(E58,VIP!$A$2:$O11310,8,FALSE)</f>
        <v>Si</v>
      </c>
      <c r="J58" s="143" t="str">
        <f>VLOOKUP(E58,VIP!$A$2:$O11260,8,FALSE)</f>
        <v>Si</v>
      </c>
      <c r="K58" s="143" t="str">
        <f>VLOOKUP(E58,VIP!$A$2:$O14834,6,0)</f>
        <v>NO</v>
      </c>
      <c r="L58" s="144" t="s">
        <v>2219</v>
      </c>
      <c r="M58" s="99" t="s">
        <v>2445</v>
      </c>
      <c r="N58" s="99" t="s">
        <v>2452</v>
      </c>
      <c r="O58" s="143" t="s">
        <v>2454</v>
      </c>
      <c r="P58" s="143"/>
      <c r="Q58" s="99" t="s">
        <v>2219</v>
      </c>
    </row>
    <row r="59" spans="1:17" ht="18" x14ac:dyDescent="0.25">
      <c r="A59" s="143" t="str">
        <f>VLOOKUP(E59,'LISTADO ATM'!$A$2:$C$898,3,0)</f>
        <v>DISTRITO NACIONAL</v>
      </c>
      <c r="B59" s="140">
        <v>3335957580</v>
      </c>
      <c r="C59" s="100">
        <v>44393.703379629631</v>
      </c>
      <c r="D59" s="100" t="s">
        <v>2180</v>
      </c>
      <c r="E59" s="135">
        <v>490</v>
      </c>
      <c r="F59" s="143" t="str">
        <f>VLOOKUP(E59,VIP!$A$2:$O14369,2,0)</f>
        <v>DRBR490</v>
      </c>
      <c r="G59" s="143" t="str">
        <f>VLOOKUP(E59,'LISTADO ATM'!$A$2:$B$897,2,0)</f>
        <v xml:space="preserve">ATM Hospital Ney Arias Lora </v>
      </c>
      <c r="H59" s="143" t="str">
        <f>VLOOKUP(E59,VIP!$A$2:$O19330,7,FALSE)</f>
        <v>Si</v>
      </c>
      <c r="I59" s="143" t="str">
        <f>VLOOKUP(E59,VIP!$A$2:$O11295,8,FALSE)</f>
        <v>Si</v>
      </c>
      <c r="J59" s="143" t="str">
        <f>VLOOKUP(E59,VIP!$A$2:$O11245,8,FALSE)</f>
        <v>Si</v>
      </c>
      <c r="K59" s="143" t="str">
        <f>VLOOKUP(E59,VIP!$A$2:$O14819,6,0)</f>
        <v>NO</v>
      </c>
      <c r="L59" s="144" t="s">
        <v>2219</v>
      </c>
      <c r="M59" s="99" t="s">
        <v>2445</v>
      </c>
      <c r="N59" s="99" t="s">
        <v>2452</v>
      </c>
      <c r="O59" s="143" t="s">
        <v>2454</v>
      </c>
      <c r="P59" s="143"/>
      <c r="Q59" s="99" t="s">
        <v>2219</v>
      </c>
    </row>
    <row r="60" spans="1:17" ht="18" x14ac:dyDescent="0.25">
      <c r="A60" s="143" t="str">
        <f>VLOOKUP(E60,'LISTADO ATM'!$A$2:$C$898,3,0)</f>
        <v>SUR</v>
      </c>
      <c r="B60" s="140">
        <v>3335957287</v>
      </c>
      <c r="C60" s="100">
        <v>44393.60261574074</v>
      </c>
      <c r="D60" s="100" t="s">
        <v>2180</v>
      </c>
      <c r="E60" s="135">
        <v>512</v>
      </c>
      <c r="F60" s="143" t="str">
        <f>VLOOKUP(E60,VIP!$A$2:$O14364,2,0)</f>
        <v>DRBR512</v>
      </c>
      <c r="G60" s="143" t="str">
        <f>VLOOKUP(E60,'LISTADO ATM'!$A$2:$B$897,2,0)</f>
        <v>ATM Plaza Jesús Ferreira</v>
      </c>
      <c r="H60" s="143" t="str">
        <f>VLOOKUP(E60,VIP!$A$2:$O19325,7,FALSE)</f>
        <v>N/A</v>
      </c>
      <c r="I60" s="143" t="str">
        <f>VLOOKUP(E60,VIP!$A$2:$O11290,8,FALSE)</f>
        <v>N/A</v>
      </c>
      <c r="J60" s="143" t="str">
        <f>VLOOKUP(E60,VIP!$A$2:$O11240,8,FALSE)</f>
        <v>N/A</v>
      </c>
      <c r="K60" s="143" t="str">
        <f>VLOOKUP(E60,VIP!$A$2:$O14814,6,0)</f>
        <v>N/A</v>
      </c>
      <c r="L60" s="144" t="s">
        <v>2219</v>
      </c>
      <c r="M60" s="99" t="s">
        <v>2445</v>
      </c>
      <c r="N60" s="99" t="s">
        <v>2452</v>
      </c>
      <c r="O60" s="143" t="s">
        <v>2454</v>
      </c>
      <c r="P60" s="143"/>
      <c r="Q60" s="99" t="s">
        <v>2219</v>
      </c>
    </row>
    <row r="61" spans="1:17" ht="18" x14ac:dyDescent="0.25">
      <c r="A61" s="143" t="str">
        <f>VLOOKUP(E61,'LISTADO ATM'!$A$2:$C$898,3,0)</f>
        <v>DISTRITO NACIONAL</v>
      </c>
      <c r="B61" s="140">
        <v>3335956833</v>
      </c>
      <c r="C61" s="100">
        <v>44393.441087962965</v>
      </c>
      <c r="D61" s="100" t="s">
        <v>2180</v>
      </c>
      <c r="E61" s="135">
        <v>557</v>
      </c>
      <c r="F61" s="143" t="str">
        <f>VLOOKUP(E61,VIP!$A$2:$O14365,2,0)</f>
        <v>DRBR022</v>
      </c>
      <c r="G61" s="143" t="str">
        <f>VLOOKUP(E61,'LISTADO ATM'!$A$2:$B$897,2,0)</f>
        <v xml:space="preserve">ATM Multicentro La Sirena Ave. Mella </v>
      </c>
      <c r="H61" s="143" t="str">
        <f>VLOOKUP(E61,VIP!$A$2:$O19326,7,FALSE)</f>
        <v>Si</v>
      </c>
      <c r="I61" s="143" t="str">
        <f>VLOOKUP(E61,VIP!$A$2:$O11291,8,FALSE)</f>
        <v>Si</v>
      </c>
      <c r="J61" s="143" t="str">
        <f>VLOOKUP(E61,VIP!$A$2:$O11241,8,FALSE)</f>
        <v>Si</v>
      </c>
      <c r="K61" s="143" t="str">
        <f>VLOOKUP(E61,VIP!$A$2:$O14815,6,0)</f>
        <v>SI</v>
      </c>
      <c r="L61" s="144" t="s">
        <v>2219</v>
      </c>
      <c r="M61" s="99" t="s">
        <v>2445</v>
      </c>
      <c r="N61" s="99" t="s">
        <v>2452</v>
      </c>
      <c r="O61" s="143" t="s">
        <v>2454</v>
      </c>
      <c r="P61" s="143"/>
      <c r="Q61" s="99" t="s">
        <v>2219</v>
      </c>
    </row>
    <row r="62" spans="1:17" ht="18" x14ac:dyDescent="0.25">
      <c r="A62" s="143" t="str">
        <f>VLOOKUP(E62,'LISTADO ATM'!$A$2:$C$898,3,0)</f>
        <v>DISTRITO NACIONAL</v>
      </c>
      <c r="B62" s="140">
        <v>3335956059</v>
      </c>
      <c r="C62" s="100">
        <v>44392.648495370369</v>
      </c>
      <c r="D62" s="100" t="s">
        <v>2180</v>
      </c>
      <c r="E62" s="135">
        <v>620</v>
      </c>
      <c r="F62" s="143" t="str">
        <f>VLOOKUP(E62,VIP!$A$2:$O14312,2,0)</f>
        <v>DRBR620</v>
      </c>
      <c r="G62" s="143" t="str">
        <f>VLOOKUP(E62,'LISTADO ATM'!$A$2:$B$897,2,0)</f>
        <v xml:space="preserve">ATM Ministerio de Medio Ambiente </v>
      </c>
      <c r="H62" s="143" t="str">
        <f>VLOOKUP(E62,VIP!$A$2:$O19273,7,FALSE)</f>
        <v>Si</v>
      </c>
      <c r="I62" s="143" t="str">
        <f>VLOOKUP(E62,VIP!$A$2:$O11238,8,FALSE)</f>
        <v>No</v>
      </c>
      <c r="J62" s="143" t="str">
        <f>VLOOKUP(E62,VIP!$A$2:$O11188,8,FALSE)</f>
        <v>No</v>
      </c>
      <c r="K62" s="143" t="str">
        <f>VLOOKUP(E62,VIP!$A$2:$O14762,6,0)</f>
        <v>NO</v>
      </c>
      <c r="L62" s="144" t="s">
        <v>2219</v>
      </c>
      <c r="M62" s="99" t="s">
        <v>2445</v>
      </c>
      <c r="N62" s="99" t="s">
        <v>2452</v>
      </c>
      <c r="O62" s="143" t="s">
        <v>2454</v>
      </c>
      <c r="P62" s="143"/>
      <c r="Q62" s="99" t="s">
        <v>2219</v>
      </c>
    </row>
    <row r="63" spans="1:17" ht="18" x14ac:dyDescent="0.25">
      <c r="A63" s="143" t="str">
        <f>VLOOKUP(E63,'LISTADO ATM'!$A$2:$C$898,3,0)</f>
        <v>DISTRITO NACIONAL</v>
      </c>
      <c r="B63" s="140">
        <v>3335956316</v>
      </c>
      <c r="C63" s="100">
        <v>44392.775775462964</v>
      </c>
      <c r="D63" s="100" t="s">
        <v>2180</v>
      </c>
      <c r="E63" s="135">
        <v>686</v>
      </c>
      <c r="F63" s="143" t="str">
        <f>VLOOKUP(E63,VIP!$A$2:$O14330,2,0)</f>
        <v>DRBR686</v>
      </c>
      <c r="G63" s="143" t="str">
        <f>VLOOKUP(E63,'LISTADO ATM'!$A$2:$B$897,2,0)</f>
        <v>ATM Autoservicio Oficina Máximo Gómez</v>
      </c>
      <c r="H63" s="143" t="str">
        <f>VLOOKUP(E63,VIP!$A$2:$O19291,7,FALSE)</f>
        <v>Si</v>
      </c>
      <c r="I63" s="143" t="str">
        <f>VLOOKUP(E63,VIP!$A$2:$O11256,8,FALSE)</f>
        <v>Si</v>
      </c>
      <c r="J63" s="143" t="str">
        <f>VLOOKUP(E63,VIP!$A$2:$O11206,8,FALSE)</f>
        <v>Si</v>
      </c>
      <c r="K63" s="143" t="str">
        <f>VLOOKUP(E63,VIP!$A$2:$O14780,6,0)</f>
        <v>NO</v>
      </c>
      <c r="L63" s="144" t="s">
        <v>2219</v>
      </c>
      <c r="M63" s="99" t="s">
        <v>2445</v>
      </c>
      <c r="N63" s="99" t="s">
        <v>2452</v>
      </c>
      <c r="O63" s="143" t="s">
        <v>2454</v>
      </c>
      <c r="P63" s="143"/>
      <c r="Q63" s="99" t="s">
        <v>2219</v>
      </c>
    </row>
    <row r="64" spans="1:17" ht="18" x14ac:dyDescent="0.25">
      <c r="A64" s="143" t="str">
        <f>VLOOKUP(E64,'LISTADO ATM'!$A$2:$C$898,3,0)</f>
        <v>DISTRITO NACIONAL</v>
      </c>
      <c r="B64" s="140">
        <v>3335957110</v>
      </c>
      <c r="C64" s="100">
        <v>44393.516296296293</v>
      </c>
      <c r="D64" s="100" t="s">
        <v>2180</v>
      </c>
      <c r="E64" s="135">
        <v>696</v>
      </c>
      <c r="F64" s="143" t="str">
        <f>VLOOKUP(E64,VIP!$A$2:$O14378,2,0)</f>
        <v>DRBR696</v>
      </c>
      <c r="G64" s="143" t="str">
        <f>VLOOKUP(E64,'LISTADO ATM'!$A$2:$B$897,2,0)</f>
        <v>ATM Olé Jacobo Majluta</v>
      </c>
      <c r="H64" s="143" t="str">
        <f>VLOOKUP(E64,VIP!$A$2:$O19339,7,FALSE)</f>
        <v>Si</v>
      </c>
      <c r="I64" s="143" t="str">
        <f>VLOOKUP(E64,VIP!$A$2:$O11304,8,FALSE)</f>
        <v>Si</v>
      </c>
      <c r="J64" s="143" t="str">
        <f>VLOOKUP(E64,VIP!$A$2:$O11254,8,FALSE)</f>
        <v>Si</v>
      </c>
      <c r="K64" s="143" t="str">
        <f>VLOOKUP(E64,VIP!$A$2:$O14828,6,0)</f>
        <v>NO</v>
      </c>
      <c r="L64" s="144" t="s">
        <v>2219</v>
      </c>
      <c r="M64" s="99" t="s">
        <v>2445</v>
      </c>
      <c r="N64" s="99" t="s">
        <v>2589</v>
      </c>
      <c r="O64" s="143" t="s">
        <v>2454</v>
      </c>
      <c r="P64" s="143"/>
      <c r="Q64" s="99" t="s">
        <v>2219</v>
      </c>
    </row>
    <row r="65" spans="1:17" ht="18" x14ac:dyDescent="0.25">
      <c r="A65" s="143" t="str">
        <f>VLOOKUP(E65,'LISTADO ATM'!$A$2:$C$898,3,0)</f>
        <v>DISTRITO NACIONAL</v>
      </c>
      <c r="B65" s="140">
        <v>3335956271</v>
      </c>
      <c r="C65" s="100">
        <v>44392.7343287037</v>
      </c>
      <c r="D65" s="100" t="s">
        <v>2180</v>
      </c>
      <c r="E65" s="135">
        <v>701</v>
      </c>
      <c r="F65" s="143" t="str">
        <f>VLOOKUP(E65,VIP!$A$2:$O14314,2,0)</f>
        <v>DRBR701</v>
      </c>
      <c r="G65" s="143" t="str">
        <f>VLOOKUP(E65,'LISTADO ATM'!$A$2:$B$897,2,0)</f>
        <v>ATM Autoservicio Los Alcarrizos</v>
      </c>
      <c r="H65" s="143" t="str">
        <f>VLOOKUP(E65,VIP!$A$2:$O19275,7,FALSE)</f>
        <v>Si</v>
      </c>
      <c r="I65" s="143" t="str">
        <f>VLOOKUP(E65,VIP!$A$2:$O11240,8,FALSE)</f>
        <v>Si</v>
      </c>
      <c r="J65" s="143" t="str">
        <f>VLOOKUP(E65,VIP!$A$2:$O11190,8,FALSE)</f>
        <v>Si</v>
      </c>
      <c r="K65" s="143" t="str">
        <f>VLOOKUP(E65,VIP!$A$2:$O14764,6,0)</f>
        <v>NO</v>
      </c>
      <c r="L65" s="144" t="s">
        <v>2219</v>
      </c>
      <c r="M65" s="99" t="s">
        <v>2445</v>
      </c>
      <c r="N65" s="99" t="s">
        <v>2452</v>
      </c>
      <c r="O65" s="143" t="s">
        <v>2454</v>
      </c>
      <c r="P65" s="143"/>
      <c r="Q65" s="99" t="s">
        <v>2219</v>
      </c>
    </row>
    <row r="66" spans="1:17" ht="18" x14ac:dyDescent="0.25">
      <c r="A66" s="143" t="str">
        <f>VLOOKUP(E66,'LISTADO ATM'!$A$2:$C$898,3,0)</f>
        <v>SUR</v>
      </c>
      <c r="B66" s="140">
        <v>3335955765</v>
      </c>
      <c r="C66" s="100">
        <v>44392.523761574077</v>
      </c>
      <c r="D66" s="100" t="s">
        <v>2180</v>
      </c>
      <c r="E66" s="135">
        <v>730</v>
      </c>
      <c r="F66" s="143" t="str">
        <f>VLOOKUP(E66,VIP!$A$2:$O14321,2,0)</f>
        <v>DRBR082</v>
      </c>
      <c r="G66" s="143" t="str">
        <f>VLOOKUP(E66,'LISTADO ATM'!$A$2:$B$897,2,0)</f>
        <v xml:space="preserve">ATM Palacio de Justicia Barahona </v>
      </c>
      <c r="H66" s="143" t="str">
        <f>VLOOKUP(E66,VIP!$A$2:$O19282,7,FALSE)</f>
        <v>Si</v>
      </c>
      <c r="I66" s="143" t="str">
        <f>VLOOKUP(E66,VIP!$A$2:$O11247,8,FALSE)</f>
        <v>Si</v>
      </c>
      <c r="J66" s="143" t="str">
        <f>VLOOKUP(E66,VIP!$A$2:$O11197,8,FALSE)</f>
        <v>Si</v>
      </c>
      <c r="K66" s="143" t="str">
        <f>VLOOKUP(E66,VIP!$A$2:$O14771,6,0)</f>
        <v>NO</v>
      </c>
      <c r="L66" s="144" t="s">
        <v>2219</v>
      </c>
      <c r="M66" s="99" t="s">
        <v>2445</v>
      </c>
      <c r="N66" s="99" t="s">
        <v>2589</v>
      </c>
      <c r="O66" s="143" t="s">
        <v>2454</v>
      </c>
      <c r="P66" s="143"/>
      <c r="Q66" s="99" t="s">
        <v>2219</v>
      </c>
    </row>
    <row r="67" spans="1:17" ht="18" x14ac:dyDescent="0.25">
      <c r="A67" s="143" t="str">
        <f>VLOOKUP(E67,'LISTADO ATM'!$A$2:$C$898,3,0)</f>
        <v>DISTRITO NACIONAL</v>
      </c>
      <c r="B67" s="140">
        <v>3335957136</v>
      </c>
      <c r="C67" s="100">
        <v>44393.527418981481</v>
      </c>
      <c r="D67" s="100" t="s">
        <v>2180</v>
      </c>
      <c r="E67" s="135">
        <v>902</v>
      </c>
      <c r="F67" s="143" t="str">
        <f>VLOOKUP(E67,VIP!$A$2:$O14373,2,0)</f>
        <v>DRBR16A</v>
      </c>
      <c r="G67" s="143" t="str">
        <f>VLOOKUP(E67,'LISTADO ATM'!$A$2:$B$897,2,0)</f>
        <v xml:space="preserve">ATM Oficina Plaza Florida </v>
      </c>
      <c r="H67" s="143" t="str">
        <f>VLOOKUP(E67,VIP!$A$2:$O19334,7,FALSE)</f>
        <v>Si</v>
      </c>
      <c r="I67" s="143" t="str">
        <f>VLOOKUP(E67,VIP!$A$2:$O11299,8,FALSE)</f>
        <v>Si</v>
      </c>
      <c r="J67" s="143" t="str">
        <f>VLOOKUP(E67,VIP!$A$2:$O11249,8,FALSE)</f>
        <v>Si</v>
      </c>
      <c r="K67" s="143" t="str">
        <f>VLOOKUP(E67,VIP!$A$2:$O14823,6,0)</f>
        <v>NO</v>
      </c>
      <c r="L67" s="144" t="s">
        <v>2219</v>
      </c>
      <c r="M67" s="99" t="s">
        <v>2445</v>
      </c>
      <c r="N67" s="99" t="s">
        <v>2589</v>
      </c>
      <c r="O67" s="143" t="s">
        <v>2454</v>
      </c>
      <c r="P67" s="143"/>
      <c r="Q67" s="99" t="s">
        <v>2219</v>
      </c>
    </row>
    <row r="68" spans="1:17" ht="18" x14ac:dyDescent="0.25">
      <c r="A68" s="143" t="str">
        <f>VLOOKUP(E68,'LISTADO ATM'!$A$2:$C$898,3,0)</f>
        <v>DISTRITO NACIONAL</v>
      </c>
      <c r="B68" s="140">
        <v>3335957416</v>
      </c>
      <c r="C68" s="100">
        <v>44393.648009259261</v>
      </c>
      <c r="D68" s="100" t="s">
        <v>2180</v>
      </c>
      <c r="E68" s="135">
        <v>935</v>
      </c>
      <c r="F68" s="143" t="str">
        <f>VLOOKUP(E68,VIP!$A$2:$O14366,2,0)</f>
        <v>DRBR16J</v>
      </c>
      <c r="G68" s="143" t="str">
        <f>VLOOKUP(E68,'LISTADO ATM'!$A$2:$B$897,2,0)</f>
        <v xml:space="preserve">ATM Oficina John F. Kennedy </v>
      </c>
      <c r="H68" s="143" t="str">
        <f>VLOOKUP(E68,VIP!$A$2:$O19327,7,FALSE)</f>
        <v>Si</v>
      </c>
      <c r="I68" s="143" t="str">
        <f>VLOOKUP(E68,VIP!$A$2:$O11292,8,FALSE)</f>
        <v>Si</v>
      </c>
      <c r="J68" s="143" t="str">
        <f>VLOOKUP(E68,VIP!$A$2:$O11242,8,FALSE)</f>
        <v>Si</v>
      </c>
      <c r="K68" s="143" t="str">
        <f>VLOOKUP(E68,VIP!$A$2:$O14816,6,0)</f>
        <v>SI</v>
      </c>
      <c r="L68" s="144" t="s">
        <v>2219</v>
      </c>
      <c r="M68" s="99" t="s">
        <v>2445</v>
      </c>
      <c r="N68" s="99" t="s">
        <v>2589</v>
      </c>
      <c r="O68" s="143" t="s">
        <v>2454</v>
      </c>
      <c r="P68" s="143"/>
      <c r="Q68" s="99" t="s">
        <v>2219</v>
      </c>
    </row>
    <row r="69" spans="1:17" ht="18" x14ac:dyDescent="0.25">
      <c r="A69" s="143" t="str">
        <f>VLOOKUP(E69,'LISTADO ATM'!$A$2:$C$898,3,0)</f>
        <v>SUR</v>
      </c>
      <c r="B69" s="140" t="s">
        <v>2596</v>
      </c>
      <c r="C69" s="100">
        <v>44394.128425925926</v>
      </c>
      <c r="D69" s="100" t="s">
        <v>2180</v>
      </c>
      <c r="E69" s="135">
        <v>135</v>
      </c>
      <c r="F69" s="143" t="str">
        <f>VLOOKUP(E69,VIP!$A$2:$O14368,2,0)</f>
        <v>DRBR135</v>
      </c>
      <c r="G69" s="143" t="str">
        <f>VLOOKUP(E69,'LISTADO ATM'!$A$2:$B$897,2,0)</f>
        <v xml:space="preserve">ATM Oficina Las Dunas Baní </v>
      </c>
      <c r="H69" s="143" t="str">
        <f>VLOOKUP(E69,VIP!$A$2:$O19329,7,FALSE)</f>
        <v>Si</v>
      </c>
      <c r="I69" s="143" t="str">
        <f>VLOOKUP(E69,VIP!$A$2:$O11294,8,FALSE)</f>
        <v>Si</v>
      </c>
      <c r="J69" s="143" t="str">
        <f>VLOOKUP(E69,VIP!$A$2:$O11244,8,FALSE)</f>
        <v>Si</v>
      </c>
      <c r="K69" s="143" t="str">
        <f>VLOOKUP(E69,VIP!$A$2:$O14818,6,0)</f>
        <v>SI</v>
      </c>
      <c r="L69" s="144" t="s">
        <v>2245</v>
      </c>
      <c r="M69" s="99" t="s">
        <v>2445</v>
      </c>
      <c r="N69" s="99" t="s">
        <v>2452</v>
      </c>
      <c r="O69" s="143" t="s">
        <v>2454</v>
      </c>
      <c r="P69" s="143"/>
      <c r="Q69" s="99" t="s">
        <v>2245</v>
      </c>
    </row>
    <row r="70" spans="1:17" ht="18" x14ac:dyDescent="0.25">
      <c r="A70" s="143" t="str">
        <f>VLOOKUP(E70,'LISTADO ATM'!$A$2:$C$898,3,0)</f>
        <v>DISTRITO NACIONAL</v>
      </c>
      <c r="B70" s="140">
        <v>3335955659</v>
      </c>
      <c r="C70" s="100">
        <v>44392.487754629627</v>
      </c>
      <c r="D70" s="100" t="s">
        <v>2180</v>
      </c>
      <c r="E70" s="135">
        <v>237</v>
      </c>
      <c r="F70" s="143" t="str">
        <f>VLOOKUP(E70,VIP!$A$2:$O14327,2,0)</f>
        <v>DRBR237</v>
      </c>
      <c r="G70" s="143" t="str">
        <f>VLOOKUP(E70,'LISTADO ATM'!$A$2:$B$897,2,0)</f>
        <v xml:space="preserve">ATM UNP Plaza Vásquez </v>
      </c>
      <c r="H70" s="143" t="str">
        <f>VLOOKUP(E70,VIP!$A$2:$O19288,7,FALSE)</f>
        <v>Si</v>
      </c>
      <c r="I70" s="143" t="str">
        <f>VLOOKUP(E70,VIP!$A$2:$O11253,8,FALSE)</f>
        <v>Si</v>
      </c>
      <c r="J70" s="143" t="str">
        <f>VLOOKUP(E70,VIP!$A$2:$O11203,8,FALSE)</f>
        <v>Si</v>
      </c>
      <c r="K70" s="143" t="str">
        <f>VLOOKUP(E70,VIP!$A$2:$O14777,6,0)</f>
        <v>SI</v>
      </c>
      <c r="L70" s="144" t="s">
        <v>2245</v>
      </c>
      <c r="M70" s="99" t="s">
        <v>2445</v>
      </c>
      <c r="N70" s="99" t="s">
        <v>2589</v>
      </c>
      <c r="O70" s="143" t="s">
        <v>2454</v>
      </c>
      <c r="P70" s="143"/>
      <c r="Q70" s="99" t="s">
        <v>2245</v>
      </c>
    </row>
    <row r="71" spans="1:17" ht="18" x14ac:dyDescent="0.25">
      <c r="A71" s="143" t="str">
        <f>VLOOKUP(E71,'LISTADO ATM'!$A$2:$C$898,3,0)</f>
        <v>SUR</v>
      </c>
      <c r="B71" s="140">
        <v>3335955021</v>
      </c>
      <c r="C71" s="100">
        <v>44392.186192129629</v>
      </c>
      <c r="D71" s="100" t="s">
        <v>2180</v>
      </c>
      <c r="E71" s="135">
        <v>360</v>
      </c>
      <c r="F71" s="143" t="str">
        <f>VLOOKUP(E71,VIP!$A$2:$O14301,2,0)</f>
        <v>DRBR360</v>
      </c>
      <c r="G71" s="143" t="str">
        <f>VLOOKUP(E71,'LISTADO ATM'!$A$2:$B$897,2,0)</f>
        <v>ATM Ayuntamiento Guayabal</v>
      </c>
      <c r="H71" s="143" t="str">
        <f>VLOOKUP(E71,VIP!$A$2:$O19262,7,FALSE)</f>
        <v>si</v>
      </c>
      <c r="I71" s="143" t="str">
        <f>VLOOKUP(E71,VIP!$A$2:$O11227,8,FALSE)</f>
        <v>si</v>
      </c>
      <c r="J71" s="143" t="str">
        <f>VLOOKUP(E71,VIP!$A$2:$O11177,8,FALSE)</f>
        <v>si</v>
      </c>
      <c r="K71" s="143" t="str">
        <f>VLOOKUP(E71,VIP!$A$2:$O14751,6,0)</f>
        <v>NO</v>
      </c>
      <c r="L71" s="144" t="s">
        <v>2245</v>
      </c>
      <c r="M71" s="99" t="s">
        <v>2445</v>
      </c>
      <c r="N71" s="99" t="s">
        <v>2452</v>
      </c>
      <c r="O71" s="143" t="s">
        <v>2454</v>
      </c>
      <c r="P71" s="143"/>
      <c r="Q71" s="99" t="s">
        <v>2245</v>
      </c>
    </row>
    <row r="72" spans="1:17" ht="18" x14ac:dyDescent="0.25">
      <c r="A72" s="143" t="str">
        <f>VLOOKUP(E72,'LISTADO ATM'!$A$2:$C$898,3,0)</f>
        <v>NORTE</v>
      </c>
      <c r="B72" s="140">
        <v>3335957679</v>
      </c>
      <c r="C72" s="100">
        <v>44393.899652777778</v>
      </c>
      <c r="D72" s="100" t="s">
        <v>2181</v>
      </c>
      <c r="E72" s="135">
        <v>373</v>
      </c>
      <c r="F72" s="143" t="str">
        <f>VLOOKUP(E72,VIP!$A$2:$O14373,2,0)</f>
        <v>DRBR373</v>
      </c>
      <c r="G72" s="143" t="str">
        <f>VLOOKUP(E72,'LISTADO ATM'!$A$2:$B$897,2,0)</f>
        <v>S/M Tangui Nagua</v>
      </c>
      <c r="H72" s="143" t="str">
        <f>VLOOKUP(E72,VIP!$A$2:$O19334,7,FALSE)</f>
        <v>N/A</v>
      </c>
      <c r="I72" s="143" t="str">
        <f>VLOOKUP(E72,VIP!$A$2:$O11299,8,FALSE)</f>
        <v>N/A</v>
      </c>
      <c r="J72" s="143" t="str">
        <f>VLOOKUP(E72,VIP!$A$2:$O11249,8,FALSE)</f>
        <v>N/A</v>
      </c>
      <c r="K72" s="143" t="str">
        <f>VLOOKUP(E72,VIP!$A$2:$O14823,6,0)</f>
        <v>N/A</v>
      </c>
      <c r="L72" s="144" t="s">
        <v>2245</v>
      </c>
      <c r="M72" s="99" t="s">
        <v>2445</v>
      </c>
      <c r="N72" s="99" t="s">
        <v>2452</v>
      </c>
      <c r="O72" s="143" t="s">
        <v>2586</v>
      </c>
      <c r="P72" s="143"/>
      <c r="Q72" s="99" t="s">
        <v>2245</v>
      </c>
    </row>
    <row r="73" spans="1:17" ht="18" x14ac:dyDescent="0.25">
      <c r="A73" s="143" t="str">
        <f>VLOOKUP(E73,'LISTADO ATM'!$A$2:$C$898,3,0)</f>
        <v>DISTRITO NACIONAL</v>
      </c>
      <c r="B73" s="140">
        <v>3335957680</v>
      </c>
      <c r="C73" s="100">
        <v>44393.901504629626</v>
      </c>
      <c r="D73" s="100" t="s">
        <v>2180</v>
      </c>
      <c r="E73" s="135">
        <v>409</v>
      </c>
      <c r="F73" s="143" t="str">
        <f>VLOOKUP(E73,VIP!$A$2:$O14372,2,0)</f>
        <v>DRBR409</v>
      </c>
      <c r="G73" s="143" t="str">
        <f>VLOOKUP(E73,'LISTADO ATM'!$A$2:$B$897,2,0)</f>
        <v xml:space="preserve">ATM Oficina Las Palmas de Herrera I </v>
      </c>
      <c r="H73" s="143" t="str">
        <f>VLOOKUP(E73,VIP!$A$2:$O19333,7,FALSE)</f>
        <v>Si</v>
      </c>
      <c r="I73" s="143" t="str">
        <f>VLOOKUP(E73,VIP!$A$2:$O11298,8,FALSE)</f>
        <v>Si</v>
      </c>
      <c r="J73" s="143" t="str">
        <f>VLOOKUP(E73,VIP!$A$2:$O11248,8,FALSE)</f>
        <v>Si</v>
      </c>
      <c r="K73" s="143" t="str">
        <f>VLOOKUP(E73,VIP!$A$2:$O14822,6,0)</f>
        <v>NO</v>
      </c>
      <c r="L73" s="144" t="s">
        <v>2245</v>
      </c>
      <c r="M73" s="99" t="s">
        <v>2445</v>
      </c>
      <c r="N73" s="99" t="s">
        <v>2452</v>
      </c>
      <c r="O73" s="143" t="s">
        <v>2454</v>
      </c>
      <c r="P73" s="143"/>
      <c r="Q73" s="99" t="s">
        <v>2245</v>
      </c>
    </row>
    <row r="74" spans="1:17" ht="18" x14ac:dyDescent="0.25">
      <c r="A74" s="143" t="str">
        <f>VLOOKUP(E74,'LISTADO ATM'!$A$2:$C$898,3,0)</f>
        <v>DISTRITO NACIONAL</v>
      </c>
      <c r="B74" s="140">
        <v>3335957565</v>
      </c>
      <c r="C74" s="100">
        <v>44393.694131944445</v>
      </c>
      <c r="D74" s="100" t="s">
        <v>2180</v>
      </c>
      <c r="E74" s="135">
        <v>461</v>
      </c>
      <c r="F74" s="143" t="str">
        <f>VLOOKUP(E74,VIP!$A$2:$O14373,2,0)</f>
        <v>DRBR461</v>
      </c>
      <c r="G74" s="143" t="str">
        <f>VLOOKUP(E74,'LISTADO ATM'!$A$2:$B$897,2,0)</f>
        <v xml:space="preserve">ATM Autobanco Sarasota I </v>
      </c>
      <c r="H74" s="143" t="str">
        <f>VLOOKUP(E74,VIP!$A$2:$O19334,7,FALSE)</f>
        <v>Si</v>
      </c>
      <c r="I74" s="143" t="str">
        <f>VLOOKUP(E74,VIP!$A$2:$O11299,8,FALSE)</f>
        <v>Si</v>
      </c>
      <c r="J74" s="143" t="str">
        <f>VLOOKUP(E74,VIP!$A$2:$O11249,8,FALSE)</f>
        <v>Si</v>
      </c>
      <c r="K74" s="143" t="str">
        <f>VLOOKUP(E74,VIP!$A$2:$O14823,6,0)</f>
        <v>SI</v>
      </c>
      <c r="L74" s="144" t="s">
        <v>2245</v>
      </c>
      <c r="M74" s="99" t="s">
        <v>2445</v>
      </c>
      <c r="N74" s="99" t="s">
        <v>2452</v>
      </c>
      <c r="O74" s="143" t="s">
        <v>2454</v>
      </c>
      <c r="P74" s="143"/>
      <c r="Q74" s="99" t="s">
        <v>2245</v>
      </c>
    </row>
    <row r="75" spans="1:17" ht="18" x14ac:dyDescent="0.25">
      <c r="A75" s="143" t="str">
        <f>VLOOKUP(E75,'LISTADO ATM'!$A$2:$C$898,3,0)</f>
        <v>DISTRITO NACIONAL</v>
      </c>
      <c r="B75" s="140">
        <v>3335957687</v>
      </c>
      <c r="C75" s="100">
        <v>44393.928715277776</v>
      </c>
      <c r="D75" s="100" t="s">
        <v>2180</v>
      </c>
      <c r="E75" s="135">
        <v>622</v>
      </c>
      <c r="F75" s="143" t="str">
        <f>VLOOKUP(E75,VIP!$A$2:$O14367,2,0)</f>
        <v>DRBR622</v>
      </c>
      <c r="G75" s="143" t="str">
        <f>VLOOKUP(E75,'LISTADO ATM'!$A$2:$B$897,2,0)</f>
        <v xml:space="preserve">ATM Ayuntamiento D.N. </v>
      </c>
      <c r="H75" s="143" t="str">
        <f>VLOOKUP(E75,VIP!$A$2:$O19328,7,FALSE)</f>
        <v>Si</v>
      </c>
      <c r="I75" s="143" t="str">
        <f>VLOOKUP(E75,VIP!$A$2:$O11293,8,FALSE)</f>
        <v>Si</v>
      </c>
      <c r="J75" s="143" t="str">
        <f>VLOOKUP(E75,VIP!$A$2:$O11243,8,FALSE)</f>
        <v>Si</v>
      </c>
      <c r="K75" s="143" t="str">
        <f>VLOOKUP(E75,VIP!$A$2:$O14817,6,0)</f>
        <v>NO</v>
      </c>
      <c r="L75" s="144" t="s">
        <v>2245</v>
      </c>
      <c r="M75" s="99" t="s">
        <v>2445</v>
      </c>
      <c r="N75" s="99" t="s">
        <v>2452</v>
      </c>
      <c r="O75" s="143" t="s">
        <v>2454</v>
      </c>
      <c r="P75" s="143"/>
      <c r="Q75" s="99" t="s">
        <v>2245</v>
      </c>
    </row>
    <row r="76" spans="1:17" ht="18" x14ac:dyDescent="0.25">
      <c r="A76" s="143" t="str">
        <f>VLOOKUP(E76,'LISTADO ATM'!$A$2:$C$898,3,0)</f>
        <v>DISTRITO NACIONAL</v>
      </c>
      <c r="B76" s="140">
        <v>3335956088</v>
      </c>
      <c r="C76" s="100">
        <v>44392.654768518521</v>
      </c>
      <c r="D76" s="100" t="s">
        <v>2180</v>
      </c>
      <c r="E76" s="135">
        <v>639</v>
      </c>
      <c r="F76" s="143" t="str">
        <f>VLOOKUP(E76,VIP!$A$2:$O14309,2,0)</f>
        <v>DRBR639</v>
      </c>
      <c r="G76" s="143" t="str">
        <f>VLOOKUP(E76,'LISTADO ATM'!$A$2:$B$897,2,0)</f>
        <v xml:space="preserve">ATM Comisión Militar MOPC </v>
      </c>
      <c r="H76" s="143" t="str">
        <f>VLOOKUP(E76,VIP!$A$2:$O19270,7,FALSE)</f>
        <v>Si</v>
      </c>
      <c r="I76" s="143" t="str">
        <f>VLOOKUP(E76,VIP!$A$2:$O11235,8,FALSE)</f>
        <v>Si</v>
      </c>
      <c r="J76" s="143" t="str">
        <f>VLOOKUP(E76,VIP!$A$2:$O11185,8,FALSE)</f>
        <v>Si</v>
      </c>
      <c r="K76" s="143" t="str">
        <f>VLOOKUP(E76,VIP!$A$2:$O14759,6,0)</f>
        <v>NO</v>
      </c>
      <c r="L76" s="144" t="s">
        <v>2245</v>
      </c>
      <c r="M76" s="99" t="s">
        <v>2445</v>
      </c>
      <c r="N76" s="99" t="s">
        <v>2452</v>
      </c>
      <c r="O76" s="143" t="s">
        <v>2454</v>
      </c>
      <c r="P76" s="143"/>
      <c r="Q76" s="99" t="s">
        <v>2245</v>
      </c>
    </row>
    <row r="77" spans="1:17" ht="18" x14ac:dyDescent="0.25">
      <c r="A77" s="143" t="str">
        <f>VLOOKUP(E77,'LISTADO ATM'!$A$2:$C$898,3,0)</f>
        <v>DISTRITO NACIONAL</v>
      </c>
      <c r="B77" s="140" t="s">
        <v>2598</v>
      </c>
      <c r="C77" s="100">
        <v>44394.199490740742</v>
      </c>
      <c r="D77" s="100" t="s">
        <v>2180</v>
      </c>
      <c r="E77" s="135">
        <v>641</v>
      </c>
      <c r="F77" s="143" t="str">
        <f>VLOOKUP(E77,VIP!$A$2:$O14372,2,0)</f>
        <v>DRBR176</v>
      </c>
      <c r="G77" s="143" t="str">
        <f>VLOOKUP(E77,'LISTADO ATM'!$A$2:$B$897,2,0)</f>
        <v xml:space="preserve">ATM Farmacia Rimac </v>
      </c>
      <c r="H77" s="143" t="str">
        <f>VLOOKUP(E77,VIP!$A$2:$O19333,7,FALSE)</f>
        <v>Si</v>
      </c>
      <c r="I77" s="143" t="str">
        <f>VLOOKUP(E77,VIP!$A$2:$O11298,8,FALSE)</f>
        <v>Si</v>
      </c>
      <c r="J77" s="143" t="str">
        <f>VLOOKUP(E77,VIP!$A$2:$O11248,8,FALSE)</f>
        <v>Si</v>
      </c>
      <c r="K77" s="143" t="str">
        <f>VLOOKUP(E77,VIP!$A$2:$O14822,6,0)</f>
        <v>NO</v>
      </c>
      <c r="L77" s="144" t="s">
        <v>2245</v>
      </c>
      <c r="M77" s="99" t="s">
        <v>2445</v>
      </c>
      <c r="N77" s="99" t="s">
        <v>2452</v>
      </c>
      <c r="O77" s="143" t="s">
        <v>2454</v>
      </c>
      <c r="P77" s="143"/>
      <c r="Q77" s="99" t="s">
        <v>2245</v>
      </c>
    </row>
    <row r="78" spans="1:17" ht="18" x14ac:dyDescent="0.25">
      <c r="A78" s="143" t="str">
        <f>VLOOKUP(E78,'LISTADO ATM'!$A$2:$C$898,3,0)</f>
        <v>DISTRITO NACIONAL</v>
      </c>
      <c r="B78" s="140">
        <v>3335957553</v>
      </c>
      <c r="C78" s="100">
        <v>44393.686296296299</v>
      </c>
      <c r="D78" s="100" t="s">
        <v>2180</v>
      </c>
      <c r="E78" s="135">
        <v>718</v>
      </c>
      <c r="F78" s="143" t="str">
        <f>VLOOKUP(E78,VIP!$A$2:$O14376,2,0)</f>
        <v>DRBR24Y</v>
      </c>
      <c r="G78" s="143" t="str">
        <f>VLOOKUP(E78,'LISTADO ATM'!$A$2:$B$897,2,0)</f>
        <v xml:space="preserve">ATM Feria Ganadera </v>
      </c>
      <c r="H78" s="143" t="str">
        <f>VLOOKUP(E78,VIP!$A$2:$O19337,7,FALSE)</f>
        <v>Si</v>
      </c>
      <c r="I78" s="143" t="str">
        <f>VLOOKUP(E78,VIP!$A$2:$O11302,8,FALSE)</f>
        <v>Si</v>
      </c>
      <c r="J78" s="143" t="str">
        <f>VLOOKUP(E78,VIP!$A$2:$O11252,8,FALSE)</f>
        <v>Si</v>
      </c>
      <c r="K78" s="143" t="str">
        <f>VLOOKUP(E78,VIP!$A$2:$O14826,6,0)</f>
        <v>NO</v>
      </c>
      <c r="L78" s="144" t="s">
        <v>2245</v>
      </c>
      <c r="M78" s="99" t="s">
        <v>2445</v>
      </c>
      <c r="N78" s="99" t="s">
        <v>2452</v>
      </c>
      <c r="O78" s="143" t="s">
        <v>2454</v>
      </c>
      <c r="P78" s="143"/>
      <c r="Q78" s="99" t="s">
        <v>2245</v>
      </c>
    </row>
    <row r="79" spans="1:17" ht="18" x14ac:dyDescent="0.25">
      <c r="A79" s="143" t="str">
        <f>VLOOKUP(E79,'LISTADO ATM'!$A$2:$C$898,3,0)</f>
        <v>DISTRITO NACIONAL</v>
      </c>
      <c r="B79" s="140" t="s">
        <v>2597</v>
      </c>
      <c r="C79" s="100">
        <v>44394.198113425926</v>
      </c>
      <c r="D79" s="100" t="s">
        <v>2180</v>
      </c>
      <c r="E79" s="135">
        <v>841</v>
      </c>
      <c r="F79" s="143" t="str">
        <f>VLOOKUP(E79,VIP!$A$2:$O14370,2,0)</f>
        <v>DRBR841</v>
      </c>
      <c r="G79" s="143" t="str">
        <f>VLOOKUP(E79,'LISTADO ATM'!$A$2:$B$897,2,0)</f>
        <v xml:space="preserve">ATM CEA </v>
      </c>
      <c r="H79" s="143" t="str">
        <f>VLOOKUP(E79,VIP!$A$2:$O19331,7,FALSE)</f>
        <v>Si</v>
      </c>
      <c r="I79" s="143" t="str">
        <f>VLOOKUP(E79,VIP!$A$2:$O11296,8,FALSE)</f>
        <v>No</v>
      </c>
      <c r="J79" s="143" t="str">
        <f>VLOOKUP(E79,VIP!$A$2:$O11246,8,FALSE)</f>
        <v>No</v>
      </c>
      <c r="K79" s="143" t="str">
        <f>VLOOKUP(E79,VIP!$A$2:$O14820,6,0)</f>
        <v>NO</v>
      </c>
      <c r="L79" s="144" t="s">
        <v>2245</v>
      </c>
      <c r="M79" s="99" t="s">
        <v>2445</v>
      </c>
      <c r="N79" s="99" t="s">
        <v>2452</v>
      </c>
      <c r="O79" s="143" t="s">
        <v>2454</v>
      </c>
      <c r="P79" s="143"/>
      <c r="Q79" s="99" t="s">
        <v>2245</v>
      </c>
    </row>
    <row r="80" spans="1:17" ht="18" x14ac:dyDescent="0.25">
      <c r="A80" s="143" t="str">
        <f>VLOOKUP(E80,'LISTADO ATM'!$A$2:$C$898,3,0)</f>
        <v>DISTRITO NACIONAL</v>
      </c>
      <c r="B80" s="140" t="s">
        <v>2604</v>
      </c>
      <c r="C80" s="100">
        <v>44394.22315972222</v>
      </c>
      <c r="D80" s="100" t="s">
        <v>2469</v>
      </c>
      <c r="E80" s="135">
        <v>160</v>
      </c>
      <c r="F80" s="143" t="str">
        <f>VLOOKUP(E80,VIP!$A$2:$O14378,2,0)</f>
        <v>DRBR160</v>
      </c>
      <c r="G80" s="143" t="str">
        <f>VLOOKUP(E80,'LISTADO ATM'!$A$2:$B$897,2,0)</f>
        <v xml:space="preserve">ATM Oficina Herrera </v>
      </c>
      <c r="H80" s="143" t="str">
        <f>VLOOKUP(E80,VIP!$A$2:$O19339,7,FALSE)</f>
        <v>Si</v>
      </c>
      <c r="I80" s="143" t="str">
        <f>VLOOKUP(E80,VIP!$A$2:$O11304,8,FALSE)</f>
        <v>Si</v>
      </c>
      <c r="J80" s="143" t="str">
        <f>VLOOKUP(E80,VIP!$A$2:$O11254,8,FALSE)</f>
        <v>Si</v>
      </c>
      <c r="K80" s="143" t="str">
        <f>VLOOKUP(E80,VIP!$A$2:$O14828,6,0)</f>
        <v>NO</v>
      </c>
      <c r="L80" s="144" t="s">
        <v>2560</v>
      </c>
      <c r="M80" s="99" t="s">
        <v>2445</v>
      </c>
      <c r="N80" s="99" t="s">
        <v>2452</v>
      </c>
      <c r="O80" s="143" t="s">
        <v>2470</v>
      </c>
      <c r="P80" s="143"/>
      <c r="Q80" s="99" t="s">
        <v>2560</v>
      </c>
    </row>
    <row r="81" spans="1:24" ht="18" x14ac:dyDescent="0.25">
      <c r="A81" s="143" t="str">
        <f>VLOOKUP(E81,'LISTADO ATM'!$A$2:$C$898,3,0)</f>
        <v>DISTRITO NACIONAL</v>
      </c>
      <c r="B81" s="140">
        <v>3335956332</v>
      </c>
      <c r="C81" s="100">
        <v>44392.859189814815</v>
      </c>
      <c r="D81" s="100" t="s">
        <v>2448</v>
      </c>
      <c r="E81" s="135">
        <v>391</v>
      </c>
      <c r="F81" s="143" t="str">
        <f>VLOOKUP(E81,VIP!$A$2:$O14349,2,0)</f>
        <v>DRBR391</v>
      </c>
      <c r="G81" s="143" t="str">
        <f>VLOOKUP(E81,'LISTADO ATM'!$A$2:$B$897,2,0)</f>
        <v xml:space="preserve">ATM S/M Jumbo Luperón </v>
      </c>
      <c r="H81" s="143" t="str">
        <f>VLOOKUP(E81,VIP!$A$2:$O19310,7,FALSE)</f>
        <v>Si</v>
      </c>
      <c r="I81" s="143" t="str">
        <f>VLOOKUP(E81,VIP!$A$2:$O11275,8,FALSE)</f>
        <v>Si</v>
      </c>
      <c r="J81" s="143" t="str">
        <f>VLOOKUP(E81,VIP!$A$2:$O11225,8,FALSE)</f>
        <v>Si</v>
      </c>
      <c r="K81" s="143" t="str">
        <f>VLOOKUP(E81,VIP!$A$2:$O14799,6,0)</f>
        <v>NO</v>
      </c>
      <c r="L81" s="144" t="s">
        <v>2560</v>
      </c>
      <c r="M81" s="99" t="s">
        <v>2445</v>
      </c>
      <c r="N81" s="99" t="s">
        <v>2452</v>
      </c>
      <c r="O81" s="143" t="s">
        <v>2453</v>
      </c>
      <c r="P81" s="143"/>
      <c r="Q81" s="99" t="s">
        <v>2560</v>
      </c>
    </row>
    <row r="82" spans="1:24" ht="18" x14ac:dyDescent="0.25">
      <c r="A82" s="143" t="str">
        <f>VLOOKUP(E82,'LISTADO ATM'!$A$2:$C$898,3,0)</f>
        <v>DISTRITO NACIONAL</v>
      </c>
      <c r="B82" s="140">
        <v>3335956385</v>
      </c>
      <c r="C82" s="100">
        <v>44393.329201388886</v>
      </c>
      <c r="D82" s="100" t="s">
        <v>2469</v>
      </c>
      <c r="E82" s="135">
        <v>354</v>
      </c>
      <c r="F82" s="143" t="str">
        <f>VLOOKUP(E82,VIP!$A$2:$O14359,2,0)</f>
        <v>DRBR354</v>
      </c>
      <c r="G82" s="143" t="str">
        <f>VLOOKUP(E82,'LISTADO ATM'!$A$2:$B$897,2,0)</f>
        <v xml:space="preserve">ATM Oficina Núñez de Cáceres II </v>
      </c>
      <c r="H82" s="143" t="str">
        <f>VLOOKUP(E82,VIP!$A$2:$O19320,7,FALSE)</f>
        <v>Si</v>
      </c>
      <c r="I82" s="143" t="str">
        <f>VLOOKUP(E82,VIP!$A$2:$O11285,8,FALSE)</f>
        <v>Si</v>
      </c>
      <c r="J82" s="143" t="str">
        <f>VLOOKUP(E82,VIP!$A$2:$O11235,8,FALSE)</f>
        <v>Si</v>
      </c>
      <c r="K82" s="143" t="str">
        <f>VLOOKUP(E82,VIP!$A$2:$O14809,6,0)</f>
        <v>NO</v>
      </c>
      <c r="L82" s="144" t="s">
        <v>2441</v>
      </c>
      <c r="M82" s="99" t="s">
        <v>2445</v>
      </c>
      <c r="N82" s="99" t="s">
        <v>2452</v>
      </c>
      <c r="O82" s="143" t="s">
        <v>2591</v>
      </c>
      <c r="P82" s="143"/>
      <c r="Q82" s="99" t="s">
        <v>2441</v>
      </c>
    </row>
    <row r="83" spans="1:24" ht="18" x14ac:dyDescent="0.25">
      <c r="A83" s="143" t="str">
        <f>VLOOKUP(E83,'LISTADO ATM'!$A$2:$C$898,3,0)</f>
        <v>DISTRITO NACIONAL</v>
      </c>
      <c r="B83" s="140">
        <v>3335957678</v>
      </c>
      <c r="C83" s="100">
        <v>44393.888124999998</v>
      </c>
      <c r="D83" s="100" t="s">
        <v>2448</v>
      </c>
      <c r="E83" s="135">
        <v>570</v>
      </c>
      <c r="F83" s="143" t="str">
        <f>VLOOKUP(E83,VIP!$A$2:$O14374,2,0)</f>
        <v>DRBR478</v>
      </c>
      <c r="G83" s="143" t="str">
        <f>VLOOKUP(E83,'LISTADO ATM'!$A$2:$B$897,2,0)</f>
        <v xml:space="preserve">ATM S/M Liverpool Villa Mella </v>
      </c>
      <c r="H83" s="143" t="str">
        <f>VLOOKUP(E83,VIP!$A$2:$O19335,7,FALSE)</f>
        <v>Si</v>
      </c>
      <c r="I83" s="143" t="str">
        <f>VLOOKUP(E83,VIP!$A$2:$O11300,8,FALSE)</f>
        <v>Si</v>
      </c>
      <c r="J83" s="143" t="str">
        <f>VLOOKUP(E83,VIP!$A$2:$O11250,8,FALSE)</f>
        <v>Si</v>
      </c>
      <c r="K83" s="143" t="str">
        <f>VLOOKUP(E83,VIP!$A$2:$O14824,6,0)</f>
        <v>NO</v>
      </c>
      <c r="L83" s="144" t="s">
        <v>2441</v>
      </c>
      <c r="M83" s="99" t="s">
        <v>2445</v>
      </c>
      <c r="N83" s="99" t="s">
        <v>2452</v>
      </c>
      <c r="O83" s="143" t="s">
        <v>2453</v>
      </c>
      <c r="P83" s="143"/>
      <c r="Q83" s="99" t="s">
        <v>2441</v>
      </c>
    </row>
    <row r="84" spans="1:24" ht="18" x14ac:dyDescent="0.25">
      <c r="A84" s="143" t="str">
        <f>VLOOKUP(E84,'LISTADO ATM'!$A$2:$C$898,3,0)</f>
        <v>DISTRITO NACIONAL</v>
      </c>
      <c r="B84" s="140" t="s">
        <v>2615</v>
      </c>
      <c r="C84" s="100">
        <v>44394.517071759263</v>
      </c>
      <c r="D84" s="100" t="s">
        <v>2448</v>
      </c>
      <c r="E84" s="135">
        <v>580</v>
      </c>
      <c r="F84" s="143" t="str">
        <f>VLOOKUP(E84,VIP!$A$2:$O14373,2,0)</f>
        <v>DRBR523</v>
      </c>
      <c r="G84" s="143" t="str">
        <f>VLOOKUP(E84,'LISTADO ATM'!$A$2:$B$897,2,0)</f>
        <v xml:space="preserve">ATM Edificio Propagas </v>
      </c>
      <c r="H84" s="143" t="str">
        <f>VLOOKUP(E84,VIP!$A$2:$O19334,7,FALSE)</f>
        <v>Si</v>
      </c>
      <c r="I84" s="143" t="str">
        <f>VLOOKUP(E84,VIP!$A$2:$O11299,8,FALSE)</f>
        <v>Si</v>
      </c>
      <c r="J84" s="143" t="str">
        <f>VLOOKUP(E84,VIP!$A$2:$O11249,8,FALSE)</f>
        <v>Si</v>
      </c>
      <c r="K84" s="143" t="str">
        <f>VLOOKUP(E84,VIP!$A$2:$O14823,6,0)</f>
        <v>NO</v>
      </c>
      <c r="L84" s="144" t="s">
        <v>2441</v>
      </c>
      <c r="M84" s="99" t="s">
        <v>2445</v>
      </c>
      <c r="N84" s="99" t="s">
        <v>2452</v>
      </c>
      <c r="O84" s="143" t="s">
        <v>2453</v>
      </c>
      <c r="P84" s="143"/>
      <c r="Q84" s="99" t="s">
        <v>2441</v>
      </c>
      <c r="R84" s="44"/>
      <c r="S84" s="44"/>
      <c r="T84" s="106"/>
      <c r="U84" s="106"/>
      <c r="V84" s="106"/>
      <c r="W84" s="79"/>
      <c r="X84" s="69"/>
    </row>
    <row r="85" spans="1:24" ht="18" x14ac:dyDescent="0.25">
      <c r="A85" s="143" t="str">
        <f>VLOOKUP(E85,'LISTADO ATM'!$A$2:$C$898,3,0)</f>
        <v>DISTRITO NACIONAL</v>
      </c>
      <c r="B85" s="140">
        <v>3335956269</v>
      </c>
      <c r="C85" s="100">
        <v>44392.731874999998</v>
      </c>
      <c r="D85" s="100" t="s">
        <v>2448</v>
      </c>
      <c r="E85" s="135">
        <v>876</v>
      </c>
      <c r="F85" s="143" t="str">
        <f>VLOOKUP(E85,VIP!$A$2:$O14313,2,0)</f>
        <v>DRBR876</v>
      </c>
      <c r="G85" s="143" t="str">
        <f>VLOOKUP(E85,'LISTADO ATM'!$A$2:$B$897,2,0)</f>
        <v xml:space="preserve">ATM Estación Next Abraham Lincoln </v>
      </c>
      <c r="H85" s="143" t="str">
        <f>VLOOKUP(E85,VIP!$A$2:$O19274,7,FALSE)</f>
        <v>Si</v>
      </c>
      <c r="I85" s="143" t="str">
        <f>VLOOKUP(E85,VIP!$A$2:$O11239,8,FALSE)</f>
        <v>Si</v>
      </c>
      <c r="J85" s="143" t="str">
        <f>VLOOKUP(E85,VIP!$A$2:$O11189,8,FALSE)</f>
        <v>Si</v>
      </c>
      <c r="K85" s="143" t="str">
        <f>VLOOKUP(E85,VIP!$A$2:$O14763,6,0)</f>
        <v>NO</v>
      </c>
      <c r="L85" s="144" t="s">
        <v>2441</v>
      </c>
      <c r="M85" s="99" t="s">
        <v>2445</v>
      </c>
      <c r="N85" s="99" t="s">
        <v>2452</v>
      </c>
      <c r="O85" s="143" t="s">
        <v>2453</v>
      </c>
      <c r="P85" s="143"/>
      <c r="Q85" s="99" t="s">
        <v>2441</v>
      </c>
      <c r="R85" s="44"/>
      <c r="S85" s="44"/>
      <c r="T85" s="106"/>
      <c r="U85" s="106"/>
      <c r="V85" s="106"/>
      <c r="W85" s="79"/>
      <c r="X85" s="69"/>
    </row>
    <row r="86" spans="1:24" ht="18" x14ac:dyDescent="0.25">
      <c r="A86" s="143" t="str">
        <f>VLOOKUP(E86,'LISTADO ATM'!$A$2:$C$898,3,0)</f>
        <v>NORTE</v>
      </c>
      <c r="B86" s="140" t="s">
        <v>2619</v>
      </c>
      <c r="C86" s="100">
        <v>44394.512870370374</v>
      </c>
      <c r="D86" s="100" t="s">
        <v>2181</v>
      </c>
      <c r="E86" s="135">
        <v>492</v>
      </c>
      <c r="F86" s="143" t="str">
        <f>VLOOKUP(E86,VIP!$A$2:$O14377,2,0)</f>
        <v>DRBR492</v>
      </c>
      <c r="G86" s="143" t="str">
        <f>VLOOKUP(E86,'LISTADO ATM'!$A$2:$B$897,2,0)</f>
        <v>ATM S/M Nacional  El Dorado Santiago</v>
      </c>
      <c r="H86" s="143" t="str">
        <f>VLOOKUP(E86,VIP!$A$2:$O19338,7,FALSE)</f>
        <v>N/A</v>
      </c>
      <c r="I86" s="143" t="str">
        <f>VLOOKUP(E86,VIP!$A$2:$O11303,8,FALSE)</f>
        <v>N/A</v>
      </c>
      <c r="J86" s="143" t="str">
        <f>VLOOKUP(E86,VIP!$A$2:$O11253,8,FALSE)</f>
        <v>N/A</v>
      </c>
      <c r="K86" s="143" t="str">
        <f>VLOOKUP(E86,VIP!$A$2:$O14827,6,0)</f>
        <v>N/A</v>
      </c>
      <c r="L86" s="144" t="s">
        <v>2620</v>
      </c>
      <c r="M86" s="99" t="s">
        <v>2445</v>
      </c>
      <c r="N86" s="99" t="s">
        <v>2452</v>
      </c>
      <c r="O86" s="143" t="s">
        <v>2606</v>
      </c>
      <c r="P86" s="143" t="s">
        <v>2593</v>
      </c>
      <c r="Q86" s="99" t="s">
        <v>2620</v>
      </c>
      <c r="R86" s="44"/>
      <c r="S86" s="44"/>
      <c r="T86" s="106"/>
      <c r="U86" s="106"/>
      <c r="V86" s="106"/>
      <c r="W86" s="79"/>
      <c r="X86" s="69"/>
    </row>
    <row r="87" spans="1:24" ht="18" x14ac:dyDescent="0.25">
      <c r="A87" s="143" t="str">
        <f>VLOOKUP(E87,'LISTADO ATM'!$A$2:$C$898,3,0)</f>
        <v>DISTRITO NACIONAL</v>
      </c>
      <c r="B87" s="140" t="s">
        <v>2618</v>
      </c>
      <c r="C87" s="100">
        <v>44394.513958333337</v>
      </c>
      <c r="D87" s="100" t="s">
        <v>2469</v>
      </c>
      <c r="E87" s="135">
        <v>347</v>
      </c>
      <c r="F87" s="143" t="str">
        <f>VLOOKUP(E87,VIP!$A$2:$O14376,2,0)</f>
        <v>DRBR347</v>
      </c>
      <c r="G87" s="143" t="str">
        <f>VLOOKUP(E87,'LISTADO ATM'!$A$2:$B$897,2,0)</f>
        <v>ATM Patio de Colombia</v>
      </c>
      <c r="H87" s="143" t="str">
        <f>VLOOKUP(E87,VIP!$A$2:$O19337,7,FALSE)</f>
        <v>N/A</v>
      </c>
      <c r="I87" s="143" t="str">
        <f>VLOOKUP(E87,VIP!$A$2:$O11302,8,FALSE)</f>
        <v>N/A</v>
      </c>
      <c r="J87" s="143" t="str">
        <f>VLOOKUP(E87,VIP!$A$2:$O11252,8,FALSE)</f>
        <v>N/A</v>
      </c>
      <c r="K87" s="143" t="str">
        <f>VLOOKUP(E87,VIP!$A$2:$O14826,6,0)</f>
        <v>N/A</v>
      </c>
      <c r="L87" s="144" t="s">
        <v>2417</v>
      </c>
      <c r="M87" s="99" t="s">
        <v>2445</v>
      </c>
      <c r="N87" s="99" t="s">
        <v>2452</v>
      </c>
      <c r="O87" s="143" t="s">
        <v>2470</v>
      </c>
      <c r="P87" s="143"/>
      <c r="Q87" s="99" t="s">
        <v>2417</v>
      </c>
      <c r="R87" s="44"/>
      <c r="S87" s="44"/>
      <c r="T87" s="106"/>
      <c r="U87" s="106"/>
      <c r="V87" s="106"/>
      <c r="W87" s="79"/>
      <c r="X87" s="69"/>
    </row>
    <row r="88" spans="1:24" ht="18" x14ac:dyDescent="0.25">
      <c r="A88" s="143" t="str">
        <f>VLOOKUP(E88,'LISTADO ATM'!$A$2:$C$898,3,0)</f>
        <v>ESTE</v>
      </c>
      <c r="B88" s="140" t="s">
        <v>2635</v>
      </c>
      <c r="C88" s="100">
        <v>44394.449641203704</v>
      </c>
      <c r="D88" s="100" t="s">
        <v>2469</v>
      </c>
      <c r="E88" s="135">
        <v>385</v>
      </c>
      <c r="F88" s="143" t="str">
        <f>VLOOKUP(E88,VIP!$A$2:$O14386,2,0)</f>
        <v>DRBR385</v>
      </c>
      <c r="G88" s="143" t="str">
        <f>VLOOKUP(E88,'LISTADO ATM'!$A$2:$B$897,2,0)</f>
        <v xml:space="preserve">ATM Plaza Verón I </v>
      </c>
      <c r="H88" s="143" t="str">
        <f>VLOOKUP(E88,VIP!$A$2:$O19347,7,FALSE)</f>
        <v>Si</v>
      </c>
      <c r="I88" s="143" t="str">
        <f>VLOOKUP(E88,VIP!$A$2:$O11312,8,FALSE)</f>
        <v>Si</v>
      </c>
      <c r="J88" s="143" t="str">
        <f>VLOOKUP(E88,VIP!$A$2:$O11262,8,FALSE)</f>
        <v>Si</v>
      </c>
      <c r="K88" s="143" t="str">
        <f>VLOOKUP(E88,VIP!$A$2:$O14836,6,0)</f>
        <v>NO</v>
      </c>
      <c r="L88" s="144" t="s">
        <v>2417</v>
      </c>
      <c r="M88" s="99" t="s">
        <v>2445</v>
      </c>
      <c r="N88" s="99" t="s">
        <v>2452</v>
      </c>
      <c r="O88" s="143" t="s">
        <v>2470</v>
      </c>
      <c r="P88" s="143"/>
      <c r="Q88" s="99" t="s">
        <v>2417</v>
      </c>
      <c r="R88" s="44"/>
      <c r="S88" s="44"/>
      <c r="T88" s="106"/>
      <c r="U88" s="106"/>
      <c r="V88" s="106"/>
      <c r="W88" s="79"/>
      <c r="X88" s="69"/>
    </row>
    <row r="89" spans="1:24" ht="18" x14ac:dyDescent="0.25">
      <c r="A89" s="143" t="str">
        <f>VLOOKUP(E89,'LISTADO ATM'!$A$2:$C$898,3,0)</f>
        <v>ESTE</v>
      </c>
      <c r="B89" s="140">
        <v>3335957663</v>
      </c>
      <c r="C89" s="100">
        <v>44393.832013888888</v>
      </c>
      <c r="D89" s="100" t="s">
        <v>2469</v>
      </c>
      <c r="E89" s="135">
        <v>386</v>
      </c>
      <c r="F89" s="143" t="str">
        <f>VLOOKUP(E89,VIP!$A$2:$O14382,2,0)</f>
        <v>DRBR386</v>
      </c>
      <c r="G89" s="143" t="str">
        <f>VLOOKUP(E89,'LISTADO ATM'!$A$2:$B$897,2,0)</f>
        <v xml:space="preserve">ATM Plaza Verón II </v>
      </c>
      <c r="H89" s="143" t="str">
        <f>VLOOKUP(E89,VIP!$A$2:$O19343,7,FALSE)</f>
        <v>Si</v>
      </c>
      <c r="I89" s="143" t="str">
        <f>VLOOKUP(E89,VIP!$A$2:$O11308,8,FALSE)</f>
        <v>Si</v>
      </c>
      <c r="J89" s="143" t="str">
        <f>VLOOKUP(E89,VIP!$A$2:$O11258,8,FALSE)</f>
        <v>Si</v>
      </c>
      <c r="K89" s="143" t="str">
        <f>VLOOKUP(E89,VIP!$A$2:$O14832,6,0)</f>
        <v>NO</v>
      </c>
      <c r="L89" s="144" t="s">
        <v>2417</v>
      </c>
      <c r="M89" s="99" t="s">
        <v>2445</v>
      </c>
      <c r="N89" s="99" t="s">
        <v>2452</v>
      </c>
      <c r="O89" s="143" t="s">
        <v>2470</v>
      </c>
      <c r="P89" s="143"/>
      <c r="Q89" s="99" t="s">
        <v>2417</v>
      </c>
      <c r="R89" s="44"/>
      <c r="S89" s="44"/>
      <c r="T89" s="106"/>
      <c r="U89" s="106"/>
      <c r="V89" s="106"/>
      <c r="W89" s="79"/>
      <c r="X89" s="69"/>
    </row>
    <row r="90" spans="1:24" ht="18" x14ac:dyDescent="0.25">
      <c r="A90" s="143" t="str">
        <f>VLOOKUP(E90,'LISTADO ATM'!$A$2:$C$898,3,0)</f>
        <v>DISTRITO NACIONAL</v>
      </c>
      <c r="B90" s="140">
        <v>3335957664</v>
      </c>
      <c r="C90" s="100">
        <v>44393.839166666665</v>
      </c>
      <c r="D90" s="100" t="s">
        <v>2448</v>
      </c>
      <c r="E90" s="135">
        <v>407</v>
      </c>
      <c r="F90" s="143" t="str">
        <f>VLOOKUP(E90,VIP!$A$2:$O14381,2,0)</f>
        <v>DRBR407</v>
      </c>
      <c r="G90" s="143" t="str">
        <f>VLOOKUP(E90,'LISTADO ATM'!$A$2:$B$897,2,0)</f>
        <v xml:space="preserve">ATM Multicentro La Sirena Villa Mella </v>
      </c>
      <c r="H90" s="143" t="str">
        <f>VLOOKUP(E90,VIP!$A$2:$O19342,7,FALSE)</f>
        <v>Si</v>
      </c>
      <c r="I90" s="143" t="str">
        <f>VLOOKUP(E90,VIP!$A$2:$O11307,8,FALSE)</f>
        <v>Si</v>
      </c>
      <c r="J90" s="143" t="str">
        <f>VLOOKUP(E90,VIP!$A$2:$O11257,8,FALSE)</f>
        <v>Si</v>
      </c>
      <c r="K90" s="143" t="str">
        <f>VLOOKUP(E90,VIP!$A$2:$O14831,6,0)</f>
        <v>NO</v>
      </c>
      <c r="L90" s="144" t="s">
        <v>2417</v>
      </c>
      <c r="M90" s="99" t="s">
        <v>2445</v>
      </c>
      <c r="N90" s="99" t="s">
        <v>2452</v>
      </c>
      <c r="O90" s="143" t="s">
        <v>2453</v>
      </c>
      <c r="P90" s="143"/>
      <c r="Q90" s="99" t="s">
        <v>2417</v>
      </c>
      <c r="R90" s="44"/>
      <c r="S90" s="44"/>
      <c r="T90" s="106"/>
      <c r="U90" s="106"/>
      <c r="V90" s="106"/>
      <c r="W90" s="79"/>
      <c r="X90" s="69"/>
    </row>
    <row r="91" spans="1:24" ht="18" x14ac:dyDescent="0.25">
      <c r="A91" s="143" t="str">
        <f>VLOOKUP(E91,'LISTADO ATM'!$A$2:$C$898,3,0)</f>
        <v>DISTRITO NACIONAL</v>
      </c>
      <c r="B91" s="140">
        <v>3335955948</v>
      </c>
      <c r="C91" s="100">
        <v>44392.605775462966</v>
      </c>
      <c r="D91" s="100" t="s">
        <v>2448</v>
      </c>
      <c r="E91" s="135">
        <v>461</v>
      </c>
      <c r="F91" s="143" t="str">
        <f>VLOOKUP(E91,VIP!$A$2:$O14309,2,0)</f>
        <v>DRBR461</v>
      </c>
      <c r="G91" s="143" t="str">
        <f>VLOOKUP(E91,'LISTADO ATM'!$A$2:$B$897,2,0)</f>
        <v xml:space="preserve">ATM Autobanco Sarasota I </v>
      </c>
      <c r="H91" s="143" t="str">
        <f>VLOOKUP(E91,VIP!$A$2:$O19270,7,FALSE)</f>
        <v>Si</v>
      </c>
      <c r="I91" s="143" t="str">
        <f>VLOOKUP(E91,VIP!$A$2:$O11235,8,FALSE)</f>
        <v>Si</v>
      </c>
      <c r="J91" s="143" t="str">
        <f>VLOOKUP(E91,VIP!$A$2:$O11185,8,FALSE)</f>
        <v>Si</v>
      </c>
      <c r="K91" s="143" t="str">
        <f>VLOOKUP(E91,VIP!$A$2:$O14759,6,0)</f>
        <v>SI</v>
      </c>
      <c r="L91" s="144" t="s">
        <v>2417</v>
      </c>
      <c r="M91" s="99" t="s">
        <v>2445</v>
      </c>
      <c r="N91" s="99" t="s">
        <v>2452</v>
      </c>
      <c r="O91" s="143" t="s">
        <v>2453</v>
      </c>
      <c r="P91" s="143"/>
      <c r="Q91" s="99" t="s">
        <v>2417</v>
      </c>
      <c r="R91" s="44"/>
      <c r="S91" s="44"/>
      <c r="T91" s="106"/>
      <c r="U91" s="106"/>
      <c r="V91" s="106"/>
      <c r="W91" s="79"/>
      <c r="X91" s="69"/>
    </row>
    <row r="92" spans="1:24" ht="18" x14ac:dyDescent="0.25">
      <c r="A92" s="143" t="str">
        <f>VLOOKUP(E92,'LISTADO ATM'!$A$2:$C$898,3,0)</f>
        <v>DISTRITO NACIONAL</v>
      </c>
      <c r="B92" s="140" t="s">
        <v>2634</v>
      </c>
      <c r="C92" s="100">
        <v>44394.476458333331</v>
      </c>
      <c r="D92" s="100" t="s">
        <v>2448</v>
      </c>
      <c r="E92" s="135">
        <v>540</v>
      </c>
      <c r="F92" s="143" t="str">
        <f>VLOOKUP(E92,VIP!$A$2:$O14385,2,0)</f>
        <v>DRBR540</v>
      </c>
      <c r="G92" s="143" t="str">
        <f>VLOOKUP(E92,'LISTADO ATM'!$A$2:$B$897,2,0)</f>
        <v xml:space="preserve">ATM Autoservicio Sambil I </v>
      </c>
      <c r="H92" s="143" t="str">
        <f>VLOOKUP(E92,VIP!$A$2:$O19346,7,FALSE)</f>
        <v>Si</v>
      </c>
      <c r="I92" s="143" t="str">
        <f>VLOOKUP(E92,VIP!$A$2:$O11311,8,FALSE)</f>
        <v>Si</v>
      </c>
      <c r="J92" s="143" t="str">
        <f>VLOOKUP(E92,VIP!$A$2:$O11261,8,FALSE)</f>
        <v>Si</v>
      </c>
      <c r="K92" s="143" t="str">
        <f>VLOOKUP(E92,VIP!$A$2:$O14835,6,0)</f>
        <v>NO</v>
      </c>
      <c r="L92" s="144" t="s">
        <v>2417</v>
      </c>
      <c r="M92" s="99" t="s">
        <v>2445</v>
      </c>
      <c r="N92" s="99" t="s">
        <v>2452</v>
      </c>
      <c r="O92" s="143" t="s">
        <v>2453</v>
      </c>
      <c r="P92" s="143"/>
      <c r="Q92" s="99" t="s">
        <v>2417</v>
      </c>
      <c r="R92" s="44"/>
      <c r="S92" s="44"/>
      <c r="T92" s="106"/>
      <c r="U92" s="106"/>
      <c r="V92" s="106"/>
      <c r="W92" s="79"/>
      <c r="X92" s="69"/>
    </row>
    <row r="93" spans="1:24" ht="18" x14ac:dyDescent="0.25">
      <c r="A93" s="143" t="str">
        <f>VLOOKUP(E93,'LISTADO ATM'!$A$2:$C$898,3,0)</f>
        <v>DISTRITO NACIONAL</v>
      </c>
      <c r="B93" s="140" t="s">
        <v>2642</v>
      </c>
      <c r="C93" s="100">
        <v>44394.419305555559</v>
      </c>
      <c r="D93" s="100" t="s">
        <v>2448</v>
      </c>
      <c r="E93" s="135">
        <v>671</v>
      </c>
      <c r="F93" s="143" t="str">
        <f>VLOOKUP(E93,VIP!$A$2:$O14392,2,0)</f>
        <v>DRBR671</v>
      </c>
      <c r="G93" s="143" t="str">
        <f>VLOOKUP(E93,'LISTADO ATM'!$A$2:$B$897,2,0)</f>
        <v>ATM Ayuntamiento Sto. Dgo. Norte</v>
      </c>
      <c r="H93" s="143" t="str">
        <f>VLOOKUP(E93,VIP!$A$2:$O19353,7,FALSE)</f>
        <v>Si</v>
      </c>
      <c r="I93" s="143" t="str">
        <f>VLOOKUP(E93,VIP!$A$2:$O11318,8,FALSE)</f>
        <v>Si</v>
      </c>
      <c r="J93" s="143" t="str">
        <f>VLOOKUP(E93,VIP!$A$2:$O11268,8,FALSE)</f>
        <v>Si</v>
      </c>
      <c r="K93" s="143" t="str">
        <f>VLOOKUP(E93,VIP!$A$2:$O14842,6,0)</f>
        <v>NO</v>
      </c>
      <c r="L93" s="144" t="s">
        <v>2417</v>
      </c>
      <c r="M93" s="99" t="s">
        <v>2445</v>
      </c>
      <c r="N93" s="99" t="s">
        <v>2452</v>
      </c>
      <c r="O93" s="143" t="s">
        <v>2453</v>
      </c>
      <c r="P93" s="143"/>
      <c r="Q93" s="99" t="s">
        <v>2417</v>
      </c>
      <c r="R93" s="44"/>
      <c r="S93" s="44"/>
      <c r="T93" s="106"/>
      <c r="U93" s="106"/>
      <c r="V93" s="106"/>
      <c r="W93" s="79"/>
      <c r="X93" s="69"/>
    </row>
    <row r="94" spans="1:24" ht="18" x14ac:dyDescent="0.25">
      <c r="A94" s="143" t="str">
        <f>VLOOKUP(E94,'LISTADO ATM'!$A$2:$C$898,3,0)</f>
        <v>ESTE</v>
      </c>
      <c r="B94" s="140" t="s">
        <v>2639</v>
      </c>
      <c r="C94" s="100">
        <v>44394.428310185183</v>
      </c>
      <c r="D94" s="100" t="s">
        <v>2448</v>
      </c>
      <c r="E94" s="135">
        <v>673</v>
      </c>
      <c r="F94" s="143" t="str">
        <f>VLOOKUP(E94,VIP!$A$2:$O14389,2,0)</f>
        <v>DRBR673</v>
      </c>
      <c r="G94" s="143" t="str">
        <f>VLOOKUP(E94,'LISTADO ATM'!$A$2:$B$897,2,0)</f>
        <v>ATM Clínica Dr. Cruz Jiminián</v>
      </c>
      <c r="H94" s="143" t="str">
        <f>VLOOKUP(E94,VIP!$A$2:$O19350,7,FALSE)</f>
        <v>Si</v>
      </c>
      <c r="I94" s="143" t="str">
        <f>VLOOKUP(E94,VIP!$A$2:$O11315,8,FALSE)</f>
        <v>Si</v>
      </c>
      <c r="J94" s="143" t="str">
        <f>VLOOKUP(E94,VIP!$A$2:$O11265,8,FALSE)</f>
        <v>Si</v>
      </c>
      <c r="K94" s="143" t="str">
        <f>VLOOKUP(E94,VIP!$A$2:$O14839,6,0)</f>
        <v>NO</v>
      </c>
      <c r="L94" s="144" t="s">
        <v>2417</v>
      </c>
      <c r="M94" s="99" t="s">
        <v>2445</v>
      </c>
      <c r="N94" s="99" t="s">
        <v>2452</v>
      </c>
      <c r="O94" s="143" t="s">
        <v>2453</v>
      </c>
      <c r="P94" s="143"/>
      <c r="Q94" s="99" t="s">
        <v>2417</v>
      </c>
      <c r="R94" s="44"/>
      <c r="S94" s="44"/>
      <c r="T94" s="106"/>
      <c r="U94" s="106"/>
      <c r="V94" s="106"/>
      <c r="W94" s="79"/>
      <c r="X94" s="69"/>
    </row>
    <row r="95" spans="1:24" ht="18" x14ac:dyDescent="0.25">
      <c r="A95" s="143" t="str">
        <f>VLOOKUP(E95,'LISTADO ATM'!$A$2:$C$898,3,0)</f>
        <v>DISTRITO NACIONAL</v>
      </c>
      <c r="B95" s="140">
        <v>3335956354</v>
      </c>
      <c r="C95" s="100">
        <v>44392.929236111115</v>
      </c>
      <c r="D95" s="100" t="s">
        <v>2448</v>
      </c>
      <c r="E95" s="135">
        <v>696</v>
      </c>
      <c r="F95" s="143" t="str">
        <f>VLOOKUP(E95,VIP!$A$2:$O14329,2,0)</f>
        <v>DRBR696</v>
      </c>
      <c r="G95" s="143" t="str">
        <f>VLOOKUP(E95,'LISTADO ATM'!$A$2:$B$897,2,0)</f>
        <v>ATM Olé Jacobo Majluta</v>
      </c>
      <c r="H95" s="143" t="str">
        <f>VLOOKUP(E95,VIP!$A$2:$O19290,7,FALSE)</f>
        <v>Si</v>
      </c>
      <c r="I95" s="143" t="str">
        <f>VLOOKUP(E95,VIP!$A$2:$O11255,8,FALSE)</f>
        <v>Si</v>
      </c>
      <c r="J95" s="143" t="str">
        <f>VLOOKUP(E95,VIP!$A$2:$O11205,8,FALSE)</f>
        <v>Si</v>
      </c>
      <c r="K95" s="143" t="str">
        <f>VLOOKUP(E95,VIP!$A$2:$O14779,6,0)</f>
        <v>NO</v>
      </c>
      <c r="L95" s="144" t="s">
        <v>2417</v>
      </c>
      <c r="M95" s="99" t="s">
        <v>2445</v>
      </c>
      <c r="N95" s="99" t="s">
        <v>2452</v>
      </c>
      <c r="O95" s="143" t="s">
        <v>2453</v>
      </c>
      <c r="P95" s="143"/>
      <c r="Q95" s="99" t="s">
        <v>2417</v>
      </c>
      <c r="R95" s="44"/>
      <c r="S95" s="44"/>
      <c r="T95" s="106"/>
      <c r="U95" s="106"/>
      <c r="V95" s="106"/>
      <c r="W95" s="79"/>
      <c r="X95" s="69"/>
    </row>
    <row r="96" spans="1:24" ht="18" x14ac:dyDescent="0.25">
      <c r="A96" s="143" t="str">
        <f>VLOOKUP(E96,'LISTADO ATM'!$A$2:$C$898,3,0)</f>
        <v>DISTRITO NACIONAL</v>
      </c>
      <c r="B96" s="140" t="s">
        <v>2640</v>
      </c>
      <c r="C96" s="100">
        <v>44394.426620370374</v>
      </c>
      <c r="D96" s="100" t="s">
        <v>2448</v>
      </c>
      <c r="E96" s="135">
        <v>706</v>
      </c>
      <c r="F96" s="143" t="str">
        <f>VLOOKUP(E96,VIP!$A$2:$O14390,2,0)</f>
        <v>DRBR706</v>
      </c>
      <c r="G96" s="143" t="str">
        <f>VLOOKUP(E96,'LISTADO ATM'!$A$2:$B$897,2,0)</f>
        <v xml:space="preserve">ATM S/M Pristine </v>
      </c>
      <c r="H96" s="143" t="str">
        <f>VLOOKUP(E96,VIP!$A$2:$O19351,7,FALSE)</f>
        <v>Si</v>
      </c>
      <c r="I96" s="143" t="str">
        <f>VLOOKUP(E96,VIP!$A$2:$O11316,8,FALSE)</f>
        <v>Si</v>
      </c>
      <c r="J96" s="143" t="str">
        <f>VLOOKUP(E96,VIP!$A$2:$O11266,8,FALSE)</f>
        <v>Si</v>
      </c>
      <c r="K96" s="143" t="str">
        <f>VLOOKUP(E96,VIP!$A$2:$O14840,6,0)</f>
        <v>NO</v>
      </c>
      <c r="L96" s="144" t="s">
        <v>2417</v>
      </c>
      <c r="M96" s="99" t="s">
        <v>2445</v>
      </c>
      <c r="N96" s="99" t="s">
        <v>2452</v>
      </c>
      <c r="O96" s="143" t="s">
        <v>2453</v>
      </c>
      <c r="P96" s="143"/>
      <c r="Q96" s="99" t="s">
        <v>2417</v>
      </c>
      <c r="R96" s="44"/>
      <c r="S96" s="44"/>
      <c r="T96" s="106"/>
      <c r="U96" s="106"/>
      <c r="V96" s="106"/>
      <c r="W96" s="79"/>
      <c r="X96" s="69"/>
    </row>
    <row r="97" spans="1:24" ht="18" x14ac:dyDescent="0.25">
      <c r="A97" s="143" t="str">
        <f>VLOOKUP(E97,'LISTADO ATM'!$A$2:$C$898,3,0)</f>
        <v>DISTRITO NACIONAL</v>
      </c>
      <c r="B97" s="140" t="s">
        <v>2638</v>
      </c>
      <c r="C97" s="100">
        <v>44394.430046296293</v>
      </c>
      <c r="D97" s="100" t="s">
        <v>2469</v>
      </c>
      <c r="E97" s="135">
        <v>735</v>
      </c>
      <c r="F97" s="143" t="str">
        <f>VLOOKUP(E97,VIP!$A$2:$O14388,2,0)</f>
        <v>DRBR179</v>
      </c>
      <c r="G97" s="143" t="str">
        <f>VLOOKUP(E97,'LISTADO ATM'!$A$2:$B$897,2,0)</f>
        <v xml:space="preserve">ATM Oficina Independencia II  </v>
      </c>
      <c r="H97" s="143" t="str">
        <f>VLOOKUP(E97,VIP!$A$2:$O19349,7,FALSE)</f>
        <v>Si</v>
      </c>
      <c r="I97" s="143" t="str">
        <f>VLOOKUP(E97,VIP!$A$2:$O11314,8,FALSE)</f>
        <v>Si</v>
      </c>
      <c r="J97" s="143" t="str">
        <f>VLOOKUP(E97,VIP!$A$2:$O11264,8,FALSE)</f>
        <v>Si</v>
      </c>
      <c r="K97" s="143" t="str">
        <f>VLOOKUP(E97,VIP!$A$2:$O14838,6,0)</f>
        <v>NO</v>
      </c>
      <c r="L97" s="144" t="s">
        <v>2417</v>
      </c>
      <c r="M97" s="99" t="s">
        <v>2445</v>
      </c>
      <c r="N97" s="99" t="s">
        <v>2452</v>
      </c>
      <c r="O97" s="143" t="s">
        <v>2470</v>
      </c>
      <c r="P97" s="143"/>
      <c r="Q97" s="99" t="s">
        <v>2417</v>
      </c>
      <c r="R97" s="44"/>
      <c r="S97" s="44"/>
      <c r="T97" s="106"/>
      <c r="U97" s="106"/>
      <c r="V97" s="106"/>
      <c r="W97" s="79"/>
      <c r="X97" s="69"/>
    </row>
    <row r="98" spans="1:24" ht="18" x14ac:dyDescent="0.25">
      <c r="A98" s="143" t="str">
        <f>VLOOKUP(E98,'LISTADO ATM'!$A$2:$C$898,3,0)</f>
        <v>DISTRITO NACIONAL</v>
      </c>
      <c r="B98" s="140">
        <v>3335956853</v>
      </c>
      <c r="C98" s="100">
        <v>44393.447974537034</v>
      </c>
      <c r="D98" s="100" t="s">
        <v>2448</v>
      </c>
      <c r="E98" s="135">
        <v>738</v>
      </c>
      <c r="F98" s="143" t="str">
        <f>VLOOKUP(E98,VIP!$A$2:$O14364,2,0)</f>
        <v>DRBR24S</v>
      </c>
      <c r="G98" s="143" t="str">
        <f>VLOOKUP(E98,'LISTADO ATM'!$A$2:$B$897,2,0)</f>
        <v xml:space="preserve">ATM Zona Franca Los Alcarrizos </v>
      </c>
      <c r="H98" s="143" t="str">
        <f>VLOOKUP(E98,VIP!$A$2:$O19325,7,FALSE)</f>
        <v>Si</v>
      </c>
      <c r="I98" s="143" t="str">
        <f>VLOOKUP(E98,VIP!$A$2:$O11290,8,FALSE)</f>
        <v>Si</v>
      </c>
      <c r="J98" s="143" t="str">
        <f>VLOOKUP(E98,VIP!$A$2:$O11240,8,FALSE)</f>
        <v>Si</v>
      </c>
      <c r="K98" s="143" t="str">
        <f>VLOOKUP(E98,VIP!$A$2:$O14814,6,0)</f>
        <v>NO</v>
      </c>
      <c r="L98" s="144" t="s">
        <v>2417</v>
      </c>
      <c r="M98" s="99" t="s">
        <v>2445</v>
      </c>
      <c r="N98" s="99" t="s">
        <v>2452</v>
      </c>
      <c r="O98" s="143" t="s">
        <v>2453</v>
      </c>
      <c r="P98" s="143"/>
      <c r="Q98" s="99" t="s">
        <v>2417</v>
      </c>
      <c r="R98" s="44"/>
      <c r="S98" s="44"/>
      <c r="T98" s="106"/>
      <c r="U98" s="106"/>
      <c r="V98" s="106"/>
      <c r="W98" s="79"/>
      <c r="X98" s="69"/>
    </row>
    <row r="99" spans="1:24" ht="18" x14ac:dyDescent="0.25">
      <c r="A99" s="143" t="str">
        <f>VLOOKUP(E99,'LISTADO ATM'!$A$2:$C$898,3,0)</f>
        <v>DISTRITO NACIONAL</v>
      </c>
      <c r="B99" s="140" t="s">
        <v>2644</v>
      </c>
      <c r="C99" s="100">
        <v>44394.416226851848</v>
      </c>
      <c r="D99" s="100" t="s">
        <v>2448</v>
      </c>
      <c r="E99" s="135">
        <v>904</v>
      </c>
      <c r="F99" s="143" t="str">
        <f>VLOOKUP(E99,VIP!$A$2:$O14394,2,0)</f>
        <v>DRBR24B</v>
      </c>
      <c r="G99" s="143" t="str">
        <f>VLOOKUP(E99,'LISTADO ATM'!$A$2:$B$897,2,0)</f>
        <v xml:space="preserve">ATM Oficina Multicentro La Sirena Churchill </v>
      </c>
      <c r="H99" s="143" t="str">
        <f>VLOOKUP(E99,VIP!$A$2:$O19355,7,FALSE)</f>
        <v>Si</v>
      </c>
      <c r="I99" s="143" t="str">
        <f>VLOOKUP(E99,VIP!$A$2:$O11320,8,FALSE)</f>
        <v>Si</v>
      </c>
      <c r="J99" s="143" t="str">
        <f>VLOOKUP(E99,VIP!$A$2:$O11270,8,FALSE)</f>
        <v>Si</v>
      </c>
      <c r="K99" s="143" t="str">
        <f>VLOOKUP(E99,VIP!$A$2:$O14844,6,0)</f>
        <v>SI</v>
      </c>
      <c r="L99" s="144" t="s">
        <v>2417</v>
      </c>
      <c r="M99" s="99" t="s">
        <v>2445</v>
      </c>
      <c r="N99" s="99" t="s">
        <v>2452</v>
      </c>
      <c r="O99" s="143" t="s">
        <v>2453</v>
      </c>
      <c r="P99" s="143"/>
      <c r="Q99" s="99" t="s">
        <v>2417</v>
      </c>
      <c r="R99" s="44"/>
      <c r="S99" s="44"/>
      <c r="T99" s="106"/>
      <c r="U99" s="106"/>
      <c r="V99" s="106"/>
      <c r="W99" s="79"/>
      <c r="X99" s="69"/>
    </row>
    <row r="100" spans="1:24" ht="18" x14ac:dyDescent="0.25">
      <c r="A100" s="143" t="str">
        <f>VLOOKUP(E100,'LISTADO ATM'!$A$2:$C$898,3,0)</f>
        <v>DISTRITO NACIONAL</v>
      </c>
      <c r="B100" s="140">
        <v>3335957041</v>
      </c>
      <c r="C100" s="100">
        <v>44393.495613425926</v>
      </c>
      <c r="D100" s="100" t="s">
        <v>2469</v>
      </c>
      <c r="E100" s="135">
        <v>946</v>
      </c>
      <c r="F100" s="143" t="str">
        <f>VLOOKUP(E100,VIP!$A$2:$O14380,2,0)</f>
        <v>DRBR24R</v>
      </c>
      <c r="G100" s="143" t="str">
        <f>VLOOKUP(E100,'LISTADO ATM'!$A$2:$B$897,2,0)</f>
        <v xml:space="preserve">ATM Oficina Núñez de Cáceres I </v>
      </c>
      <c r="H100" s="143" t="str">
        <f>VLOOKUP(E100,VIP!$A$2:$O19341,7,FALSE)</f>
        <v>Si</v>
      </c>
      <c r="I100" s="143" t="str">
        <f>VLOOKUP(E100,VIP!$A$2:$O11306,8,FALSE)</f>
        <v>Si</v>
      </c>
      <c r="J100" s="143" t="str">
        <f>VLOOKUP(E100,VIP!$A$2:$O11256,8,FALSE)</f>
        <v>Si</v>
      </c>
      <c r="K100" s="143" t="str">
        <f>VLOOKUP(E100,VIP!$A$2:$O14830,6,0)</f>
        <v>NO</v>
      </c>
      <c r="L100" s="144" t="s">
        <v>2417</v>
      </c>
      <c r="M100" s="99" t="s">
        <v>2445</v>
      </c>
      <c r="N100" s="99" t="s">
        <v>2452</v>
      </c>
      <c r="O100" s="143" t="s">
        <v>2591</v>
      </c>
      <c r="P100" s="143"/>
      <c r="Q100" s="99" t="s">
        <v>2417</v>
      </c>
      <c r="R100" s="44"/>
      <c r="S100" s="44"/>
      <c r="T100" s="106"/>
      <c r="U100" s="106"/>
      <c r="V100" s="106"/>
      <c r="W100" s="79"/>
      <c r="X100" s="69"/>
    </row>
    <row r="101" spans="1:24" ht="18" x14ac:dyDescent="0.25">
      <c r="A101" s="143" t="str">
        <f>VLOOKUP(E101,'LISTADO ATM'!$A$2:$C$898,3,0)</f>
        <v>DISTRITO NACIONAL</v>
      </c>
      <c r="B101" s="140">
        <v>3335957624</v>
      </c>
      <c r="C101" s="100">
        <v>44393.734803240739</v>
      </c>
      <c r="D101" s="100" t="s">
        <v>2180</v>
      </c>
      <c r="E101" s="135">
        <v>35</v>
      </c>
      <c r="F101" s="143" t="str">
        <f>VLOOKUP(E101,VIP!$A$2:$O14369,2,0)</f>
        <v>DRBR035</v>
      </c>
      <c r="G101" s="143" t="str">
        <f>VLOOKUP(E101,'LISTADO ATM'!$A$2:$B$897,2,0)</f>
        <v xml:space="preserve">ATM Dirección General de Aduanas I </v>
      </c>
      <c r="H101" s="143" t="str">
        <f>VLOOKUP(E101,VIP!$A$2:$O19330,7,FALSE)</f>
        <v>Si</v>
      </c>
      <c r="I101" s="143" t="str">
        <f>VLOOKUP(E101,VIP!$A$2:$O11295,8,FALSE)</f>
        <v>Si</v>
      </c>
      <c r="J101" s="143" t="str">
        <f>VLOOKUP(E101,VIP!$A$2:$O11245,8,FALSE)</f>
        <v>Si</v>
      </c>
      <c r="K101" s="143" t="str">
        <f>VLOOKUP(E101,VIP!$A$2:$O14819,6,0)</f>
        <v>NO</v>
      </c>
      <c r="L101" s="144" t="s">
        <v>2465</v>
      </c>
      <c r="M101" s="99" t="s">
        <v>2445</v>
      </c>
      <c r="N101" s="99" t="s">
        <v>2452</v>
      </c>
      <c r="O101" s="143" t="s">
        <v>2454</v>
      </c>
      <c r="P101" s="143"/>
      <c r="Q101" s="99" t="s">
        <v>2465</v>
      </c>
      <c r="R101" s="44"/>
      <c r="S101" s="44"/>
      <c r="T101" s="106"/>
      <c r="U101" s="106"/>
      <c r="V101" s="106"/>
      <c r="W101" s="79"/>
      <c r="X101" s="69"/>
    </row>
    <row r="102" spans="1:24" ht="18" x14ac:dyDescent="0.25">
      <c r="A102" s="143" t="str">
        <f>VLOOKUP(E102,'LISTADO ATM'!$A$2:$C$898,3,0)</f>
        <v>DISTRITO NACIONAL</v>
      </c>
      <c r="B102" s="140">
        <v>3335957668</v>
      </c>
      <c r="C102" s="100">
        <v>44393.863263888888</v>
      </c>
      <c r="D102" s="100" t="s">
        <v>2180</v>
      </c>
      <c r="E102" s="135">
        <v>43</v>
      </c>
      <c r="F102" s="143" t="str">
        <f>VLOOKUP(E102,VIP!$A$2:$O14378,2,0)</f>
        <v>DRBR043</v>
      </c>
      <c r="G102" s="143" t="str">
        <f>VLOOKUP(E102,'LISTADO ATM'!$A$2:$B$897,2,0)</f>
        <v xml:space="preserve">ATM Zona Franca San Isidro </v>
      </c>
      <c r="H102" s="143" t="str">
        <f>VLOOKUP(E102,VIP!$A$2:$O19339,7,FALSE)</f>
        <v>Si</v>
      </c>
      <c r="I102" s="143" t="str">
        <f>VLOOKUP(E102,VIP!$A$2:$O11304,8,FALSE)</f>
        <v>No</v>
      </c>
      <c r="J102" s="143" t="str">
        <f>VLOOKUP(E102,VIP!$A$2:$O11254,8,FALSE)</f>
        <v>No</v>
      </c>
      <c r="K102" s="143" t="str">
        <f>VLOOKUP(E102,VIP!$A$2:$O14828,6,0)</f>
        <v>NO</v>
      </c>
      <c r="L102" s="144" t="s">
        <v>2465</v>
      </c>
      <c r="M102" s="99" t="s">
        <v>2445</v>
      </c>
      <c r="N102" s="99" t="s">
        <v>2452</v>
      </c>
      <c r="O102" s="143" t="s">
        <v>2454</v>
      </c>
      <c r="P102" s="143"/>
      <c r="Q102" s="99" t="s">
        <v>2465</v>
      </c>
      <c r="R102" s="44"/>
      <c r="S102" s="44"/>
      <c r="T102" s="106"/>
      <c r="U102" s="106"/>
      <c r="V102" s="106"/>
      <c r="W102" s="79"/>
      <c r="X102" s="69"/>
    </row>
    <row r="103" spans="1:24" ht="18" x14ac:dyDescent="0.25">
      <c r="A103" s="143" t="str">
        <f>VLOOKUP(E103,'LISTADO ATM'!$A$2:$C$898,3,0)</f>
        <v>DISTRITO NACIONAL</v>
      </c>
      <c r="B103" s="140">
        <v>3335957172</v>
      </c>
      <c r="C103" s="100">
        <v>44393.538032407407</v>
      </c>
      <c r="D103" s="100" t="s">
        <v>2180</v>
      </c>
      <c r="E103" s="135">
        <v>125</v>
      </c>
      <c r="F103" s="143" t="str">
        <f>VLOOKUP(E103,VIP!$A$2:$O14369,2,0)</f>
        <v>DRBR125</v>
      </c>
      <c r="G103" s="143" t="str">
        <f>VLOOKUP(E103,'LISTADO ATM'!$A$2:$B$897,2,0)</f>
        <v xml:space="preserve">ATM Dirección General de Aduanas II </v>
      </c>
      <c r="H103" s="143" t="str">
        <f>VLOOKUP(E103,VIP!$A$2:$O19330,7,FALSE)</f>
        <v>Si</v>
      </c>
      <c r="I103" s="143" t="str">
        <f>VLOOKUP(E103,VIP!$A$2:$O11295,8,FALSE)</f>
        <v>Si</v>
      </c>
      <c r="J103" s="143" t="str">
        <f>VLOOKUP(E103,VIP!$A$2:$O11245,8,FALSE)</f>
        <v>Si</v>
      </c>
      <c r="K103" s="143" t="str">
        <f>VLOOKUP(E103,VIP!$A$2:$O14819,6,0)</f>
        <v>NO</v>
      </c>
      <c r="L103" s="144" t="s">
        <v>2465</v>
      </c>
      <c r="M103" s="99" t="s">
        <v>2445</v>
      </c>
      <c r="N103" s="99" t="s">
        <v>2589</v>
      </c>
      <c r="O103" s="143" t="s">
        <v>2454</v>
      </c>
      <c r="P103" s="99" t="s">
        <v>2593</v>
      </c>
      <c r="Q103" s="99" t="s">
        <v>2465</v>
      </c>
      <c r="R103" s="44"/>
      <c r="S103" s="44"/>
      <c r="T103" s="106"/>
      <c r="U103" s="106"/>
      <c r="V103" s="106"/>
      <c r="W103" s="79"/>
      <c r="X103" s="69"/>
    </row>
    <row r="104" spans="1:24" ht="18" x14ac:dyDescent="0.25">
      <c r="A104" s="143" t="str">
        <f>VLOOKUP(E104,'LISTADO ATM'!$A$2:$C$898,3,0)</f>
        <v>NORTE</v>
      </c>
      <c r="B104" s="140">
        <v>3335957670</v>
      </c>
      <c r="C104" s="100">
        <v>44393.867442129631</v>
      </c>
      <c r="D104" s="100" t="s">
        <v>2181</v>
      </c>
      <c r="E104" s="135">
        <v>402</v>
      </c>
      <c r="F104" s="143" t="str">
        <f>VLOOKUP(E104,VIP!$A$2:$O14376,2,0)</f>
        <v>DRBR402</v>
      </c>
      <c r="G104" s="143" t="str">
        <f>VLOOKUP(E104,'LISTADO ATM'!$A$2:$B$897,2,0)</f>
        <v xml:space="preserve">ATM La Sirena La Vega </v>
      </c>
      <c r="H104" s="143" t="str">
        <f>VLOOKUP(E104,VIP!$A$2:$O19337,7,FALSE)</f>
        <v>Si</v>
      </c>
      <c r="I104" s="143" t="str">
        <f>VLOOKUP(E104,VIP!$A$2:$O11302,8,FALSE)</f>
        <v>Si</v>
      </c>
      <c r="J104" s="143" t="str">
        <f>VLOOKUP(E104,VIP!$A$2:$O11252,8,FALSE)</f>
        <v>Si</v>
      </c>
      <c r="K104" s="143" t="str">
        <f>VLOOKUP(E104,VIP!$A$2:$O14826,6,0)</f>
        <v>NO</v>
      </c>
      <c r="L104" s="144" t="s">
        <v>2465</v>
      </c>
      <c r="M104" s="99" t="s">
        <v>2445</v>
      </c>
      <c r="N104" s="99" t="s">
        <v>2452</v>
      </c>
      <c r="O104" s="143" t="s">
        <v>2586</v>
      </c>
      <c r="P104" s="143"/>
      <c r="Q104" s="99" t="s">
        <v>2465</v>
      </c>
      <c r="R104" s="44"/>
      <c r="S104" s="44"/>
      <c r="T104" s="106"/>
      <c r="U104" s="106"/>
      <c r="V104" s="106"/>
      <c r="W104" s="79"/>
      <c r="X104" s="69"/>
    </row>
    <row r="105" spans="1:24" ht="18" x14ac:dyDescent="0.25">
      <c r="A105" s="143" t="str">
        <f>VLOOKUP(E105,'LISTADO ATM'!$A$2:$C$898,3,0)</f>
        <v>DISTRITO NACIONAL</v>
      </c>
      <c r="B105" s="140">
        <v>3335957671</v>
      </c>
      <c r="C105" s="100">
        <v>44393.868055555555</v>
      </c>
      <c r="D105" s="100" t="s">
        <v>2180</v>
      </c>
      <c r="E105" s="135">
        <v>515</v>
      </c>
      <c r="F105" s="143" t="str">
        <f>VLOOKUP(E105,VIP!$A$2:$O14375,2,0)</f>
        <v>DRBR515</v>
      </c>
      <c r="G105" s="143" t="str">
        <f>VLOOKUP(E105,'LISTADO ATM'!$A$2:$B$897,2,0)</f>
        <v xml:space="preserve">ATM Oficina Agora Mall I </v>
      </c>
      <c r="H105" s="143" t="str">
        <f>VLOOKUP(E105,VIP!$A$2:$O19336,7,FALSE)</f>
        <v>Si</v>
      </c>
      <c r="I105" s="143" t="str">
        <f>VLOOKUP(E105,VIP!$A$2:$O11301,8,FALSE)</f>
        <v>Si</v>
      </c>
      <c r="J105" s="143" t="str">
        <f>VLOOKUP(E105,VIP!$A$2:$O11251,8,FALSE)</f>
        <v>Si</v>
      </c>
      <c r="K105" s="143" t="str">
        <f>VLOOKUP(E105,VIP!$A$2:$O14825,6,0)</f>
        <v>SI</v>
      </c>
      <c r="L105" s="144" t="s">
        <v>2465</v>
      </c>
      <c r="M105" s="99" t="s">
        <v>2445</v>
      </c>
      <c r="N105" s="99" t="s">
        <v>2452</v>
      </c>
      <c r="O105" s="143" t="s">
        <v>2454</v>
      </c>
      <c r="P105" s="143"/>
      <c r="Q105" s="99" t="s">
        <v>2465</v>
      </c>
      <c r="R105" s="44"/>
      <c r="S105" s="44"/>
      <c r="T105" s="106"/>
      <c r="U105" s="106"/>
      <c r="V105" s="106"/>
      <c r="W105" s="79"/>
      <c r="X105" s="69"/>
    </row>
    <row r="106" spans="1:24" ht="18" x14ac:dyDescent="0.25">
      <c r="A106" s="143" t="str">
        <f>VLOOKUP(E106,'LISTADO ATM'!$A$2:$C$898,3,0)</f>
        <v>ESTE</v>
      </c>
      <c r="B106" s="140">
        <v>3335957630</v>
      </c>
      <c r="C106" s="100">
        <v>44393.742037037038</v>
      </c>
      <c r="D106" s="100" t="s">
        <v>2180</v>
      </c>
      <c r="E106" s="135">
        <v>608</v>
      </c>
      <c r="F106" s="143" t="str">
        <f>VLOOKUP(E106,VIP!$A$2:$O14367,2,0)</f>
        <v>DRBR305</v>
      </c>
      <c r="G106" s="143" t="str">
        <f>VLOOKUP(E106,'LISTADO ATM'!$A$2:$B$897,2,0)</f>
        <v xml:space="preserve">ATM Oficina Jumbo (San Pedro) </v>
      </c>
      <c r="H106" s="143" t="str">
        <f>VLOOKUP(E106,VIP!$A$2:$O19328,7,FALSE)</f>
        <v>Si</v>
      </c>
      <c r="I106" s="143" t="str">
        <f>VLOOKUP(E106,VIP!$A$2:$O11293,8,FALSE)</f>
        <v>Si</v>
      </c>
      <c r="J106" s="143" t="str">
        <f>VLOOKUP(E106,VIP!$A$2:$O11243,8,FALSE)</f>
        <v>Si</v>
      </c>
      <c r="K106" s="143" t="str">
        <f>VLOOKUP(E106,VIP!$A$2:$O14817,6,0)</f>
        <v>SI</v>
      </c>
      <c r="L106" s="144" t="s">
        <v>2465</v>
      </c>
      <c r="M106" s="99" t="s">
        <v>2445</v>
      </c>
      <c r="N106" s="99" t="s">
        <v>2452</v>
      </c>
      <c r="O106" s="143" t="s">
        <v>2454</v>
      </c>
      <c r="P106" s="143"/>
      <c r="Q106" s="99" t="s">
        <v>2465</v>
      </c>
      <c r="R106" s="44"/>
      <c r="S106" s="44"/>
      <c r="T106" s="106"/>
      <c r="U106" s="106"/>
      <c r="V106" s="106"/>
      <c r="W106" s="79"/>
      <c r="X106" s="69"/>
    </row>
    <row r="107" spans="1:24" ht="18" x14ac:dyDescent="0.25">
      <c r="A107" s="143" t="str">
        <f>VLOOKUP(E107,'LISTADO ATM'!$A$2:$C$898,3,0)</f>
        <v>DISTRITO NACIONAL</v>
      </c>
      <c r="B107" s="140">
        <v>3335957601</v>
      </c>
      <c r="C107" s="100">
        <v>44393.717048611114</v>
      </c>
      <c r="D107" s="100" t="s">
        <v>2180</v>
      </c>
      <c r="E107" s="135">
        <v>876</v>
      </c>
      <c r="F107" s="143" t="str">
        <f>VLOOKUP(E107,VIP!$A$2:$O14364,2,0)</f>
        <v>DRBR876</v>
      </c>
      <c r="G107" s="143" t="str">
        <f>VLOOKUP(E107,'LISTADO ATM'!$A$2:$B$897,2,0)</f>
        <v xml:space="preserve">ATM Estación Next Abraham Lincoln </v>
      </c>
      <c r="H107" s="143" t="str">
        <f>VLOOKUP(E107,VIP!$A$2:$O19325,7,FALSE)</f>
        <v>Si</v>
      </c>
      <c r="I107" s="143" t="str">
        <f>VLOOKUP(E107,VIP!$A$2:$O11290,8,FALSE)</f>
        <v>Si</v>
      </c>
      <c r="J107" s="143" t="str">
        <f>VLOOKUP(E107,VIP!$A$2:$O11240,8,FALSE)</f>
        <v>Si</v>
      </c>
      <c r="K107" s="143" t="str">
        <f>VLOOKUP(E107,VIP!$A$2:$O14814,6,0)</f>
        <v>NO</v>
      </c>
      <c r="L107" s="144" t="s">
        <v>2465</v>
      </c>
      <c r="M107" s="99" t="s">
        <v>2445</v>
      </c>
      <c r="N107" s="99" t="s">
        <v>2452</v>
      </c>
      <c r="O107" s="143" t="s">
        <v>2454</v>
      </c>
      <c r="P107" s="143"/>
      <c r="Q107" s="99" t="s">
        <v>2465</v>
      </c>
      <c r="R107" s="44"/>
      <c r="S107" s="44"/>
      <c r="T107" s="106"/>
      <c r="U107" s="106"/>
      <c r="V107" s="106"/>
      <c r="W107" s="79"/>
      <c r="X107" s="69"/>
    </row>
    <row r="108" spans="1:24" ht="18" x14ac:dyDescent="0.25">
      <c r="A108" s="143" t="str">
        <f>VLOOKUP(E108,'LISTADO ATM'!$A$2:$C$898,3,0)</f>
        <v>DISTRITO NACIONAL</v>
      </c>
      <c r="B108" s="140">
        <v>3335957590</v>
      </c>
      <c r="C108" s="100">
        <v>44393.712060185186</v>
      </c>
      <c r="D108" s="100" t="s">
        <v>2180</v>
      </c>
      <c r="E108" s="135">
        <v>884</v>
      </c>
      <c r="F108" s="143" t="str">
        <f>VLOOKUP(E108,VIP!$A$2:$O14367,2,0)</f>
        <v>DRBR884</v>
      </c>
      <c r="G108" s="143" t="str">
        <f>VLOOKUP(E108,'LISTADO ATM'!$A$2:$B$897,2,0)</f>
        <v xml:space="preserve">ATM UNP Olé Sabana Perdida </v>
      </c>
      <c r="H108" s="143" t="str">
        <f>VLOOKUP(E108,VIP!$A$2:$O19328,7,FALSE)</f>
        <v>Si</v>
      </c>
      <c r="I108" s="143" t="str">
        <f>VLOOKUP(E108,VIP!$A$2:$O11293,8,FALSE)</f>
        <v>Si</v>
      </c>
      <c r="J108" s="143" t="str">
        <f>VLOOKUP(E108,VIP!$A$2:$O11243,8,FALSE)</f>
        <v>Si</v>
      </c>
      <c r="K108" s="143" t="str">
        <f>VLOOKUP(E108,VIP!$A$2:$O14817,6,0)</f>
        <v>NO</v>
      </c>
      <c r="L108" s="144" t="s">
        <v>2465</v>
      </c>
      <c r="M108" s="99" t="s">
        <v>2445</v>
      </c>
      <c r="N108" s="99" t="s">
        <v>2452</v>
      </c>
      <c r="O108" s="143" t="s">
        <v>2454</v>
      </c>
      <c r="P108" s="143"/>
      <c r="Q108" s="99" t="s">
        <v>2465</v>
      </c>
      <c r="R108" s="44"/>
      <c r="S108" s="44"/>
      <c r="T108" s="106"/>
      <c r="U108" s="106"/>
      <c r="V108" s="106"/>
      <c r="W108" s="79"/>
      <c r="X108" s="69"/>
    </row>
  </sheetData>
  <autoFilter ref="A4:Q4">
    <sortState ref="A5:Q108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6:E83">
    <cfRule type="duplicateValues" dxfId="104" priority="121775"/>
  </conditionalFormatting>
  <conditionalFormatting sqref="B76:B83">
    <cfRule type="duplicateValues" dxfId="103" priority="121776"/>
  </conditionalFormatting>
  <conditionalFormatting sqref="E1:E75 E109:E1048576">
    <cfRule type="duplicateValues" dxfId="102" priority="121783"/>
  </conditionalFormatting>
  <conditionalFormatting sqref="B1:B75 B109:B1048576">
    <cfRule type="duplicateValues" dxfId="101" priority="121786"/>
  </conditionalFormatting>
  <conditionalFormatting sqref="E84:E108">
    <cfRule type="duplicateValues" dxfId="100" priority="121789"/>
  </conditionalFormatting>
  <conditionalFormatting sqref="B84:B108">
    <cfRule type="duplicateValues" dxfId="99" priority="121790"/>
  </conditionalFormatting>
  <hyperlinks>
    <hyperlink ref="B27" r:id="rId7" display="http://s460-helpdesk/CAisd/pdmweb.exe?OP=SEARCH+FACTORY=in+SKIPLIST=1+QBE.EQ.id=3666229"/>
    <hyperlink ref="B80" r:id="rId8" display="http://s460-helpdesk/CAisd/pdmweb.exe?OP=SEARCH+FACTORY=in+SKIPLIST=1+QBE.EQ.id=3666228"/>
    <hyperlink ref="B18" r:id="rId9" display="http://s460-helpdesk/CAisd/pdmweb.exe?OP=SEARCH+FACTORY=in+SKIPLIST=1+QBE.EQ.id=3666227"/>
    <hyperlink ref="B10" r:id="rId10" display="http://s460-helpdesk/CAisd/pdmweb.exe?OP=SEARCH+FACTORY=in+SKIPLIST=1+QBE.EQ.id=3666226"/>
    <hyperlink ref="B13" r:id="rId11" display="http://s460-helpdesk/CAisd/pdmweb.exe?OP=SEARCH+FACTORY=in+SKIPLIST=1+QBE.EQ.id=3666225"/>
    <hyperlink ref="B48" r:id="rId12" display="http://s460-helpdesk/CAisd/pdmweb.exe?OP=SEARCH+FACTORY=in+SKIPLIST=1+QBE.EQ.id=3666224"/>
    <hyperlink ref="B52" r:id="rId13" display="http://s460-helpdesk/CAisd/pdmweb.exe?OP=SEARCH+FACTORY=in+SKIPLIST=1+QBE.EQ.id=3666223"/>
    <hyperlink ref="B77" r:id="rId14" display="http://s460-helpdesk/CAisd/pdmweb.exe?OP=SEARCH+FACTORY=in+SKIPLIST=1+QBE.EQ.id=3666222"/>
    <hyperlink ref="B79" r:id="rId15" display="http://s460-helpdesk/CAisd/pdmweb.exe?OP=SEARCH+FACTORY=in+SKIPLIST=1+QBE.EQ.id=3666220"/>
    <hyperlink ref="B69" r:id="rId16" display="http://s460-helpdesk/CAisd/pdmweb.exe?OP=SEARCH+FACTORY=in+SKIPLIST=1+QBE.EQ.id=3666218"/>
    <hyperlink ref="B19" r:id="rId17" display="http://s460-helpdesk/CAisd/pdmweb.exe?OP=SEARCH+FACTORY=in+SKIPLIST=1+QBE.EQ.id=3666217"/>
  </hyperlinks>
  <pageMargins left="0.7" right="0.7" top="0.75" bottom="0.75" header="0.3" footer="0.3"/>
  <pageSetup scale="60" orientation="landscape" r:id="rId18"/>
  <legacy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tabSelected="1" topLeftCell="F1" zoomScale="55" zoomScaleNormal="55" workbookViewId="0">
      <selection activeCell="C10" sqref="C10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2" t="s">
        <v>2150</v>
      </c>
      <c r="B1" s="173"/>
      <c r="C1" s="173"/>
      <c r="D1" s="173"/>
      <c r="E1" s="174"/>
      <c r="F1" s="170" t="s">
        <v>2550</v>
      </c>
      <c r="G1" s="171"/>
      <c r="H1" s="105">
        <f>COUNTIF(A:E,"2 Gavetas Vacias + Gavetas Fallando")</f>
        <v>3</v>
      </c>
      <c r="I1" s="105">
        <f>COUNTIF(A:E,("3 Gavetas Vacias"))</f>
        <v>6</v>
      </c>
      <c r="J1" s="83">
        <f>COUNTIF(A:E,"2 Gavetas Fallando + 1 gavetas Vacias")</f>
        <v>0</v>
      </c>
    </row>
    <row r="2" spans="1:11" ht="25.5" customHeight="1" x14ac:dyDescent="0.25">
      <c r="A2" s="175" t="s">
        <v>2450</v>
      </c>
      <c r="B2" s="176"/>
      <c r="C2" s="176"/>
      <c r="D2" s="176"/>
      <c r="E2" s="177"/>
      <c r="F2" s="104" t="s">
        <v>2549</v>
      </c>
      <c r="G2" s="103">
        <f>G3+G4</f>
        <v>104</v>
      </c>
      <c r="H2" s="104" t="s">
        <v>2559</v>
      </c>
      <c r="I2" s="103">
        <f>COUNTIF(A:E,"Abastecido")</f>
        <v>4</v>
      </c>
      <c r="J2" s="104" t="s">
        <v>2577</v>
      </c>
      <c r="K2" s="103">
        <f>COUNTIF(REPORTE!1:1048576,"REINICIO FALLIDO")</f>
        <v>3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53</v>
      </c>
      <c r="H3" s="104" t="s">
        <v>2555</v>
      </c>
      <c r="I3" s="103">
        <f>COUNTIF(A:E,"Gavetas Vacías + Gavetas Fallando")</f>
        <v>6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51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2</v>
      </c>
      <c r="H5" s="104" t="s">
        <v>2552</v>
      </c>
      <c r="I5" s="103">
        <f>I1+H1+J1</f>
        <v>9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3</v>
      </c>
      <c r="H6" s="104" t="s">
        <v>2556</v>
      </c>
      <c r="I6" s="103">
        <f>COUNTIF(A:E,"GAVETA DE RECHAZO LLENA")</f>
        <v>3</v>
      </c>
    </row>
    <row r="7" spans="1:11" ht="18" customHeight="1" x14ac:dyDescent="0.25">
      <c r="A7" s="178" t="s">
        <v>2581</v>
      </c>
      <c r="B7" s="179"/>
      <c r="C7" s="179"/>
      <c r="D7" s="179"/>
      <c r="E7" s="180"/>
      <c r="F7" s="104" t="s">
        <v>2551</v>
      </c>
      <c r="G7" s="103">
        <f>COUNTIF(A:E,"Sin Efectivo")</f>
        <v>26</v>
      </c>
      <c r="H7" s="104" t="s">
        <v>2557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8" x14ac:dyDescent="0.25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8" x14ac:dyDescent="0.25">
      <c r="A11" s="135" t="str">
        <f>VLOOKUP(B11,'[1]LISTADO ATM'!$A$2:$C$822,3,0)</f>
        <v>NORTE</v>
      </c>
      <c r="B11" s="144">
        <v>119</v>
      </c>
      <c r="C11" s="138" t="str">
        <f>VLOOKUP(B11,'[1]LISTADO ATM'!$A$2:$B$822,2,0)</f>
        <v>ATM Oficina La Barranquita</v>
      </c>
      <c r="D11" s="154" t="s">
        <v>2544</v>
      </c>
      <c r="E11" s="138">
        <v>3335957662</v>
      </c>
    </row>
    <row r="12" spans="1:11" s="110" customFormat="1" ht="18" customHeight="1" thickBot="1" x14ac:dyDescent="0.3">
      <c r="A12" s="149" t="str">
        <f>VLOOKUP(B12,'[1]LISTADO ATM'!$A$2:$C$822,3,0)</f>
        <v>DISTRITO NACIONAL</v>
      </c>
      <c r="B12" s="144">
        <v>836</v>
      </c>
      <c r="C12" s="150" t="str">
        <f>VLOOKUP(B12,'[1]LISTADO ATM'!$A$2:$B$822,2,0)</f>
        <v xml:space="preserve">ATM UNP Plaza Luperón </v>
      </c>
      <c r="D12" s="154" t="s">
        <v>2544</v>
      </c>
      <c r="E12" s="138">
        <v>3335957682</v>
      </c>
    </row>
    <row r="13" spans="1:11" s="110" customFormat="1" ht="18.75" thickBot="1" x14ac:dyDescent="0.3">
      <c r="A13" s="120" t="s">
        <v>2472</v>
      </c>
      <c r="B13" s="155">
        <f>COUNT(B9:B12)</f>
        <v>4</v>
      </c>
      <c r="C13" s="181"/>
      <c r="D13" s="182"/>
      <c r="E13" s="183"/>
    </row>
    <row r="14" spans="1:11" s="110" customFormat="1" x14ac:dyDescent="0.25">
      <c r="A14" s="117"/>
      <c r="B14" s="147"/>
      <c r="C14" s="117"/>
      <c r="D14" s="117"/>
      <c r="E14" s="122"/>
    </row>
    <row r="15" spans="1:11" s="110" customFormat="1" ht="18" x14ac:dyDescent="0.25">
      <c r="A15" s="178" t="s">
        <v>2582</v>
      </c>
      <c r="B15" s="179"/>
      <c r="C15" s="179"/>
      <c r="D15" s="179"/>
      <c r="E15" s="180"/>
    </row>
    <row r="16" spans="1:11" s="110" customFormat="1" ht="18" x14ac:dyDescent="0.25">
      <c r="A16" s="119" t="s">
        <v>15</v>
      </c>
      <c r="B16" s="127" t="s">
        <v>2415</v>
      </c>
      <c r="C16" s="119" t="s">
        <v>46</v>
      </c>
      <c r="D16" s="119" t="s">
        <v>2418</v>
      </c>
      <c r="E16" s="127" t="s">
        <v>2416</v>
      </c>
    </row>
    <row r="17" spans="1:5" s="110" customFormat="1" ht="18.75" customHeight="1" x14ac:dyDescent="0.25">
      <c r="A17" s="134" t="e">
        <f>VLOOKUP(B17,'[1]LISTADO ATM'!$A$2:$C$822,3,0)</f>
        <v>#N/A</v>
      </c>
      <c r="B17" s="143"/>
      <c r="C17" s="138" t="e">
        <f>VLOOKUP(B17,'[1]LISTADO ATM'!$A$2:$B$822,2,0)</f>
        <v>#N/A</v>
      </c>
      <c r="D17" s="131"/>
      <c r="E17" s="140"/>
    </row>
    <row r="18" spans="1:5" s="110" customFormat="1" ht="18.75" thickBot="1" x14ac:dyDescent="0.3">
      <c r="A18" s="134" t="str">
        <f>VLOOKUP(B18,'[1]LISTADO ATM'!$A$2:$C$822,3,0)</f>
        <v>NORTE</v>
      </c>
      <c r="B18" s="143">
        <v>774</v>
      </c>
      <c r="C18" s="138" t="str">
        <f>VLOOKUP(B18,'[1]LISTADO ATM'!$A$2:$B$822,2,0)</f>
        <v xml:space="preserve">ATM Oficina Montecristi </v>
      </c>
      <c r="D18" s="131" t="s">
        <v>2540</v>
      </c>
      <c r="E18" s="140">
        <v>3335957559</v>
      </c>
    </row>
    <row r="19" spans="1:5" s="110" customFormat="1" ht="18.75" thickBot="1" x14ac:dyDescent="0.3">
      <c r="A19" s="120" t="s">
        <v>2472</v>
      </c>
      <c r="B19" s="155">
        <f>COUNT(B17:B18)</f>
        <v>1</v>
      </c>
      <c r="C19" s="181"/>
      <c r="D19" s="182"/>
      <c r="E19" s="183"/>
    </row>
    <row r="20" spans="1:5" s="110" customFormat="1" ht="15.75" thickBot="1" x14ac:dyDescent="0.3">
      <c r="A20" s="117"/>
      <c r="B20" s="147"/>
      <c r="C20" s="117"/>
      <c r="D20" s="117"/>
      <c r="E20" s="122"/>
    </row>
    <row r="21" spans="1:5" s="110" customFormat="1" ht="18.75" thickBot="1" x14ac:dyDescent="0.3">
      <c r="A21" s="184" t="s">
        <v>2473</v>
      </c>
      <c r="B21" s="185"/>
      <c r="C21" s="185"/>
      <c r="D21" s="185"/>
      <c r="E21" s="186"/>
    </row>
    <row r="22" spans="1:5" s="110" customFormat="1" ht="18" x14ac:dyDescent="0.25">
      <c r="A22" s="119" t="s">
        <v>15</v>
      </c>
      <c r="B22" s="127" t="s">
        <v>2415</v>
      </c>
      <c r="C22" s="119" t="s">
        <v>46</v>
      </c>
      <c r="D22" s="119" t="s">
        <v>2418</v>
      </c>
      <c r="E22" s="127" t="s">
        <v>2416</v>
      </c>
    </row>
    <row r="23" spans="1:5" s="110" customFormat="1" ht="18" x14ac:dyDescent="0.25">
      <c r="A23" s="149" t="str">
        <f>VLOOKUP(B23,'[1]LISTADO ATM'!$A$2:$C$822,3,0)</f>
        <v>DISTRITO NACIONAL</v>
      </c>
      <c r="B23" s="144">
        <v>461</v>
      </c>
      <c r="C23" s="150" t="str">
        <f>VLOOKUP(B23,'[1]LISTADO ATM'!$A$2:$B$822,2,0)</f>
        <v xml:space="preserve">ATM Autobanco Sarasota I </v>
      </c>
      <c r="D23" s="151" t="s">
        <v>2436</v>
      </c>
      <c r="E23" s="138">
        <v>3335955948</v>
      </c>
    </row>
    <row r="24" spans="1:5" s="110" customFormat="1" ht="18" x14ac:dyDescent="0.25">
      <c r="A24" s="149" t="str">
        <f>VLOOKUP(B24,'[1]LISTADO ATM'!$A$2:$C$822,3,0)</f>
        <v>DISTRITO NACIONAL</v>
      </c>
      <c r="B24" s="144">
        <v>696</v>
      </c>
      <c r="C24" s="150" t="str">
        <f>VLOOKUP(B24,'[1]LISTADO ATM'!$A$2:$B$822,2,0)</f>
        <v>ATM Olé Jacobo Majluta</v>
      </c>
      <c r="D24" s="151" t="s">
        <v>2436</v>
      </c>
      <c r="E24" s="138">
        <v>3335956354</v>
      </c>
    </row>
    <row r="25" spans="1:5" s="117" customFormat="1" ht="18" x14ac:dyDescent="0.25">
      <c r="A25" s="149" t="str">
        <f>VLOOKUP(B25,'[1]LISTADO ATM'!$A$2:$C$822,3,0)</f>
        <v>DISTRITO NACIONAL</v>
      </c>
      <c r="B25" s="144">
        <v>946</v>
      </c>
      <c r="C25" s="150" t="str">
        <f>VLOOKUP(B25,'[1]LISTADO ATM'!$A$2:$B$822,2,0)</f>
        <v xml:space="preserve">ATM Oficina Núñez de Cáceres I </v>
      </c>
      <c r="D25" s="151" t="s">
        <v>2436</v>
      </c>
      <c r="E25" s="138">
        <v>3335957041</v>
      </c>
    </row>
    <row r="26" spans="1:5" s="117" customFormat="1" ht="18" x14ac:dyDescent="0.25">
      <c r="A26" s="135" t="str">
        <f>VLOOKUP(B26,'[1]LISTADO ATM'!$A$2:$C$822,3,0)</f>
        <v>DISTRITO NACIONAL</v>
      </c>
      <c r="B26" s="144">
        <v>887</v>
      </c>
      <c r="C26" s="138" t="str">
        <f>VLOOKUP(B26,'[1]LISTADO ATM'!$A$2:$B$822,2,0)</f>
        <v>ATM S/M Bravo Los Proceres</v>
      </c>
      <c r="D26" s="151" t="s">
        <v>2436</v>
      </c>
      <c r="E26" s="138">
        <v>3335957484</v>
      </c>
    </row>
    <row r="27" spans="1:5" s="117" customFormat="1" ht="18" x14ac:dyDescent="0.25">
      <c r="A27" s="135" t="str">
        <f>VLOOKUP(B27,'[1]LISTADO ATM'!$A$2:$C$822,3,0)</f>
        <v>ESTE</v>
      </c>
      <c r="B27" s="144">
        <v>427</v>
      </c>
      <c r="C27" s="138" t="str">
        <f>VLOOKUP(B27,'[1]LISTADO ATM'!$A$2:$B$822,2,0)</f>
        <v xml:space="preserve">ATM Almacenes Iberia (Hato Mayor) </v>
      </c>
      <c r="D27" s="130" t="s">
        <v>2436</v>
      </c>
      <c r="E27" s="138">
        <v>3335957569</v>
      </c>
    </row>
    <row r="28" spans="1:5" s="117" customFormat="1" ht="18" x14ac:dyDescent="0.25">
      <c r="A28" s="135" t="str">
        <f>VLOOKUP(B28,'[1]LISTADO ATM'!$A$2:$C$822,3,0)</f>
        <v>DISTRITO NACIONAL</v>
      </c>
      <c r="B28" s="144">
        <v>769</v>
      </c>
      <c r="C28" s="138" t="str">
        <f>VLOOKUP(B28,'[1]LISTADO ATM'!$A$2:$B$822,2,0)</f>
        <v>ATM UNP Pablo Mella Morales</v>
      </c>
      <c r="D28" s="130" t="s">
        <v>2436</v>
      </c>
      <c r="E28" s="138">
        <v>3335957585</v>
      </c>
    </row>
    <row r="29" spans="1:5" s="117" customFormat="1" ht="18" x14ac:dyDescent="0.25">
      <c r="A29" s="135" t="str">
        <f>VLOOKUP(B29,'[1]LISTADO ATM'!$A$2:$C$822,3,0)</f>
        <v>DISTRITO NACIONAL</v>
      </c>
      <c r="B29" s="144">
        <v>738</v>
      </c>
      <c r="C29" s="138" t="str">
        <f>VLOOKUP(B29,'[1]LISTADO ATM'!$A$2:$B$822,2,0)</f>
        <v xml:space="preserve">ATM Zona Franca Los Alcarrizos </v>
      </c>
      <c r="D29" s="130" t="s">
        <v>2436</v>
      </c>
      <c r="E29" s="138">
        <v>3335956853</v>
      </c>
    </row>
    <row r="30" spans="1:5" s="117" customFormat="1" ht="18" x14ac:dyDescent="0.25">
      <c r="A30" s="149" t="str">
        <f>VLOOKUP(B30,'[1]LISTADO ATM'!$A$2:$C$822,3,0)</f>
        <v>DISTRITO NACIONAL</v>
      </c>
      <c r="B30" s="144">
        <v>793</v>
      </c>
      <c r="C30" s="150" t="str">
        <f>VLOOKUP(B30,'[1]LISTADO ATM'!$A$2:$B$822,2,0)</f>
        <v xml:space="preserve">ATM Centro de Caja Agora Mall </v>
      </c>
      <c r="D30" s="151" t="s">
        <v>2436</v>
      </c>
      <c r="E30" s="138">
        <v>3335957656</v>
      </c>
    </row>
    <row r="31" spans="1:5" s="117" customFormat="1" ht="18" x14ac:dyDescent="0.25">
      <c r="A31" s="149" t="str">
        <f>VLOOKUP(B31,'[1]LISTADO ATM'!$A$2:$C$822,3,0)</f>
        <v>NORTE</v>
      </c>
      <c r="B31" s="144">
        <v>778</v>
      </c>
      <c r="C31" s="150" t="str">
        <f>VLOOKUP(B31,'[1]LISTADO ATM'!$A$2:$B$822,2,0)</f>
        <v xml:space="preserve">ATM Oficina Esperanza (Mao) </v>
      </c>
      <c r="D31" s="151" t="s">
        <v>2436</v>
      </c>
      <c r="E31" s="138">
        <v>3335957657</v>
      </c>
    </row>
    <row r="32" spans="1:5" s="117" customFormat="1" ht="18" x14ac:dyDescent="0.25">
      <c r="A32" s="149" t="str">
        <f>VLOOKUP(B32,'[1]LISTADO ATM'!$A$2:$C$822,3,0)</f>
        <v>ESTE</v>
      </c>
      <c r="B32" s="144">
        <v>386</v>
      </c>
      <c r="C32" s="150" t="str">
        <f>VLOOKUP(B32,'[1]LISTADO ATM'!$A$2:$B$822,2,0)</f>
        <v xml:space="preserve">ATM Plaza Verón II </v>
      </c>
      <c r="D32" s="151" t="s">
        <v>2436</v>
      </c>
      <c r="E32" s="138">
        <v>3335957663</v>
      </c>
    </row>
    <row r="33" spans="1:8" s="117" customFormat="1" ht="18" x14ac:dyDescent="0.25">
      <c r="A33" s="149" t="str">
        <f>VLOOKUP(B33,'[1]LISTADO ATM'!$A$2:$C$822,3,0)</f>
        <v>DISTRITO NACIONAL</v>
      </c>
      <c r="B33" s="144">
        <v>904</v>
      </c>
      <c r="C33" s="150" t="str">
        <f>VLOOKUP(B33,'[1]LISTADO ATM'!$A$2:$B$822,2,0)</f>
        <v xml:space="preserve">ATM Oficina Multicentro La Sirena Churchill </v>
      </c>
      <c r="D33" s="151" t="s">
        <v>2436</v>
      </c>
      <c r="E33" s="138">
        <v>3335957763</v>
      </c>
    </row>
    <row r="34" spans="1:8" s="117" customFormat="1" ht="18" x14ac:dyDescent="0.25">
      <c r="A34" s="149" t="str">
        <f>VLOOKUP(B34,'[1]LISTADO ATM'!$A$2:$C$822,3,0)</f>
        <v>DISTRITO NACIONAL</v>
      </c>
      <c r="B34" s="144">
        <v>238</v>
      </c>
      <c r="C34" s="150" t="str">
        <f>VLOOKUP(B34,'[1]LISTADO ATM'!$A$2:$B$822,2,0)</f>
        <v xml:space="preserve">ATM Multicentro La Sirena Charles de Gaulle </v>
      </c>
      <c r="D34" s="151" t="s">
        <v>2436</v>
      </c>
      <c r="E34" s="138">
        <v>3335957768</v>
      </c>
    </row>
    <row r="35" spans="1:8" s="117" customFormat="1" ht="18" x14ac:dyDescent="0.25">
      <c r="A35" s="149" t="str">
        <f>VLOOKUP(B35,'[1]LISTADO ATM'!$A$2:$C$822,3,0)</f>
        <v>DISTRITO NACIONAL</v>
      </c>
      <c r="B35" s="144">
        <v>671</v>
      </c>
      <c r="C35" s="150" t="str">
        <f>VLOOKUP(B35,'[1]LISTADO ATM'!$A$2:$B$822,2,0)</f>
        <v>ATM Ayuntamiento Sto. Dgo. Norte</v>
      </c>
      <c r="D35" s="151" t="s">
        <v>2436</v>
      </c>
      <c r="E35" s="138">
        <v>3335957771</v>
      </c>
    </row>
    <row r="36" spans="1:8" s="110" customFormat="1" ht="18.75" customHeight="1" x14ac:dyDescent="0.25">
      <c r="A36" s="149" t="str">
        <f>VLOOKUP(B36,'[1]LISTADO ATM'!$A$2:$C$822,3,0)</f>
        <v>DISTRITO NACIONAL</v>
      </c>
      <c r="B36" s="144">
        <v>979</v>
      </c>
      <c r="C36" s="150" t="str">
        <f>VLOOKUP(B36,'[1]LISTADO ATM'!$A$2:$B$822,2,0)</f>
        <v xml:space="preserve">ATM Oficina Luperón I </v>
      </c>
      <c r="D36" s="151" t="s">
        <v>2436</v>
      </c>
      <c r="E36" s="138">
        <v>3335957790</v>
      </c>
    </row>
    <row r="37" spans="1:8" ht="18" x14ac:dyDescent="0.25">
      <c r="A37" s="149" t="str">
        <f>VLOOKUP(B37,'[1]LISTADO ATM'!$A$2:$C$822,3,0)</f>
        <v>DISTRITO NACIONAL</v>
      </c>
      <c r="B37" s="144">
        <v>706</v>
      </c>
      <c r="C37" s="150" t="str">
        <f>VLOOKUP(B37,'[1]LISTADO ATM'!$A$2:$B$822,2,0)</f>
        <v xml:space="preserve">ATM S/M Pristine </v>
      </c>
      <c r="D37" s="151" t="s">
        <v>2436</v>
      </c>
      <c r="E37" s="138">
        <v>3335957794</v>
      </c>
      <c r="F37" s="106"/>
    </row>
    <row r="38" spans="1:8" ht="18" x14ac:dyDescent="0.25">
      <c r="A38" s="149" t="str">
        <f>VLOOKUP(B38,'[1]LISTADO ATM'!$A$2:$C$822,3,0)</f>
        <v>ESTE</v>
      </c>
      <c r="B38" s="144">
        <v>673</v>
      </c>
      <c r="C38" s="150" t="str">
        <f>VLOOKUP(B38,'[1]LISTADO ATM'!$A$2:$B$822,2,0)</f>
        <v>ATM Clínica Dr. Cruz Jiminián</v>
      </c>
      <c r="D38" s="151" t="s">
        <v>2436</v>
      </c>
      <c r="E38" s="138">
        <v>3335957797</v>
      </c>
    </row>
    <row r="39" spans="1:8" ht="18" x14ac:dyDescent="0.25">
      <c r="A39" s="149" t="str">
        <f>VLOOKUP(B39,'[1]LISTADO ATM'!$A$2:$C$822,3,0)</f>
        <v>ESTE</v>
      </c>
      <c r="B39" s="144">
        <v>385</v>
      </c>
      <c r="C39" s="150" t="str">
        <f>VLOOKUP(B39,'[1]LISTADO ATM'!$A$2:$B$822,2,0)</f>
        <v xml:space="preserve">ATM Plaza Verón I </v>
      </c>
      <c r="D39" s="151" t="s">
        <v>2436</v>
      </c>
      <c r="E39" s="138">
        <v>3335957821</v>
      </c>
    </row>
    <row r="40" spans="1:8" s="106" customFormat="1" ht="18" x14ac:dyDescent="0.25">
      <c r="A40" s="149" t="str">
        <f>VLOOKUP(B40,'[1]LISTADO ATM'!$A$2:$C$822,3,0)</f>
        <v>NORTE</v>
      </c>
      <c r="B40" s="144">
        <v>105</v>
      </c>
      <c r="C40" s="150" t="str">
        <f>VLOOKUP(B40,'[1]LISTADO ATM'!$A$2:$B$822,2,0)</f>
        <v xml:space="preserve">ATM Autobanco Estancia Nueva (Moca) </v>
      </c>
      <c r="D40" s="151" t="s">
        <v>2436</v>
      </c>
      <c r="E40" s="138">
        <v>3335957812</v>
      </c>
    </row>
    <row r="41" spans="1:8" s="106" customFormat="1" ht="18" x14ac:dyDescent="0.25">
      <c r="A41" s="149" t="str">
        <f>VLOOKUP(B41,'[1]LISTADO ATM'!$A$2:$C$822,3,0)</f>
        <v>DISTRITO NACIONAL</v>
      </c>
      <c r="B41" s="144">
        <v>347</v>
      </c>
      <c r="C41" s="150" t="str">
        <f>VLOOKUP(B41,'[1]LISTADO ATM'!$A$2:$B$822,2,0)</f>
        <v>ATM Patio de Colombia</v>
      </c>
      <c r="D41" s="151" t="s">
        <v>2436</v>
      </c>
      <c r="E41" s="138">
        <v>3335957921</v>
      </c>
      <c r="G41" s="110"/>
      <c r="H41" s="110"/>
    </row>
    <row r="42" spans="1:8" ht="18" x14ac:dyDescent="0.25">
      <c r="A42" s="149" t="str">
        <f>VLOOKUP(B42,'[1]LISTADO ATM'!$A$2:$C$822,3,0)</f>
        <v>DISTRITO NACIONAL</v>
      </c>
      <c r="B42" s="144">
        <v>416</v>
      </c>
      <c r="C42" s="150" t="str">
        <f>VLOOKUP(B42,'[1]LISTADO ATM'!$A$2:$B$822,2,0)</f>
        <v xml:space="preserve">ATM Autobanco San Martín II </v>
      </c>
      <c r="D42" s="151" t="s">
        <v>2436</v>
      </c>
      <c r="E42" s="138" t="s">
        <v>2684</v>
      </c>
      <c r="G42" s="110"/>
      <c r="H42" s="110"/>
    </row>
    <row r="43" spans="1:8" s="110" customFormat="1" ht="18" x14ac:dyDescent="0.25">
      <c r="A43" s="149" t="str">
        <f>VLOOKUP(B43,'[1]LISTADO ATM'!$A$2:$C$822,3,0)</f>
        <v>DISTRITO NACIONAL</v>
      </c>
      <c r="B43" s="144">
        <v>31</v>
      </c>
      <c r="C43" s="150" t="str">
        <f>VLOOKUP(B43,'[1]LISTADO ATM'!$A$2:$B$822,2,0)</f>
        <v xml:space="preserve">ATM Oficina San Martín I </v>
      </c>
      <c r="D43" s="151" t="s">
        <v>2436</v>
      </c>
      <c r="E43" s="138">
        <v>3335957930</v>
      </c>
    </row>
    <row r="44" spans="1:8" s="110" customFormat="1" ht="18" x14ac:dyDescent="0.25">
      <c r="A44" s="149" t="str">
        <f>VLOOKUP(B44,'[1]LISTADO ATM'!$A$2:$C$822,3,0)</f>
        <v>DISTRITO NACIONAL</v>
      </c>
      <c r="B44" s="144">
        <v>561</v>
      </c>
      <c r="C44" s="150" t="str">
        <f>VLOOKUP(B44,'[1]LISTADO ATM'!$A$2:$B$822,2,0)</f>
        <v xml:space="preserve">ATM Comando Regional P.N. S.D. Este </v>
      </c>
      <c r="D44" s="151" t="s">
        <v>2436</v>
      </c>
      <c r="E44" s="138">
        <v>3335957958</v>
      </c>
    </row>
    <row r="45" spans="1:8" s="110" customFormat="1" ht="18" customHeight="1" x14ac:dyDescent="0.25">
      <c r="A45" s="149" t="str">
        <f>VLOOKUP(B45,'[1]LISTADO ATM'!$A$2:$C$822,3,0)</f>
        <v>DISTRITO NACIONAL</v>
      </c>
      <c r="B45" s="144">
        <v>540</v>
      </c>
      <c r="C45" s="150" t="str">
        <f>VLOOKUP(B45,'[1]LISTADO ATM'!$A$2:$B$822,2,0)</f>
        <v xml:space="preserve">ATM Autoservicio Sambil I </v>
      </c>
      <c r="D45" s="151" t="s">
        <v>2436</v>
      </c>
      <c r="E45" s="138">
        <v>3335957857</v>
      </c>
    </row>
    <row r="46" spans="1:8" s="110" customFormat="1" ht="18" x14ac:dyDescent="0.25">
      <c r="A46" s="149" t="str">
        <f>VLOOKUP(B46,'[1]LISTADO ATM'!$A$2:$C$822,3,0)</f>
        <v>DISTRITO NACIONAL</v>
      </c>
      <c r="B46" s="144">
        <v>735</v>
      </c>
      <c r="C46" s="150" t="str">
        <f>VLOOKUP(B46,'[1]LISTADO ATM'!$A$2:$B$822,2,0)</f>
        <v xml:space="preserve">ATM Oficina Independencia II  </v>
      </c>
      <c r="D46" s="151" t="s">
        <v>2436</v>
      </c>
      <c r="E46" s="138">
        <v>3335957800</v>
      </c>
    </row>
    <row r="47" spans="1:8" s="110" customFormat="1" ht="18.75" thickBot="1" x14ac:dyDescent="0.3">
      <c r="A47" s="135" t="str">
        <f>VLOOKUP(B47,'[1]LISTADO ATM'!$A$2:$C$822,3,0)</f>
        <v>DISTRITO NACIONAL</v>
      </c>
      <c r="B47" s="144">
        <v>407</v>
      </c>
      <c r="C47" s="138" t="str">
        <f>VLOOKUP(B47,'[1]LISTADO ATM'!$A$2:$B$822,2,0)</f>
        <v xml:space="preserve">ATM Multicentro La Sirena Villa Mella </v>
      </c>
      <c r="D47" s="130" t="s">
        <v>2436</v>
      </c>
      <c r="E47" s="138">
        <v>3335957664</v>
      </c>
    </row>
    <row r="48" spans="1:8" ht="18.75" thickBot="1" x14ac:dyDescent="0.3">
      <c r="A48" s="139"/>
      <c r="B48" s="155">
        <f>COUNT(B23:B47)</f>
        <v>25</v>
      </c>
      <c r="C48" s="129"/>
      <c r="D48" s="129"/>
      <c r="E48" s="129"/>
    </row>
    <row r="49" spans="1:5" ht="15.75" thickBot="1" x14ac:dyDescent="0.3">
      <c r="A49" s="117"/>
      <c r="B49" s="147"/>
      <c r="C49" s="117"/>
      <c r="D49" s="117"/>
      <c r="E49" s="122"/>
    </row>
    <row r="50" spans="1:5" ht="18.75" thickBot="1" x14ac:dyDescent="0.3">
      <c r="A50" s="184" t="s">
        <v>2436</v>
      </c>
      <c r="B50" s="185"/>
      <c r="C50" s="185"/>
      <c r="D50" s="185"/>
      <c r="E50" s="186"/>
    </row>
    <row r="51" spans="1:5" ht="18" x14ac:dyDescent="0.25">
      <c r="A51" s="119" t="s">
        <v>15</v>
      </c>
      <c r="B51" s="127" t="s">
        <v>2415</v>
      </c>
      <c r="C51" s="119" t="s">
        <v>2587</v>
      </c>
      <c r="D51" s="119" t="s">
        <v>2418</v>
      </c>
      <c r="E51" s="127" t="s">
        <v>2416</v>
      </c>
    </row>
    <row r="52" spans="1:5" ht="18" x14ac:dyDescent="0.25">
      <c r="A52" s="135" t="str">
        <f>VLOOKUP(B52,'[1]LISTADO ATM'!$A$2:$C$822,3,0)</f>
        <v>DISTRITO NACIONAL</v>
      </c>
      <c r="B52" s="143">
        <v>354</v>
      </c>
      <c r="C52" s="138" t="str">
        <f>VLOOKUP(B52,'[1]LISTADO ATM'!$A$2:$B$822,2,0)</f>
        <v xml:space="preserve">ATM Oficina Núñez de Cáceres II </v>
      </c>
      <c r="D52" s="135" t="s">
        <v>2479</v>
      </c>
      <c r="E52" s="138">
        <v>3335956385</v>
      </c>
    </row>
    <row r="53" spans="1:5" ht="18.75" customHeight="1" x14ac:dyDescent="0.25">
      <c r="A53" s="135" t="str">
        <f>VLOOKUP(B53,'[1]LISTADO ATM'!$A$2:$C$822,3,0)</f>
        <v>DISTRITO NACIONAL</v>
      </c>
      <c r="B53" s="143">
        <v>152</v>
      </c>
      <c r="C53" s="138" t="str">
        <f>VLOOKUP(B53,'[1]LISTADO ATM'!$A$2:$B$822,2,0)</f>
        <v xml:space="preserve">ATM Kiosco Megacentro II </v>
      </c>
      <c r="D53" s="135" t="s">
        <v>2479</v>
      </c>
      <c r="E53" s="138">
        <v>3335957574</v>
      </c>
    </row>
    <row r="54" spans="1:5" ht="18" x14ac:dyDescent="0.25">
      <c r="A54" s="135" t="str">
        <f>VLOOKUP(B54,'[1]LISTADO ATM'!$A$2:$C$822,3,0)</f>
        <v>DISTRITO NACIONAL</v>
      </c>
      <c r="B54" s="143">
        <v>570</v>
      </c>
      <c r="C54" s="138" t="str">
        <f>VLOOKUP(B54,'[1]LISTADO ATM'!$A$2:$B$822,2,0)</f>
        <v xml:space="preserve">ATM S/M Liverpool Villa Mella </v>
      </c>
      <c r="D54" s="135" t="s">
        <v>2479</v>
      </c>
      <c r="E54" s="138">
        <v>3335957678</v>
      </c>
    </row>
    <row r="55" spans="1:5" ht="18" x14ac:dyDescent="0.25">
      <c r="A55" s="135" t="str">
        <f>VLOOKUP(B55,'[1]LISTADO ATM'!$A$2:$C$822,3,0)</f>
        <v>DISTRITO NACIONAL</v>
      </c>
      <c r="B55" s="143">
        <v>580</v>
      </c>
      <c r="C55" s="138" t="str">
        <f>VLOOKUP(B55,'[1]LISTADO ATM'!$A$2:$B$822,2,0)</f>
        <v xml:space="preserve">ATM Edificio Propagas </v>
      </c>
      <c r="D55" s="135" t="s">
        <v>2479</v>
      </c>
      <c r="E55" s="203">
        <v>3335957926</v>
      </c>
    </row>
    <row r="56" spans="1:5" ht="18" x14ac:dyDescent="0.25">
      <c r="A56" s="135" t="str">
        <f>VLOOKUP(B56,'[1]LISTADO ATM'!$A$2:$C$822,3,0)</f>
        <v>DISTRITO NACIONAL</v>
      </c>
      <c r="B56" s="143">
        <v>566</v>
      </c>
      <c r="C56" s="138" t="str">
        <f>VLOOKUP(B56,'[1]LISTADO ATM'!$A$2:$B$822,2,0)</f>
        <v xml:space="preserve">ATM Hiper Olé Aut. Duarte </v>
      </c>
      <c r="D56" s="135" t="s">
        <v>2479</v>
      </c>
      <c r="E56" s="138">
        <v>3335957666</v>
      </c>
    </row>
    <row r="57" spans="1:5" ht="18.75" thickBot="1" x14ac:dyDescent="0.3">
      <c r="A57" s="135" t="str">
        <f>VLOOKUP(B57,'[1]LISTADO ATM'!$A$2:$C$822,3,0)</f>
        <v>ESTE</v>
      </c>
      <c r="B57" s="143">
        <v>844</v>
      </c>
      <c r="C57" s="138" t="str">
        <f>VLOOKUP(B57,'[1]LISTADO ATM'!$A$2:$B$822,2,0)</f>
        <v xml:space="preserve">ATM San Juan Shopping Center (Bávaro) </v>
      </c>
      <c r="D57" s="135" t="s">
        <v>2479</v>
      </c>
      <c r="E57" s="138">
        <v>3335957704</v>
      </c>
    </row>
    <row r="58" spans="1:5" ht="18.75" thickBot="1" x14ac:dyDescent="0.3">
      <c r="A58" s="139" t="s">
        <v>2472</v>
      </c>
      <c r="B58" s="155">
        <f>COUNT(B52:B57)</f>
        <v>6</v>
      </c>
      <c r="C58" s="129"/>
      <c r="D58" s="129"/>
      <c r="E58" s="129"/>
    </row>
    <row r="59" spans="1:5" ht="15.75" thickBot="1" x14ac:dyDescent="0.3">
      <c r="A59" s="117"/>
      <c r="B59" s="147"/>
      <c r="C59" s="117"/>
      <c r="D59" s="117"/>
      <c r="E59" s="122"/>
    </row>
    <row r="60" spans="1:5" ht="18" x14ac:dyDescent="0.25">
      <c r="A60" s="187" t="s">
        <v>2583</v>
      </c>
      <c r="B60" s="188"/>
      <c r="C60" s="188"/>
      <c r="D60" s="188"/>
      <c r="E60" s="189"/>
    </row>
    <row r="61" spans="1:5" ht="18" x14ac:dyDescent="0.25">
      <c r="A61" s="119" t="s">
        <v>15</v>
      </c>
      <c r="B61" s="127" t="s">
        <v>2415</v>
      </c>
      <c r="C61" s="121" t="s">
        <v>46</v>
      </c>
      <c r="D61" s="133" t="s">
        <v>2418</v>
      </c>
      <c r="E61" s="127" t="s">
        <v>2416</v>
      </c>
    </row>
    <row r="62" spans="1:5" ht="18" x14ac:dyDescent="0.25">
      <c r="A62" s="134" t="str">
        <f>VLOOKUP(B62,'[1]LISTADO ATM'!$A$2:$C$822,3,0)</f>
        <v>DISTRITO NACIONAL</v>
      </c>
      <c r="B62" s="143">
        <v>793</v>
      </c>
      <c r="C62" s="138" t="str">
        <f>VLOOKUP(B62,'[1]LISTADO ATM'!$A$2:$B$822,2,0)</f>
        <v xml:space="preserve">ATM Centro de Caja Agora Mall </v>
      </c>
      <c r="D62" s="144" t="s">
        <v>2561</v>
      </c>
      <c r="E62" s="140">
        <v>3335954694</v>
      </c>
    </row>
    <row r="63" spans="1:5" ht="18" x14ac:dyDescent="0.25">
      <c r="A63" s="134" t="str">
        <f>VLOOKUP(B63,'[1]LISTADO ATM'!$A$2:$C$822,3,0)</f>
        <v>DISTRITO NACIONAL</v>
      </c>
      <c r="B63" s="143">
        <v>391</v>
      </c>
      <c r="C63" s="138" t="str">
        <f>VLOOKUP(B63,'[1]LISTADO ATM'!$A$2:$B$822,2,0)</f>
        <v xml:space="preserve">ATM S/M Jumbo Luperón </v>
      </c>
      <c r="D63" s="145" t="s">
        <v>2560</v>
      </c>
      <c r="E63" s="140">
        <v>3335956332</v>
      </c>
    </row>
    <row r="64" spans="1:5" ht="18" x14ac:dyDescent="0.25">
      <c r="A64" s="134" t="str">
        <f>VLOOKUP(B64,'[1]LISTADO ATM'!$A$2:$C$822,3,0)</f>
        <v>ESTE</v>
      </c>
      <c r="B64" s="143">
        <v>631</v>
      </c>
      <c r="C64" s="138" t="str">
        <f>VLOOKUP(B64,'[1]LISTADO ATM'!$A$2:$B$822,2,0)</f>
        <v xml:space="preserve">ATM ASOCODEQUI (San Pedro) </v>
      </c>
      <c r="D64" s="145" t="s">
        <v>2560</v>
      </c>
      <c r="E64" s="140">
        <v>3335957709</v>
      </c>
    </row>
    <row r="65" spans="1:5" ht="18.75" thickBot="1" x14ac:dyDescent="0.3">
      <c r="A65" s="134" t="str">
        <f>VLOOKUP(B65,'[1]LISTADO ATM'!$A$2:$C$822,3,0)</f>
        <v>DISTRITO NACIONAL</v>
      </c>
      <c r="B65" s="156">
        <v>160</v>
      </c>
      <c r="C65" s="138" t="str">
        <f>VLOOKUP(B65,'[1]LISTADO ATM'!$A$2:$B$822,2,0)</f>
        <v xml:space="preserve">ATM Oficina Herrera </v>
      </c>
      <c r="D65" s="145" t="s">
        <v>2560</v>
      </c>
      <c r="E65" s="140">
        <v>3335957703</v>
      </c>
    </row>
    <row r="66" spans="1:5" ht="18.75" thickBot="1" x14ac:dyDescent="0.3">
      <c r="A66" s="139" t="s">
        <v>2472</v>
      </c>
      <c r="B66" s="155">
        <f>COUNT(B62:B65)</f>
        <v>4</v>
      </c>
      <c r="C66" s="129"/>
      <c r="D66" s="132"/>
      <c r="E66" s="132"/>
    </row>
    <row r="67" spans="1:5" ht="15.75" thickBot="1" x14ac:dyDescent="0.3">
      <c r="A67" s="117"/>
      <c r="B67" s="147"/>
      <c r="C67" s="117"/>
      <c r="D67" s="117"/>
      <c r="E67" s="122"/>
    </row>
    <row r="68" spans="1:5" ht="18.75" thickBot="1" x14ac:dyDescent="0.3">
      <c r="A68" s="190" t="s">
        <v>2474</v>
      </c>
      <c r="B68" s="191"/>
      <c r="C68" s="117" t="s">
        <v>2412</v>
      </c>
      <c r="D68" s="122"/>
      <c r="E68" s="122"/>
    </row>
    <row r="69" spans="1:5" ht="18.75" thickBot="1" x14ac:dyDescent="0.3">
      <c r="A69" s="141">
        <f>+B48+B58+B66</f>
        <v>35</v>
      </c>
      <c r="B69" s="148"/>
      <c r="C69" s="117"/>
      <c r="D69" s="117"/>
      <c r="E69" s="117"/>
    </row>
    <row r="70" spans="1:5" ht="15.75" thickBot="1" x14ac:dyDescent="0.3">
      <c r="A70" s="117"/>
      <c r="B70" s="147"/>
      <c r="C70" s="117"/>
      <c r="D70" s="117"/>
      <c r="E70" s="122"/>
    </row>
    <row r="71" spans="1:5" ht="18.75" thickBot="1" x14ac:dyDescent="0.3">
      <c r="A71" s="184" t="s">
        <v>2475</v>
      </c>
      <c r="B71" s="185"/>
      <c r="C71" s="185"/>
      <c r="D71" s="185"/>
      <c r="E71" s="186"/>
    </row>
    <row r="72" spans="1:5" ht="18" x14ac:dyDescent="0.25">
      <c r="A72" s="123" t="s">
        <v>15</v>
      </c>
      <c r="B72" s="127" t="s">
        <v>2415</v>
      </c>
      <c r="C72" s="121" t="s">
        <v>46</v>
      </c>
      <c r="D72" s="168" t="s">
        <v>2418</v>
      </c>
      <c r="E72" s="169"/>
    </row>
    <row r="73" spans="1:5" ht="18" x14ac:dyDescent="0.25">
      <c r="A73" s="135" t="str">
        <f>VLOOKUP(B73,'[1]LISTADO ATM'!$A$2:$C$822,3,0)</f>
        <v>DISTRITO NACIONAL</v>
      </c>
      <c r="B73" s="143">
        <v>574</v>
      </c>
      <c r="C73" s="135" t="str">
        <f>VLOOKUP(B73,'[1]LISTADO ATM'!$A$2:$B$822,2,0)</f>
        <v xml:space="preserve">ATM Club Obras Públicas </v>
      </c>
      <c r="D73" s="166" t="s">
        <v>2584</v>
      </c>
      <c r="E73" s="167"/>
    </row>
    <row r="74" spans="1:5" ht="18" x14ac:dyDescent="0.25">
      <c r="A74" s="135" t="str">
        <f>VLOOKUP(B74,'[1]LISTADO ATM'!$A$2:$C$822,3,0)</f>
        <v>DISTRITO NACIONAL</v>
      </c>
      <c r="B74" s="143">
        <v>406</v>
      </c>
      <c r="C74" s="135" t="str">
        <f>VLOOKUP(B74,'[1]LISTADO ATM'!$A$2:$B$822,2,0)</f>
        <v xml:space="preserve">ATM UNP Plaza Lama Máximo Gómez </v>
      </c>
      <c r="D74" s="166" t="s">
        <v>2584</v>
      </c>
      <c r="E74" s="167"/>
    </row>
    <row r="75" spans="1:5" s="117" customFormat="1" ht="18" x14ac:dyDescent="0.25">
      <c r="A75" s="135" t="str">
        <f>VLOOKUP(B75,'[1]LISTADO ATM'!$A$2:$C$822,3,0)</f>
        <v>ESTE</v>
      </c>
      <c r="B75" s="143">
        <v>117</v>
      </c>
      <c r="C75" s="135" t="str">
        <f>VLOOKUP(B75,'[1]LISTADO ATM'!$A$2:$B$822,2,0)</f>
        <v xml:space="preserve">ATM Oficina El Seybo </v>
      </c>
      <c r="D75" s="166" t="s">
        <v>2584</v>
      </c>
      <c r="E75" s="167"/>
    </row>
    <row r="76" spans="1:5" ht="18" x14ac:dyDescent="0.25">
      <c r="A76" s="135" t="str">
        <f>VLOOKUP(B76,'[1]LISTADO ATM'!$A$2:$C$822,3,0)</f>
        <v>DISTRITO NACIONAL</v>
      </c>
      <c r="B76" s="143">
        <v>336</v>
      </c>
      <c r="C76" s="135" t="str">
        <f>VLOOKUP(B76,'[1]LISTADO ATM'!$A$2:$B$822,2,0)</f>
        <v>ATM Instituto Nacional de Cancer (incart)</v>
      </c>
      <c r="D76" s="166" t="s">
        <v>2607</v>
      </c>
      <c r="E76" s="167"/>
    </row>
    <row r="77" spans="1:5" ht="18" x14ac:dyDescent="0.25">
      <c r="A77" s="135" t="str">
        <f>VLOOKUP(B77,'[1]LISTADO ATM'!$A$2:$C$822,3,0)</f>
        <v>NORTE</v>
      </c>
      <c r="B77" s="143">
        <v>647</v>
      </c>
      <c r="C77" s="135" t="str">
        <f>VLOOKUP(B77,'[1]LISTADO ATM'!$A$2:$B$822,2,0)</f>
        <v xml:space="preserve">ATM CORAASAN </v>
      </c>
      <c r="D77" s="166" t="s">
        <v>2607</v>
      </c>
      <c r="E77" s="167"/>
    </row>
    <row r="78" spans="1:5" ht="18" x14ac:dyDescent="0.25">
      <c r="A78" s="135" t="str">
        <f>VLOOKUP(B78,'[1]LISTADO ATM'!$A$2:$C$822,3,0)</f>
        <v>DISTRITO NACIONAL</v>
      </c>
      <c r="B78" s="143">
        <v>382</v>
      </c>
      <c r="C78" s="135" t="str">
        <f>VLOOKUP(B78,'[1]LISTADO ATM'!$A$2:$B$822,2,0)</f>
        <v>ATM Estación del Metro María Montés</v>
      </c>
      <c r="D78" s="166" t="s">
        <v>2584</v>
      </c>
      <c r="E78" s="167"/>
    </row>
    <row r="79" spans="1:5" ht="18" x14ac:dyDescent="0.25">
      <c r="A79" s="135" t="str">
        <f>VLOOKUP(B79,'[1]LISTADO ATM'!$A$2:$C$822,3,0)</f>
        <v>ESTE</v>
      </c>
      <c r="B79" s="143">
        <v>513</v>
      </c>
      <c r="C79" s="135" t="str">
        <f>VLOOKUP(B79,'[1]LISTADO ATM'!$A$2:$B$822,2,0)</f>
        <v xml:space="preserve">ATM UNP Lagunas de Nisibón </v>
      </c>
      <c r="D79" s="166" t="s">
        <v>2607</v>
      </c>
      <c r="E79" s="167"/>
    </row>
    <row r="80" spans="1:5" ht="18" x14ac:dyDescent="0.25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6" t="s">
        <v>2584</v>
      </c>
      <c r="E80" s="167"/>
    </row>
    <row r="81" spans="1:5" ht="18.75" thickBot="1" x14ac:dyDescent="0.3">
      <c r="A81" s="135" t="str">
        <f>VLOOKUP(B81,'[1]LISTADO ATM'!$A$2:$C$822,3,0)</f>
        <v>ESTE</v>
      </c>
      <c r="B81" s="143">
        <v>630</v>
      </c>
      <c r="C81" s="135" t="str">
        <f>VLOOKUP(B81,'[1]LISTADO ATM'!$A$2:$B$822,2,0)</f>
        <v xml:space="preserve">ATM Oficina Plaza Zaglul (SPM) </v>
      </c>
      <c r="D81" s="166" t="s">
        <v>2584</v>
      </c>
      <c r="E81" s="167"/>
    </row>
    <row r="82" spans="1:5" ht="18.75" thickBot="1" x14ac:dyDescent="0.3">
      <c r="A82" s="139" t="s">
        <v>2472</v>
      </c>
      <c r="B82" s="155">
        <f>COUNT(B73:B81)</f>
        <v>9</v>
      </c>
      <c r="C82" s="152"/>
      <c r="D82" s="136"/>
      <c r="E82" s="137"/>
    </row>
    <row r="83" spans="1:5" x14ac:dyDescent="0.25">
      <c r="A83" s="117"/>
      <c r="C83" s="117"/>
      <c r="D83" s="117"/>
      <c r="E83" s="117"/>
    </row>
    <row r="84" spans="1:5" x14ac:dyDescent="0.25">
      <c r="A84" s="117"/>
      <c r="C84" s="117"/>
      <c r="D84" s="117"/>
      <c r="E84" s="117"/>
    </row>
    <row r="85" spans="1:5" x14ac:dyDescent="0.25">
      <c r="A85" s="117"/>
      <c r="C85" s="117"/>
      <c r="D85" s="117"/>
      <c r="E85" s="117"/>
    </row>
    <row r="86" spans="1:5" x14ac:dyDescent="0.25">
      <c r="A86" s="117"/>
      <c r="C86" s="117"/>
      <c r="D86" s="117"/>
      <c r="E86" s="117"/>
    </row>
    <row r="87" spans="1:5" x14ac:dyDescent="0.25">
      <c r="A87" s="117"/>
      <c r="C87" s="117"/>
      <c r="D87" s="117"/>
      <c r="E87" s="117"/>
    </row>
    <row r="88" spans="1:5" x14ac:dyDescent="0.25">
      <c r="A88" s="117"/>
      <c r="C88" s="117"/>
      <c r="D88" s="117"/>
      <c r="E88" s="117"/>
    </row>
    <row r="89" spans="1:5" x14ac:dyDescent="0.25">
      <c r="A89" s="117"/>
      <c r="C89" s="117"/>
      <c r="D89" s="117"/>
      <c r="E89" s="117"/>
    </row>
    <row r="90" spans="1:5" x14ac:dyDescent="0.25">
      <c r="A90" s="117"/>
      <c r="C90" s="117"/>
      <c r="D90" s="117"/>
      <c r="E90" s="117"/>
    </row>
    <row r="91" spans="1:5" x14ac:dyDescent="0.25">
      <c r="A91" s="117"/>
      <c r="C91" s="117"/>
      <c r="D91" s="117"/>
      <c r="E91" s="117"/>
    </row>
    <row r="92" spans="1:5" x14ac:dyDescent="0.25">
      <c r="A92" s="117"/>
      <c r="C92" s="117"/>
      <c r="D92" s="117"/>
      <c r="E92" s="117"/>
    </row>
    <row r="93" spans="1:5" x14ac:dyDescent="0.25">
      <c r="A93" s="117"/>
      <c r="C93" s="117"/>
      <c r="D93" s="117"/>
      <c r="E93" s="117"/>
    </row>
    <row r="94" spans="1:5" x14ac:dyDescent="0.25">
      <c r="A94" s="117"/>
      <c r="C94" s="117"/>
      <c r="D94" s="117"/>
      <c r="E94" s="117"/>
    </row>
    <row r="95" spans="1:5" x14ac:dyDescent="0.25">
      <c r="A95" s="83"/>
      <c r="B95" s="83"/>
      <c r="C95" s="83"/>
      <c r="D95" s="83"/>
      <c r="E95" s="83"/>
    </row>
    <row r="96" spans="1:5" x14ac:dyDescent="0.25">
      <c r="A96" s="83"/>
      <c r="B96" s="83"/>
      <c r="C96" s="83"/>
      <c r="D96" s="83"/>
      <c r="E96" s="83"/>
    </row>
    <row r="97" spans="1:5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83"/>
      <c r="B157" s="83"/>
      <c r="C157" s="83"/>
      <c r="D157" s="83"/>
      <c r="E157" s="83"/>
    </row>
    <row r="158" spans="1:5" x14ac:dyDescent="0.25">
      <c r="A158" s="83"/>
      <c r="B158" s="83"/>
      <c r="C158" s="83"/>
      <c r="D158" s="83"/>
      <c r="E158" s="83"/>
    </row>
    <row r="159" spans="1:5" x14ac:dyDescent="0.25">
      <c r="A159" s="83"/>
      <c r="B159" s="83"/>
      <c r="C159" s="83"/>
      <c r="D159" s="83"/>
      <c r="E159" s="83"/>
    </row>
    <row r="160" spans="1:5" x14ac:dyDescent="0.25">
      <c r="A160" s="83"/>
      <c r="B160" s="83"/>
      <c r="C160" s="83"/>
      <c r="D160" s="83"/>
      <c r="E160" s="83"/>
    </row>
    <row r="161" spans="1:5" x14ac:dyDescent="0.25">
      <c r="A161" s="83"/>
      <c r="B161" s="83"/>
      <c r="C161" s="83"/>
      <c r="D161" s="83"/>
      <c r="E161" s="83"/>
    </row>
    <row r="162" spans="1:5" x14ac:dyDescent="0.25">
      <c r="A162" s="83"/>
      <c r="B162" s="83"/>
      <c r="C162" s="83"/>
      <c r="D162" s="83"/>
      <c r="E162" s="83"/>
    </row>
    <row r="163" spans="1:5" x14ac:dyDescent="0.25">
      <c r="A163" s="83"/>
      <c r="B163" s="83"/>
      <c r="C163" s="83"/>
      <c r="D163" s="83"/>
      <c r="E163" s="83"/>
    </row>
    <row r="164" spans="1:5" x14ac:dyDescent="0.25">
      <c r="A164" s="83"/>
      <c r="B164" s="83"/>
      <c r="C164" s="83"/>
      <c r="D164" s="83"/>
      <c r="E164" s="83"/>
    </row>
    <row r="165" spans="1:5" x14ac:dyDescent="0.25">
      <c r="A165" s="83"/>
      <c r="B165" s="83"/>
      <c r="C165" s="83"/>
      <c r="D165" s="83"/>
      <c r="E165" s="83"/>
    </row>
    <row r="166" spans="1:5" x14ac:dyDescent="0.25">
      <c r="A166" s="83"/>
      <c r="B166" s="83"/>
      <c r="C166" s="83"/>
      <c r="D166" s="83"/>
      <c r="E166" s="83"/>
    </row>
    <row r="167" spans="1:5" x14ac:dyDescent="0.25">
      <c r="A167" s="83"/>
      <c r="B167" s="83"/>
      <c r="C167" s="83"/>
      <c r="D167" s="83"/>
      <c r="E167" s="83"/>
    </row>
    <row r="168" spans="1:5" x14ac:dyDescent="0.25">
      <c r="A168" s="83"/>
      <c r="B168" s="83"/>
      <c r="C168" s="83"/>
      <c r="D168" s="83"/>
      <c r="E168" s="83"/>
    </row>
    <row r="169" spans="1:5" x14ac:dyDescent="0.25">
      <c r="A169" s="83"/>
      <c r="B169" s="83"/>
      <c r="C169" s="83"/>
      <c r="D169" s="83"/>
      <c r="E169" s="83"/>
    </row>
    <row r="170" spans="1:5" x14ac:dyDescent="0.25">
      <c r="A170" s="83"/>
      <c r="B170" s="83"/>
      <c r="C170" s="83"/>
      <c r="D170" s="83"/>
      <c r="E170" s="83"/>
    </row>
    <row r="171" spans="1:5" x14ac:dyDescent="0.25">
      <c r="A171" s="83"/>
      <c r="B171" s="83"/>
      <c r="C171" s="83"/>
      <c r="D171" s="83"/>
      <c r="E171" s="83"/>
    </row>
    <row r="172" spans="1:5" x14ac:dyDescent="0.25">
      <c r="A172" s="83"/>
      <c r="B172" s="83"/>
      <c r="C172" s="83"/>
      <c r="D172" s="83"/>
      <c r="E172" s="83"/>
    </row>
    <row r="173" spans="1:5" x14ac:dyDescent="0.25">
      <c r="A173" s="83"/>
      <c r="B173" s="83"/>
      <c r="C173" s="83"/>
      <c r="D173" s="83"/>
      <c r="E173" s="83"/>
    </row>
    <row r="174" spans="1:5" x14ac:dyDescent="0.25">
      <c r="A174" s="83"/>
      <c r="B174" s="83"/>
      <c r="C174" s="83"/>
      <c r="D174" s="83"/>
      <c r="E174" s="83"/>
    </row>
    <row r="175" spans="1:5" x14ac:dyDescent="0.25">
      <c r="A175" s="83"/>
      <c r="B175" s="83"/>
      <c r="C175" s="83"/>
      <c r="D175" s="83"/>
      <c r="E175" s="83"/>
    </row>
    <row r="176" spans="1:5" x14ac:dyDescent="0.25">
      <c r="A176" s="83"/>
      <c r="B176" s="83"/>
      <c r="C176" s="83"/>
      <c r="D176" s="83"/>
      <c r="E176" s="83"/>
    </row>
    <row r="177" spans="1:5" x14ac:dyDescent="0.25">
      <c r="A177" s="83"/>
      <c r="B177" s="83"/>
      <c r="C177" s="83"/>
      <c r="D177" s="83"/>
      <c r="E177" s="83"/>
    </row>
    <row r="178" spans="1:5" x14ac:dyDescent="0.25">
      <c r="A178" s="83"/>
      <c r="B178" s="83"/>
      <c r="C178" s="83"/>
      <c r="D178" s="83"/>
      <c r="E178" s="83"/>
    </row>
    <row r="179" spans="1:5" x14ac:dyDescent="0.25">
      <c r="A179" s="83"/>
      <c r="B179" s="83"/>
      <c r="C179" s="83"/>
      <c r="D179" s="83"/>
      <c r="E179" s="83"/>
    </row>
    <row r="180" spans="1:5" x14ac:dyDescent="0.25">
      <c r="A180" s="83"/>
      <c r="B180" s="83"/>
      <c r="C180" s="83"/>
      <c r="D180" s="83"/>
      <c r="E180" s="83"/>
    </row>
    <row r="181" spans="1:5" x14ac:dyDescent="0.25">
      <c r="A181" s="83"/>
      <c r="B181" s="83"/>
      <c r="C181" s="83"/>
      <c r="D181" s="83"/>
      <c r="E181" s="83"/>
    </row>
    <row r="182" spans="1:5" x14ac:dyDescent="0.25">
      <c r="A182" s="83"/>
      <c r="B182" s="83"/>
      <c r="C182" s="83"/>
      <c r="D182" s="83"/>
      <c r="E182" s="83"/>
    </row>
    <row r="183" spans="1:5" x14ac:dyDescent="0.25">
      <c r="A183" s="83"/>
      <c r="B183" s="83"/>
      <c r="C183" s="83"/>
      <c r="D183" s="83"/>
      <c r="E183" s="83"/>
    </row>
    <row r="184" spans="1:5" x14ac:dyDescent="0.25">
      <c r="A184" s="83"/>
      <c r="B184" s="83"/>
      <c r="C184" s="83"/>
      <c r="D184" s="83"/>
      <c r="E184" s="83"/>
    </row>
    <row r="185" spans="1:5" x14ac:dyDescent="0.25">
      <c r="A185" s="83"/>
      <c r="B185" s="83"/>
      <c r="C185" s="83"/>
      <c r="D185" s="83"/>
      <c r="E185" s="83"/>
    </row>
    <row r="186" spans="1:5" x14ac:dyDescent="0.25">
      <c r="A186" s="83"/>
      <c r="B186" s="83"/>
      <c r="C186" s="83"/>
      <c r="D186" s="83"/>
      <c r="E186" s="83"/>
    </row>
    <row r="187" spans="1:5" x14ac:dyDescent="0.25">
      <c r="A187" s="83"/>
      <c r="B187" s="83"/>
      <c r="C187" s="83"/>
      <c r="D187" s="83"/>
      <c r="E187" s="83"/>
    </row>
    <row r="188" spans="1:5" x14ac:dyDescent="0.25">
      <c r="A188" s="83"/>
      <c r="B188" s="83"/>
      <c r="C188" s="83"/>
      <c r="D188" s="83"/>
      <c r="E188" s="83"/>
    </row>
    <row r="189" spans="1:5" x14ac:dyDescent="0.25">
      <c r="A189" s="83"/>
      <c r="B189" s="83"/>
      <c r="C189" s="83"/>
      <c r="D189" s="83"/>
      <c r="E189" s="83"/>
    </row>
    <row r="190" spans="1:5" x14ac:dyDescent="0.25">
      <c r="A190" s="83"/>
      <c r="B190" s="83"/>
      <c r="C190" s="83"/>
      <c r="D190" s="83"/>
      <c r="E190" s="83"/>
    </row>
    <row r="191" spans="1:5" x14ac:dyDescent="0.25">
      <c r="A191" s="83"/>
      <c r="B191" s="83"/>
      <c r="C191" s="83"/>
      <c r="D191" s="83"/>
      <c r="E191" s="83"/>
    </row>
    <row r="192" spans="1:5" x14ac:dyDescent="0.25">
      <c r="A192" s="83"/>
      <c r="B192" s="83"/>
      <c r="C192" s="83"/>
      <c r="D192" s="83"/>
      <c r="E192" s="83"/>
    </row>
    <row r="193" spans="1:5" x14ac:dyDescent="0.25">
      <c r="A193" s="83"/>
      <c r="B193" s="83"/>
      <c r="C193" s="83"/>
      <c r="D193" s="83"/>
      <c r="E193" s="83"/>
    </row>
    <row r="194" spans="1:5" x14ac:dyDescent="0.25">
      <c r="A194" s="83"/>
      <c r="B194" s="83"/>
      <c r="C194" s="83"/>
      <c r="D194" s="83"/>
      <c r="E194" s="83"/>
    </row>
    <row r="195" spans="1:5" x14ac:dyDescent="0.25">
      <c r="A195" s="83"/>
      <c r="B195" s="83"/>
      <c r="C195" s="83"/>
      <c r="D195" s="83"/>
      <c r="E195" s="83"/>
    </row>
    <row r="196" spans="1:5" x14ac:dyDescent="0.25">
      <c r="A196" s="83"/>
      <c r="B196" s="83"/>
      <c r="C196" s="83"/>
      <c r="D196" s="83"/>
      <c r="E196" s="83"/>
    </row>
    <row r="197" spans="1:5" x14ac:dyDescent="0.25">
      <c r="A197" s="83"/>
      <c r="B197" s="83"/>
      <c r="C197" s="83"/>
      <c r="D197" s="83"/>
      <c r="E197" s="83"/>
    </row>
    <row r="198" spans="1:5" x14ac:dyDescent="0.25">
      <c r="A198" s="83"/>
      <c r="B198" s="83"/>
      <c r="C198" s="83"/>
      <c r="D198" s="83"/>
      <c r="E198" s="83"/>
    </row>
    <row r="199" spans="1:5" x14ac:dyDescent="0.25">
      <c r="A199" s="83"/>
      <c r="B199" s="83"/>
      <c r="C199" s="83"/>
      <c r="D199" s="83"/>
      <c r="E199" s="83"/>
    </row>
    <row r="200" spans="1:5" x14ac:dyDescent="0.25">
      <c r="A200" s="83"/>
      <c r="B200" s="83"/>
      <c r="C200" s="83"/>
      <c r="D200" s="83"/>
      <c r="E200" s="83"/>
    </row>
    <row r="201" spans="1:5" x14ac:dyDescent="0.25">
      <c r="A201" s="83"/>
      <c r="B201" s="83"/>
      <c r="C201" s="83"/>
      <c r="D201" s="83"/>
      <c r="E201" s="83"/>
    </row>
    <row r="202" spans="1:5" x14ac:dyDescent="0.25">
      <c r="A202" s="83"/>
      <c r="B202" s="83"/>
      <c r="C202" s="83"/>
      <c r="D202" s="83"/>
      <c r="E202" s="83"/>
    </row>
    <row r="203" spans="1:5" x14ac:dyDescent="0.25">
      <c r="A203" s="83"/>
      <c r="B203" s="83"/>
      <c r="C203" s="83"/>
      <c r="D203" s="83"/>
      <c r="E203" s="83"/>
    </row>
    <row r="204" spans="1:5" x14ac:dyDescent="0.25">
      <c r="A204" s="83"/>
      <c r="B204" s="83"/>
      <c r="C204" s="83"/>
      <c r="D204" s="83"/>
      <c r="E204" s="83"/>
    </row>
    <row r="205" spans="1:5" x14ac:dyDescent="0.25">
      <c r="A205" s="83"/>
      <c r="B205" s="83"/>
      <c r="C205" s="83"/>
      <c r="D205" s="83"/>
      <c r="E205" s="83"/>
    </row>
    <row r="206" spans="1:5" x14ac:dyDescent="0.25">
      <c r="A206" s="83"/>
      <c r="B206" s="83"/>
      <c r="C206" s="83"/>
      <c r="D206" s="83"/>
      <c r="E206" s="83"/>
    </row>
    <row r="207" spans="1:5" x14ac:dyDescent="0.25">
      <c r="A207" s="83"/>
      <c r="B207" s="83"/>
      <c r="C207" s="83"/>
      <c r="D207" s="83"/>
      <c r="E207" s="83"/>
    </row>
    <row r="208" spans="1:5" x14ac:dyDescent="0.25">
      <c r="A208" s="83"/>
      <c r="B208" s="83"/>
      <c r="C208" s="83"/>
      <c r="D208" s="83"/>
      <c r="E208" s="83"/>
    </row>
    <row r="209" spans="1:5" x14ac:dyDescent="0.25">
      <c r="A209" s="83"/>
      <c r="B209" s="83"/>
      <c r="C209" s="83"/>
      <c r="D209" s="83"/>
      <c r="E209" s="83"/>
    </row>
    <row r="210" spans="1:5" x14ac:dyDescent="0.25">
      <c r="A210" s="83"/>
      <c r="B210" s="83"/>
      <c r="C210" s="83"/>
      <c r="D210" s="83"/>
      <c r="E210" s="83"/>
    </row>
    <row r="211" spans="1:5" x14ac:dyDescent="0.25">
      <c r="A211" s="83"/>
      <c r="B211" s="83"/>
      <c r="C211" s="83"/>
      <c r="D211" s="83"/>
      <c r="E211" s="83"/>
    </row>
    <row r="212" spans="1:5" x14ac:dyDescent="0.25">
      <c r="A212" s="83"/>
      <c r="B212" s="83"/>
      <c r="C212" s="83"/>
      <c r="D212" s="83"/>
      <c r="E212" s="83"/>
    </row>
    <row r="213" spans="1:5" x14ac:dyDescent="0.25">
      <c r="A213" s="83"/>
      <c r="B213" s="83"/>
      <c r="C213" s="83"/>
      <c r="D213" s="83"/>
      <c r="E213" s="83"/>
    </row>
    <row r="214" spans="1:5" x14ac:dyDescent="0.25">
      <c r="A214" s="83"/>
      <c r="B214" s="83"/>
      <c r="C214" s="83"/>
      <c r="D214" s="83"/>
      <c r="E214" s="83"/>
    </row>
    <row r="215" spans="1:5" x14ac:dyDescent="0.25">
      <c r="A215" s="83"/>
      <c r="B215" s="83"/>
      <c r="C215" s="83"/>
      <c r="D215" s="83"/>
      <c r="E215" s="83"/>
    </row>
    <row r="216" spans="1:5" x14ac:dyDescent="0.25">
      <c r="A216" s="83"/>
      <c r="B216" s="83"/>
      <c r="C216" s="83"/>
      <c r="D216" s="83"/>
      <c r="E216" s="83"/>
    </row>
    <row r="217" spans="1:5" x14ac:dyDescent="0.25">
      <c r="A217" s="83"/>
      <c r="B217" s="83"/>
      <c r="C217" s="83"/>
      <c r="D217" s="83"/>
      <c r="E217" s="83"/>
    </row>
    <row r="218" spans="1:5" x14ac:dyDescent="0.25">
      <c r="A218" s="83"/>
      <c r="B218" s="83"/>
      <c r="C218" s="83"/>
      <c r="D218" s="83"/>
      <c r="E218" s="83"/>
    </row>
    <row r="219" spans="1:5" x14ac:dyDescent="0.25">
      <c r="A219" s="83"/>
      <c r="B219" s="83"/>
      <c r="C219" s="83"/>
      <c r="D219" s="83"/>
      <c r="E219" s="83"/>
    </row>
    <row r="220" spans="1:5" x14ac:dyDescent="0.25">
      <c r="A220" s="83"/>
      <c r="B220" s="83"/>
      <c r="C220" s="83"/>
      <c r="D220" s="83"/>
      <c r="E220" s="83"/>
    </row>
    <row r="221" spans="1:5" x14ac:dyDescent="0.25">
      <c r="A221" s="83"/>
      <c r="B221" s="83"/>
      <c r="C221" s="83"/>
      <c r="D221" s="83"/>
      <c r="E221" s="83"/>
    </row>
    <row r="222" spans="1:5" x14ac:dyDescent="0.25">
      <c r="A222" s="83"/>
      <c r="B222" s="83"/>
      <c r="C222" s="83"/>
      <c r="D222" s="83"/>
      <c r="E222" s="83"/>
    </row>
    <row r="223" spans="1:5" x14ac:dyDescent="0.25">
      <c r="A223" s="83"/>
      <c r="B223" s="83"/>
      <c r="C223" s="83"/>
      <c r="D223" s="83"/>
      <c r="E223" s="83"/>
    </row>
    <row r="224" spans="1:5" x14ac:dyDescent="0.25">
      <c r="A224" s="83"/>
      <c r="B224" s="83"/>
      <c r="C224" s="83"/>
      <c r="D224" s="83"/>
      <c r="E224" s="83"/>
    </row>
    <row r="225" spans="1:5" x14ac:dyDescent="0.25">
      <c r="A225" s="83"/>
      <c r="B225" s="83"/>
      <c r="C225" s="83"/>
      <c r="D225" s="83"/>
      <c r="E225" s="83"/>
    </row>
    <row r="226" spans="1:5" x14ac:dyDescent="0.25">
      <c r="A226" s="83"/>
      <c r="B226" s="83"/>
      <c r="C226" s="83"/>
      <c r="D226" s="83"/>
      <c r="E226" s="83"/>
    </row>
    <row r="227" spans="1:5" x14ac:dyDescent="0.25">
      <c r="A227" s="83"/>
      <c r="B227" s="83"/>
      <c r="C227" s="83"/>
      <c r="D227" s="83"/>
      <c r="E227" s="83"/>
    </row>
    <row r="228" spans="1:5" x14ac:dyDescent="0.25">
      <c r="A228" s="83"/>
      <c r="B228" s="83"/>
      <c r="C228" s="83"/>
      <c r="D228" s="83"/>
      <c r="E228" s="83"/>
    </row>
    <row r="229" spans="1:5" x14ac:dyDescent="0.25">
      <c r="A229" s="83"/>
      <c r="B229" s="83"/>
      <c r="C229" s="83"/>
      <c r="D229" s="83"/>
      <c r="E229" s="83"/>
    </row>
    <row r="230" spans="1:5" x14ac:dyDescent="0.25">
      <c r="A230" s="83"/>
      <c r="B230" s="83"/>
      <c r="C230" s="83"/>
      <c r="D230" s="83"/>
      <c r="E230" s="83"/>
    </row>
    <row r="231" spans="1:5" x14ac:dyDescent="0.25">
      <c r="A231" s="83"/>
      <c r="B231" s="83"/>
      <c r="C231" s="83"/>
      <c r="D231" s="83"/>
      <c r="E231" s="83"/>
    </row>
    <row r="232" spans="1:5" x14ac:dyDescent="0.25">
      <c r="A232" s="83"/>
      <c r="B232" s="83"/>
      <c r="C232" s="83"/>
      <c r="D232" s="83"/>
      <c r="E232" s="83"/>
    </row>
    <row r="233" spans="1:5" x14ac:dyDescent="0.25">
      <c r="A233" s="83"/>
      <c r="B233" s="83"/>
      <c r="C233" s="83"/>
      <c r="D233" s="83"/>
      <c r="E233" s="83"/>
    </row>
    <row r="234" spans="1:5" x14ac:dyDescent="0.25">
      <c r="A234" s="83"/>
      <c r="B234" s="83"/>
      <c r="C234" s="83"/>
      <c r="D234" s="83"/>
      <c r="E234" s="83"/>
    </row>
    <row r="235" spans="1:5" x14ac:dyDescent="0.25">
      <c r="A235" s="83"/>
      <c r="B235" s="83"/>
      <c r="C235" s="83"/>
      <c r="D235" s="83"/>
      <c r="E235" s="83"/>
    </row>
    <row r="236" spans="1:5" x14ac:dyDescent="0.25">
      <c r="A236" s="83"/>
      <c r="B236" s="83"/>
      <c r="C236" s="83"/>
      <c r="D236" s="83"/>
      <c r="E236" s="83"/>
    </row>
    <row r="237" spans="1:5" x14ac:dyDescent="0.25">
      <c r="A237" s="83"/>
      <c r="B237" s="83"/>
      <c r="C237" s="83"/>
      <c r="D237" s="83"/>
      <c r="E237" s="83"/>
    </row>
    <row r="238" spans="1:5" x14ac:dyDescent="0.25">
      <c r="A238" s="83"/>
      <c r="B238" s="83"/>
      <c r="C238" s="83"/>
      <c r="D238" s="83"/>
      <c r="E238" s="83"/>
    </row>
    <row r="239" spans="1:5" x14ac:dyDescent="0.25">
      <c r="A239" s="83"/>
      <c r="B239" s="83"/>
      <c r="C239" s="83"/>
      <c r="D239" s="83"/>
      <c r="E239" s="83"/>
    </row>
    <row r="240" spans="1:5" x14ac:dyDescent="0.25">
      <c r="A240" s="83"/>
      <c r="B240" s="83"/>
      <c r="C240" s="83"/>
      <c r="D240" s="83"/>
      <c r="E240" s="83"/>
    </row>
    <row r="241" spans="1:5" x14ac:dyDescent="0.25">
      <c r="A241" s="83"/>
      <c r="B241" s="83"/>
      <c r="C241" s="83"/>
      <c r="D241" s="83"/>
      <c r="E241" s="83"/>
    </row>
    <row r="242" spans="1:5" x14ac:dyDescent="0.25">
      <c r="A242" s="83"/>
      <c r="B242" s="83"/>
      <c r="C242" s="83"/>
      <c r="D242" s="83"/>
      <c r="E242" s="83"/>
    </row>
    <row r="243" spans="1:5" x14ac:dyDescent="0.25">
      <c r="A243" s="83"/>
      <c r="B243" s="83"/>
      <c r="C243" s="83"/>
      <c r="D243" s="83"/>
      <c r="E243" s="83"/>
    </row>
    <row r="244" spans="1:5" x14ac:dyDescent="0.25">
      <c r="A244" s="83"/>
      <c r="B244" s="83"/>
      <c r="C244" s="83"/>
      <c r="D244" s="83"/>
      <c r="E244" s="83"/>
    </row>
    <row r="245" spans="1:5" x14ac:dyDescent="0.25">
      <c r="A245" s="83"/>
      <c r="B245" s="83"/>
      <c r="C245" s="83"/>
      <c r="D245" s="83"/>
      <c r="E245" s="83"/>
    </row>
    <row r="246" spans="1:5" x14ac:dyDescent="0.25">
      <c r="A246" s="83"/>
      <c r="B246" s="83"/>
      <c r="C246" s="83"/>
      <c r="D246" s="83"/>
      <c r="E246" s="83"/>
    </row>
    <row r="247" spans="1:5" x14ac:dyDescent="0.25">
      <c r="A247" s="83"/>
      <c r="B247" s="83"/>
      <c r="C247" s="83"/>
      <c r="D247" s="83"/>
      <c r="E247" s="83"/>
    </row>
    <row r="248" spans="1:5" x14ac:dyDescent="0.25">
      <c r="A248" s="83"/>
      <c r="B248" s="83"/>
      <c r="C248" s="83"/>
      <c r="D248" s="83"/>
      <c r="E248" s="83"/>
    </row>
    <row r="249" spans="1:5" x14ac:dyDescent="0.25">
      <c r="A249" s="83"/>
      <c r="B249" s="83"/>
      <c r="C249" s="83"/>
      <c r="D249" s="83"/>
      <c r="E249" s="83"/>
    </row>
    <row r="250" spans="1:5" x14ac:dyDescent="0.25">
      <c r="A250" s="83"/>
      <c r="B250" s="83"/>
      <c r="C250" s="83"/>
      <c r="D250" s="83"/>
      <c r="E250" s="83"/>
    </row>
    <row r="251" spans="1:5" x14ac:dyDescent="0.25">
      <c r="A251" s="83"/>
      <c r="B251" s="83"/>
      <c r="C251" s="83"/>
      <c r="D251" s="83"/>
      <c r="E251" s="83"/>
    </row>
    <row r="252" spans="1:5" x14ac:dyDescent="0.25">
      <c r="A252" s="83"/>
      <c r="B252" s="83"/>
      <c r="C252" s="83"/>
      <c r="D252" s="83"/>
      <c r="E252" s="83"/>
    </row>
    <row r="253" spans="1:5" x14ac:dyDescent="0.25">
      <c r="A253" s="83"/>
      <c r="B253" s="83"/>
      <c r="C253" s="83"/>
      <c r="D253" s="83"/>
      <c r="E253" s="83"/>
    </row>
    <row r="254" spans="1:5" x14ac:dyDescent="0.25">
      <c r="A254" s="83"/>
      <c r="B254" s="83"/>
      <c r="C254" s="83"/>
      <c r="D254" s="83"/>
      <c r="E254" s="83"/>
    </row>
    <row r="255" spans="1:5" x14ac:dyDescent="0.25">
      <c r="A255" s="83"/>
      <c r="B255" s="83"/>
      <c r="C255" s="83"/>
      <c r="D255" s="83"/>
      <c r="E255" s="83"/>
    </row>
    <row r="256" spans="1:5" x14ac:dyDescent="0.25">
      <c r="A256" s="83"/>
      <c r="B256" s="83"/>
      <c r="C256" s="83"/>
      <c r="D256" s="83"/>
      <c r="E256" s="83"/>
    </row>
    <row r="257" spans="1:5" x14ac:dyDescent="0.25">
      <c r="A257" s="83"/>
      <c r="B257" s="83"/>
      <c r="C257" s="83"/>
      <c r="D257" s="83"/>
      <c r="E257" s="83"/>
    </row>
    <row r="258" spans="1:5" x14ac:dyDescent="0.25">
      <c r="A258" s="83"/>
      <c r="B258" s="83"/>
      <c r="C258" s="83"/>
      <c r="D258" s="83"/>
      <c r="E258" s="83"/>
    </row>
    <row r="259" spans="1:5" x14ac:dyDescent="0.25">
      <c r="A259" s="83"/>
      <c r="B259" s="83"/>
      <c r="C259" s="83"/>
      <c r="D259" s="83"/>
      <c r="E259" s="83"/>
    </row>
    <row r="260" spans="1:5" x14ac:dyDescent="0.25">
      <c r="A260" s="83"/>
      <c r="B260" s="83"/>
      <c r="C260" s="83"/>
      <c r="D260" s="83"/>
      <c r="E260" s="83"/>
    </row>
    <row r="261" spans="1:5" x14ac:dyDescent="0.25">
      <c r="A261" s="83"/>
      <c r="B261" s="83"/>
      <c r="C261" s="83"/>
      <c r="D261" s="83"/>
      <c r="E261" s="83"/>
    </row>
    <row r="262" spans="1:5" x14ac:dyDescent="0.25">
      <c r="A262" s="83"/>
      <c r="B262" s="83"/>
      <c r="C262" s="83"/>
      <c r="D262" s="83"/>
      <c r="E262" s="83"/>
    </row>
    <row r="263" spans="1:5" x14ac:dyDescent="0.25">
      <c r="A263" s="83"/>
      <c r="B263" s="83"/>
      <c r="C263" s="83"/>
      <c r="D263" s="83"/>
      <c r="E263" s="83"/>
    </row>
    <row r="264" spans="1:5" x14ac:dyDescent="0.25">
      <c r="A264" s="83"/>
      <c r="B264" s="83"/>
      <c r="C264" s="83"/>
      <c r="D264" s="83"/>
      <c r="E264" s="83"/>
    </row>
    <row r="265" spans="1:5" x14ac:dyDescent="0.25">
      <c r="A265" s="83"/>
      <c r="B265" s="83"/>
      <c r="C265" s="83"/>
      <c r="D265" s="83"/>
      <c r="E265" s="83"/>
    </row>
    <row r="266" spans="1:5" x14ac:dyDescent="0.25">
      <c r="A266" s="83"/>
      <c r="B266" s="83"/>
      <c r="C266" s="83"/>
      <c r="D266" s="83"/>
      <c r="E266" s="83"/>
    </row>
    <row r="267" spans="1:5" x14ac:dyDescent="0.25">
      <c r="A267" s="83"/>
      <c r="B267" s="83"/>
      <c r="C267" s="83"/>
      <c r="D267" s="83"/>
      <c r="E267" s="83"/>
    </row>
    <row r="268" spans="1:5" x14ac:dyDescent="0.25">
      <c r="A268" s="83"/>
      <c r="B268" s="83"/>
      <c r="C268" s="83"/>
      <c r="D268" s="83"/>
      <c r="E268" s="83"/>
    </row>
    <row r="269" spans="1:5" x14ac:dyDescent="0.25">
      <c r="A269" s="83"/>
      <c r="B269" s="83"/>
      <c r="C269" s="83"/>
      <c r="D269" s="83"/>
      <c r="E269" s="83"/>
    </row>
    <row r="270" spans="1:5" x14ac:dyDescent="0.25">
      <c r="A270" s="83"/>
      <c r="B270" s="83"/>
      <c r="C270" s="83"/>
      <c r="D270" s="83"/>
      <c r="E270" s="83"/>
    </row>
    <row r="271" spans="1:5" x14ac:dyDescent="0.25">
      <c r="A271" s="83"/>
      <c r="B271" s="83"/>
      <c r="C271" s="83"/>
      <c r="D271" s="83"/>
      <c r="E271" s="83"/>
    </row>
    <row r="272" spans="1:5" x14ac:dyDescent="0.25">
      <c r="A272" s="83"/>
      <c r="B272" s="83"/>
      <c r="C272" s="83"/>
      <c r="D272" s="83"/>
      <c r="E272" s="83"/>
    </row>
    <row r="273" spans="1:5" x14ac:dyDescent="0.25">
      <c r="A273" s="83"/>
      <c r="B273" s="83"/>
      <c r="C273" s="83"/>
      <c r="D273" s="83"/>
      <c r="E273" s="83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2">
    <mergeCell ref="D81:E81"/>
    <mergeCell ref="D76:E76"/>
    <mergeCell ref="D77:E77"/>
    <mergeCell ref="D78:E78"/>
    <mergeCell ref="D79:E79"/>
    <mergeCell ref="D80:E80"/>
    <mergeCell ref="C13:E13"/>
    <mergeCell ref="A15:E15"/>
    <mergeCell ref="C19:E19"/>
    <mergeCell ref="A21:E21"/>
    <mergeCell ref="A50:E50"/>
    <mergeCell ref="A60:E60"/>
    <mergeCell ref="A68:B68"/>
    <mergeCell ref="A71:E71"/>
    <mergeCell ref="F1:G1"/>
    <mergeCell ref="A1:E1"/>
    <mergeCell ref="A2:E2"/>
    <mergeCell ref="A7:E7"/>
    <mergeCell ref="D72:E72"/>
    <mergeCell ref="D73:E73"/>
    <mergeCell ref="D74:E74"/>
    <mergeCell ref="D75:E75"/>
  </mergeCells>
  <phoneticPr fontId="46" type="noConversion"/>
  <conditionalFormatting sqref="B482:B1048576">
    <cfRule type="duplicateValues" dxfId="98" priority="449"/>
    <cfRule type="duplicateValues" dxfId="97" priority="451"/>
  </conditionalFormatting>
  <conditionalFormatting sqref="E482:E1048576">
    <cfRule type="duplicateValues" dxfId="96" priority="452"/>
  </conditionalFormatting>
  <conditionalFormatting sqref="B430:B481">
    <cfRule type="duplicateValues" dxfId="95" priority="230"/>
  </conditionalFormatting>
  <conditionalFormatting sqref="B430:B481">
    <cfRule type="duplicateValues" dxfId="94" priority="225"/>
    <cfRule type="duplicateValues" dxfId="93" priority="226"/>
  </conditionalFormatting>
  <conditionalFormatting sqref="B430:B481">
    <cfRule type="duplicateValues" dxfId="92" priority="212"/>
  </conditionalFormatting>
  <conditionalFormatting sqref="B430:B481">
    <cfRule type="duplicateValues" dxfId="91" priority="175"/>
  </conditionalFormatting>
  <conditionalFormatting sqref="B430:B481">
    <cfRule type="duplicateValues" dxfId="90" priority="169"/>
  </conditionalFormatting>
  <conditionalFormatting sqref="E430:E481">
    <cfRule type="duplicateValues" dxfId="89" priority="156"/>
  </conditionalFormatting>
  <conditionalFormatting sqref="B274:B429">
    <cfRule type="duplicateValues" dxfId="88" priority="121779"/>
  </conditionalFormatting>
  <conditionalFormatting sqref="B274:B429">
    <cfRule type="duplicateValues" dxfId="87" priority="121780"/>
    <cfRule type="duplicateValues" dxfId="86" priority="121781"/>
  </conditionalFormatting>
  <conditionalFormatting sqref="B274:B429">
    <cfRule type="duplicateValues" dxfId="85" priority="121782"/>
  </conditionalFormatting>
  <conditionalFormatting sqref="B274:B429">
    <cfRule type="duplicateValues" dxfId="84" priority="121783"/>
  </conditionalFormatting>
  <conditionalFormatting sqref="E274:E429">
    <cfRule type="duplicateValues" dxfId="83" priority="121785"/>
  </conditionalFormatting>
  <conditionalFormatting sqref="B83:B94 B14:B15 B23:B47 B9:B12 B62:B65 B17:B18 B73:B78 B52:B57 B67:B71 B59:B60 B49:B50 B20:B21 B1:B7">
    <cfRule type="duplicateValues" dxfId="82" priority="2"/>
  </conditionalFormatting>
  <conditionalFormatting sqref="B79:B81">
    <cfRule type="duplicateValues" dxfId="81" priority="3"/>
  </conditionalFormatting>
  <conditionalFormatting sqref="B1:B94">
    <cfRule type="duplicateValues" dxfId="0" priority="12180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2021-07-17T17:48:29Z</dcterms:modified>
</cp:coreProperties>
</file>