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9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Efectivo'!$A$80:$E$88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7" i="16" l="1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B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12" i="16"/>
  <c r="A160" i="16" s="1"/>
  <c r="C111" i="16"/>
  <c r="A111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12" i="16"/>
  <c r="A12" i="16"/>
  <c r="C11" i="16"/>
  <c r="A11" i="16"/>
  <c r="C10" i="16"/>
  <c r="A10" i="16"/>
  <c r="C9" i="16"/>
  <c r="A9" i="16"/>
  <c r="F166" i="1" l="1"/>
  <c r="G166" i="1"/>
  <c r="H166" i="1"/>
  <c r="I166" i="1"/>
  <c r="J166" i="1"/>
  <c r="K16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1" i="1"/>
  <c r="G151" i="1"/>
  <c r="H151" i="1"/>
  <c r="I151" i="1"/>
  <c r="J151" i="1"/>
  <c r="K151" i="1"/>
  <c r="F143" i="1"/>
  <c r="G143" i="1"/>
  <c r="H143" i="1"/>
  <c r="I143" i="1"/>
  <c r="J143" i="1"/>
  <c r="K143" i="1"/>
  <c r="A166" i="1"/>
  <c r="A155" i="1"/>
  <c r="A154" i="1"/>
  <c r="A151" i="1"/>
  <c r="A143" i="1"/>
  <c r="A171" i="1"/>
  <c r="A170" i="1"/>
  <c r="A169" i="1"/>
  <c r="A168" i="1"/>
  <c r="A167" i="1"/>
  <c r="A165" i="1"/>
  <c r="A164" i="1"/>
  <c r="A163" i="1"/>
  <c r="A162" i="1"/>
  <c r="A161" i="1"/>
  <c r="A160" i="1"/>
  <c r="A159" i="1"/>
  <c r="A158" i="1"/>
  <c r="A157" i="1"/>
  <c r="A156" i="1"/>
  <c r="A153" i="1"/>
  <c r="A152" i="1"/>
  <c r="A150" i="1"/>
  <c r="A149" i="1"/>
  <c r="A148" i="1"/>
  <c r="A147" i="1"/>
  <c r="A146" i="1"/>
  <c r="A145" i="1"/>
  <c r="A144" i="1"/>
  <c r="A14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1" i="1" l="1"/>
  <c r="G141" i="1"/>
  <c r="H141" i="1"/>
  <c r="I141" i="1"/>
  <c r="J141" i="1"/>
  <c r="K141" i="1"/>
  <c r="F140" i="1"/>
  <c r="G140" i="1"/>
  <c r="H140" i="1"/>
  <c r="I140" i="1"/>
  <c r="J140" i="1"/>
  <c r="K140" i="1"/>
  <c r="A141" i="1"/>
  <c r="A140" i="1"/>
  <c r="A136" i="1" l="1"/>
  <c r="A137" i="1"/>
  <c r="A138" i="1"/>
  <c r="A139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33" i="1" l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A133" i="1"/>
  <c r="A134" i="1"/>
  <c r="A135" i="1"/>
  <c r="F132" i="1" l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F81" i="1" l="1"/>
  <c r="G81" i="1"/>
  <c r="H81" i="1"/>
  <c r="I81" i="1"/>
  <c r="J81" i="1"/>
  <c r="K81" i="1"/>
  <c r="A81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7" i="1" l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98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0" i="1"/>
  <c r="A79" i="1"/>
  <c r="A78" i="1"/>
  <c r="A77" i="1"/>
  <c r="A76" i="1"/>
  <c r="A75" i="1"/>
  <c r="A74" i="1"/>
  <c r="A73" i="1"/>
  <c r="A7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0" i="1" l="1"/>
  <c r="G70" i="1"/>
  <c r="H70" i="1"/>
  <c r="I70" i="1"/>
  <c r="J70" i="1"/>
  <c r="K70" i="1"/>
  <c r="F71" i="1"/>
  <c r="G71" i="1"/>
  <c r="H71" i="1"/>
  <c r="I71" i="1"/>
  <c r="J71" i="1"/>
  <c r="K71" i="1"/>
  <c r="A70" i="1"/>
  <c r="A71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9" i="1"/>
  <c r="A68" i="1"/>
  <c r="A67" i="1"/>
  <c r="A66" i="1"/>
  <c r="A65" i="1"/>
  <c r="A64" i="1"/>
  <c r="A63" i="1"/>
  <c r="A62" i="1"/>
  <c r="F61" i="1"/>
  <c r="G61" i="1"/>
  <c r="H61" i="1"/>
  <c r="I61" i="1"/>
  <c r="J61" i="1"/>
  <c r="K61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1" i="1"/>
  <c r="A40" i="1"/>
  <c r="A39" i="1"/>
  <c r="A38" i="1"/>
  <c r="A37" i="1"/>
  <c r="A36" i="1"/>
  <c r="A35" i="1"/>
  <c r="A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3" i="1"/>
  <c r="A32" i="1"/>
  <c r="A31" i="1"/>
  <c r="A30" i="1"/>
  <c r="A29" i="1"/>
  <c r="A28" i="1"/>
  <c r="G7" i="16" l="1"/>
  <c r="J1" i="16"/>
  <c r="H1" i="16"/>
  <c r="A26" i="1" l="1"/>
  <c r="A27" i="1"/>
  <c r="F26" i="1"/>
  <c r="G26" i="1"/>
  <c r="H26" i="1"/>
  <c r="I26" i="1"/>
  <c r="J26" i="1"/>
  <c r="K26" i="1"/>
  <c r="F27" i="1"/>
  <c r="G27" i="1"/>
  <c r="H27" i="1"/>
  <c r="I27" i="1"/>
  <c r="J27" i="1"/>
  <c r="K27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5" i="1"/>
  <c r="A24" i="1"/>
  <c r="A23" i="1"/>
  <c r="A22" i="1"/>
  <c r="A21" i="1"/>
  <c r="A20" i="1" l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9" i="1"/>
  <c r="G9" i="1"/>
  <c r="H9" i="1"/>
  <c r="I9" i="1"/>
  <c r="J9" i="1"/>
  <c r="K9" i="1"/>
  <c r="F10" i="1"/>
  <c r="G10" i="1"/>
  <c r="H10" i="1"/>
  <c r="I10" i="1"/>
  <c r="J10" i="1"/>
  <c r="K10" i="1"/>
  <c r="A10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<sst xmlns="http://schemas.openxmlformats.org/spreadsheetml/2006/main" count="14102" uniqueCount="2646">
  <si>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</si>
  <si>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</si>
  <si>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</si>
  <si>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</si>
  <si>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</si>
  <si>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</si>
  <si>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</si>
  <si>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</si>
  <si>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</si>
  <si>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</si>
  <si>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</si>
  <si>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</si>
  <si>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</si>
  <si>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</si>
  <si>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</si>
  <si>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</si>
  <si>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</si>
  <si>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</si>
  <si>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</si>
  <si>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</si>
  <si>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</si>
  <si>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</si>
  <si>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</si>
  <si>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</si>
  <si>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</si>
  <si>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</si>
  <si>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</si>
  <si>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</si>
  <si>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</si>
  <si>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</si>
  <si>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</si>
  <si>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</si>
  <si>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</si>
  <si>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</si>
  <si>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</si>
  <si>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</si>
  <si>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</si>
  <si>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</si>
  <si>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</si>
  <si>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</si>
  <si>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</si>
  <si>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</si>
  <si>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</si>
  <si>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</si>
  <si>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</si>
  <si>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</si>
  <si>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</si>
  <si>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</si>
  <si>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</si>
  <si>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</si>
  <si>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</si>
  <si>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</si>
  <si>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</si>
  <si>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</si>
  <si>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</si>
  <si>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</si>
  <si>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</si>
  <si>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</si>
  <si>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</si>
  <si>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</si>
  <si>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</si>
  <si>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</si>
  <si>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</si>
  <si>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</si>
  <si>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</si>
  <si>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</si>
  <si>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</si>
  <si>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</si>
  <si>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</si>
  <si>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</si>
  <si>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</si>
  <si>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</si>
  <si>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</si>
  <si>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</si>
  <si>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</si>
  <si>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</si>
  <si>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</si>
  <si>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</si>
  <si>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</si>
  <si>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</si>
  <si>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</si>
  <si>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</si>
  <si>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</si>
  <si>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</si>
  <si>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</si>
  <si>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</si>
  <si>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</si>
  <si>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</si>
  <si>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</si>
  <si>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</si>
  <si>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</si>
  <si>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</si>
  <si>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</si>
  <si>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</si>
  <si>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</si>
  <si>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</si>
  <si>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</si>
  <si>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</si>
  <si>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</si>
  <si>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</si>
  <si>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</si>
  <si>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</si>
  <si>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</si>
  <si>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</si>
  <si>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</si>
  <si>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</si>
  <si>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</si>
  <si>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</si>
  <si>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</si>
  <si>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</si>
  <si>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</si>
  <si>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</si>
  <si>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</si>
  <si>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</si>
  <si>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</si>
  <si>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</si>
  <si>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</si>
  <si>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</si>
  <si>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</si>
  <si>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</si>
  <si>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</si>
  <si>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</si>
  <si>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</si>
  <si>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</si>
  <si>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</si>
  <si>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</si>
  <si>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</si>
  <si>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</si>
  <si>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</si>
  <si>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</si>
  <si>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</si>
  <si>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</si>
  <si>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</si>
  <si>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</si>
  <si>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</si>
  <si>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</si>
  <si>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</si>
  <si>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</si>
  <si>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</si>
  <si>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</si>
  <si>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</si>
  <si>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</si>
  <si>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</si>
  <si>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</si>
  <si>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</si>
  <si>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</si>
  <si>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</si>
  <si>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</si>
  <si>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</si>
  <si>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</si>
  <si>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</si>
  <si>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</si>
  <si>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</si>
  <si>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</si>
  <si>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</si>
  <si>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</si>
  <si>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</si>
  <si>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</si>
  <si>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</si>
  <si>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</si>
  <si>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</si>
  <si>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</si>
  <si>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</si>
  <si>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</si>
  <si>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</si>
  <si>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</si>
  <si>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</si>
  <si>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</si>
  <si>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</si>
  <si>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</si>
  <si>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</si>
  <si>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</si>
  <si>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</si>
  <si>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</si>
  <si>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</si>
  <si>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</si>
  <si>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</si>
  <si>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</si>
  <si>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</si>
  <si>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</si>
  <si>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</si>
  <si>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</si>
  <si>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</si>
  <si>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</si>
  <si>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</si>
  <si>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</si>
  <si>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</si>
  <si>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</si>
  <si>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</si>
  <si>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</si>
  <si>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</si>
  <si>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</si>
  <si>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</si>
  <si>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</si>
  <si>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</si>
  <si>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</si>
  <si>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</si>
  <si>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</si>
  <si>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</si>
  <si>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</si>
  <si>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</si>
  <si>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</si>
  <si>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</si>
  <si>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</si>
  <si>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</si>
  <si>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</si>
  <si>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</si>
  <si>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</si>
  <si>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</si>
  <si>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</si>
  <si>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</si>
  <si>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</si>
  <si>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</si>
  <si>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</si>
  <si>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</si>
  <si>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</si>
  <si>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</si>
  <si>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</si>
  <si>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</si>
  <si>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</si>
  <si>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</si>
  <si>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</si>
  <si>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</si>
  <si>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</si>
  <si>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</si>
  <si>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</si>
  <si>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</si>
  <si>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</si>
  <si>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</si>
  <si>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</si>
  <si>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</si>
  <si>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</si>
  <si>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</si>
  <si>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</si>
  <si>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</si>
  <si>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</si>
  <si>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</si>
  <si>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</si>
  <si>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</si>
  <si>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</si>
  <si>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</si>
  <si>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</si>
  <si>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</si>
  <si>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</si>
  <si>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</si>
  <si>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</si>
  <si>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</si>
  <si>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</si>
  <si>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</si>
  <si>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</si>
  <si>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</si>
  <si>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</si>
  <si>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</si>
  <si>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</si>
  <si>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</si>
  <si>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</si>
  <si>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</si>
  <si>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</si>
  <si>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</si>
  <si>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</si>
  <si>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</si>
  <si>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</si>
  <si>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</si>
  <si>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</si>
  <si>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</si>
  <si>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</si>
  <si>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</si>
  <si>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</si>
  <si>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</si>
  <si>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</si>
  <si>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</si>
  <si>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</si>
  <si>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</si>
  <si>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</si>
  <si>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</si>
  <si>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</si>
  <si>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</si>
  <si>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</si>
  <si>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</si>
  <si>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</si>
  <si>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</si>
  <si>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</si>
  <si>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</si>
  <si>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</si>
  <si>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</si>
  <si>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</si>
  <si>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</si>
  <si>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</si>
  <si>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</si>
  <si>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</si>
  <si>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</si>
  <si>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</si>
  <si>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</si>
  <si>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</si>
  <si>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</si>
  <si>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</si>
  <si>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</si>
  <si>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</si>
  <si>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</si>
  <si>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</si>
  <si>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</si>
  <si>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</si>
  <si>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</si>
  <si>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</si>
  <si>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</si>
  <si>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</si>
  <si>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</si>
  <si>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</si>
  <si>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</si>
  <si>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</si>
  <si>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</si>
  <si>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</si>
  <si>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</si>
  <si>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</si>
  <si>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</si>
  <si>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</si>
  <si>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</si>
  <si>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</si>
  <si>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</si>
  <si>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</si>
  <si>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</si>
  <si>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</si>
  <si>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</si>
  <si>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</si>
  <si>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</si>
  <si>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</si>
  <si>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</si>
  <si>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</si>
  <si>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</si>
  <si>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</si>
  <si>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</si>
  <si>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</si>
  <si>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</si>
  <si>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</si>
  <si>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</si>
  <si>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</si>
  <si>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</si>
  <si>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</si>
  <si>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</si>
  <si>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</si>
  <si>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</si>
  <si>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</si>
  <si>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</si>
  <si>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</si>
  <si>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</si>
  <si>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</si>
  <si>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</si>
  <si>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</si>
  <si>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</si>
  <si>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</si>
  <si>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</si>
  <si>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</si>
  <si>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</si>
  <si>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</si>
  <si>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</si>
  <si>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</si>
  <si>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</si>
  <si>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</si>
  <si>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</si>
  <si>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</si>
  <si>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</si>
  <si>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</si>
  <si>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</si>
  <si>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</si>
  <si>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</si>
  <si>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</si>
  <si>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</si>
  <si>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</si>
  <si>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</si>
  <si>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</si>
  <si>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</si>
  <si>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</si>
  <si>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</si>
  <si>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</si>
  <si>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</si>
  <si>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</si>
  <si>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</si>
  <si>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</si>
  <si>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</si>
  <si>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</si>
  <si>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</si>
  <si>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</si>
  <si>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</si>
  <si>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</si>
  <si>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</si>
  <si>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</si>
  <si>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</si>
  <si>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</si>
  <si>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</si>
  <si>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</si>
  <si>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</si>
  <si>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</si>
  <si>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</si>
  <si>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</si>
  <si>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</si>
  <si>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</si>
  <si>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</si>
  <si>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</si>
  <si>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</si>
  <si>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</si>
  <si>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</si>
  <si>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</si>
  <si>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</si>
  <si>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</si>
  <si>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</si>
  <si>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</si>
  <si>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</si>
  <si>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</si>
  <si>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</si>
  <si>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</si>
  <si>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</si>
  <si>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</si>
  <si>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</si>
  <si>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</si>
  <si>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</si>
  <si>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</si>
  <si>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</si>
  <si>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</si>
  <si>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</si>
  <si>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</si>
  <si>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</si>
  <si>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</si>
  <si>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</si>
  <si>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</si>
  <si>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</si>
  <si>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</si>
  <si>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</si>
  <si>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</si>
  <si>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</si>
  <si>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</si>
  <si>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</si>
  <si>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</si>
  <si>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</si>
  <si>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</si>
  <si>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</si>
  <si>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</si>
  <si>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</si>
  <si>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</si>
  <si>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</si>
  <si>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</si>
  <si>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</si>
  <si>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</si>
  <si>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</si>
  <si>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</si>
  <si>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</si>
  <si>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</si>
  <si>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</si>
  <si>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</si>
  <si>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</si>
  <si>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</si>
  <si>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</si>
  <si>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</si>
  <si>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</si>
  <si>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</si>
  <si>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</si>
  <si>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</si>
  <si>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</si>
  <si>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</si>
  <si>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</si>
  <si>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</si>
  <si>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</si>
  <si>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</si>
  <si>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</si>
  <si>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</si>
  <si>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</si>
  <si>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</si>
  <si>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</si>
  <si>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</si>
  <si>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</si>
  <si>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</si>
  <si>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</si>
  <si>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</si>
  <si>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</si>
  <si>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</si>
  <si>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</si>
  <si>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</si>
  <si>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</si>
  <si>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</si>
  <si>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</si>
  <si>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</si>
  <si>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</si>
  <si>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</si>
  <si>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</si>
  <si>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</si>
  <si>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</si>
  <si>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</si>
  <si>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</si>
  <si>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</si>
  <si>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</si>
  <si>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</si>
  <si>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</si>
  <si>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</si>
  <si>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</si>
  <si>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</si>
  <si>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</si>
  <si>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</si>
  <si>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</si>
  <si>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</si>
  <si>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</si>
  <si>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</si>
  <si>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</si>
  <si>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</si>
  <si>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</si>
  <si>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</si>
  <si>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</si>
  <si>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</si>
  <si>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</si>
  <si>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</si>
  <si>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</si>
  <si>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</si>
  <si>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</si>
  <si>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</si>
  <si>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</si>
  <si>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</si>
  <si>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</si>
  <si>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</si>
  <si>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</si>
  <si>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</si>
  <si>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</si>
  <si>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</si>
  <si>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</si>
  <si>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</si>
  <si>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</si>
  <si>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</si>
  <si>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</si>
  <si>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</si>
  <si>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</si>
  <si>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</si>
  <si>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</si>
  <si>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</si>
  <si>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</si>
  <si>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</si>
  <si>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</si>
  <si>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</si>
  <si>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</si>
  <si>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</si>
  <si>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</si>
  <si>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</si>
  <si>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</si>
  <si>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</si>
  <si>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</si>
  <si>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</si>
  <si>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</si>
  <si>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</si>
  <si>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</si>
  <si>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</si>
  <si>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</si>
  <si>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</si>
  <si>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</si>
  <si>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</si>
  <si>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</si>
  <si>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</si>
  <si>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</si>
  <si>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</si>
  <si>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</si>
  <si>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</si>
  <si>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</si>
  <si>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</si>
  <si>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</si>
  <si>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</si>
  <si>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</si>
  <si>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</si>
  <si>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</si>
  <si>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</si>
  <si>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</si>
  <si>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</si>
  <si>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</si>
  <si>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</si>
  <si>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</si>
  <si>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</si>
  <si>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</si>
  <si>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</si>
  <si>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</si>
  <si>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</si>
  <si>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</si>
  <si>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</si>
  <si>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</si>
  <si>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</si>
  <si>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</si>
  <si>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</si>
  <si>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</si>
  <si>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</si>
  <si>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</si>
  <si>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</si>
  <si>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</si>
  <si>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</si>
  <si>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</si>
  <si>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</si>
  <si>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</si>
  <si>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</si>
  <si>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</si>
  <si>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</si>
  <si>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</si>
  <si>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</si>
  <si>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</si>
  <si>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</si>
  <si>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</si>
  <si>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</si>
  <si>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</si>
  <si>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</si>
  <si>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</si>
  <si>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</si>
  <si>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</si>
  <si>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</si>
  <si>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</si>
  <si>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</si>
  <si>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</si>
  <si>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</si>
  <si>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</si>
  <si>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</si>
  <si>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</si>
  <si>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</si>
  <si>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</si>
  <si>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</si>
  <si>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</si>
  <si>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</si>
  <si>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</si>
  <si>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</si>
  <si>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</si>
  <si>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</si>
  <si>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</si>
  <si>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</si>
  <si>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</si>
  <si>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</si>
  <si>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</si>
  <si>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</si>
  <si>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</si>
  <si>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</si>
  <si>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</si>
  <si>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</si>
  <si>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</si>
  <si>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</si>
  <si>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</si>
  <si>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</si>
  <si>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</si>
  <si>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</si>
  <si>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</si>
  <si>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</si>
  <si>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</si>
  <si>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</si>
  <si>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</si>
  <si>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</si>
  <si>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</si>
  <si>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</si>
  <si>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</si>
  <si>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</si>
  <si>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</si>
  <si>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</si>
  <si>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</si>
  <si>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</si>
  <si>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</si>
  <si>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</si>
  <si>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</si>
  <si>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</si>
  <si>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</si>
  <si>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</si>
  <si>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</si>
  <si>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</si>
  <si>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</si>
  <si>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</si>
  <si>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</si>
  <si>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</si>
  <si>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</si>
  <si>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</si>
  <si>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</si>
  <si>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</si>
  <si>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</si>
  <si>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</si>
  <si>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</si>
  <si>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</si>
  <si>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</si>
  <si>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</si>
  <si>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</si>
  <si>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</si>
  <si>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</si>
  <si>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</si>
  <si>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</si>
  <si>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</si>
  <si>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</si>
  <si>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</si>
  <si>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</si>
  <si>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</si>
  <si>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</si>
  <si>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</si>
  <si>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</si>
  <si>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</si>
  <si>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</si>
  <si>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</si>
  <si>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</si>
  <si>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</si>
  <si>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</si>
  <si>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</si>
  <si>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</si>
  <si>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</si>
  <si>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</si>
  <si>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</si>
  <si>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</si>
  <si>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</si>
  <si>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</si>
  <si>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</si>
  <si>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</si>
  <si>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</si>
  <si>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</si>
  <si>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</si>
  <si>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</si>
  <si>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</si>
  <si>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</si>
  <si>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</si>
  <si>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</si>
  <si>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</si>
  <si>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</si>
  <si>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</si>
  <si>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</si>
  <si>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</si>
  <si>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</si>
  <si>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</si>
  <si>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</si>
  <si>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</si>
  <si>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</si>
  <si>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</si>
  <si>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</si>
  <si>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</si>
  <si>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</si>
  <si>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</si>
  <si>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</si>
  <si>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</si>
  <si>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</si>
  <si>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</si>
  <si>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</si>
  <si>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</si>
  <si>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</si>
  <si>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</si>
  <si>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</si>
  <si>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</si>
  <si>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</si>
  <si>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</si>
  <si>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</si>
  <si>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</si>
  <si>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</si>
  <si>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</si>
  <si>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</si>
  <si>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</si>
  <si>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</si>
  <si>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</si>
  <si>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</si>
  <si>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</si>
  <si>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</si>
  <si>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</si>
  <si>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</si>
  <si>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</si>
  <si>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</si>
  <si>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</si>
  <si>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</si>
  <si>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</si>
  <si>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</si>
  <si>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</si>
  <si>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</si>
  <si>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</si>
  <si>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</si>
  <si>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</si>
  <si>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</si>
  <si>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</si>
  <si>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</si>
  <si>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</si>
  <si>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</si>
  <si>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</si>
  <si>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</si>
  <si>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</si>
  <si>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</si>
  <si>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</si>
  <si>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</si>
  <si>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</si>
  <si>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</si>
  <si>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</si>
  <si>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</si>
  <si>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</si>
  <si>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</si>
  <si>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</si>
  <si>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</si>
  <si>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</si>
  <si>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</si>
  <si>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</si>
  <si>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</si>
  <si>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</si>
  <si>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</si>
  <si>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</si>
  <si>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</si>
  <si>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</si>
  <si>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</si>
  <si>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</si>
  <si>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</si>
  <si>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</si>
  <si>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</si>
  <si>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</si>
  <si>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</si>
  <si>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</si>
  <si>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</si>
  <si>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</si>
  <si>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</si>
  <si>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</si>
  <si>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</si>
  <si>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</si>
  <si>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</si>
  <si>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</si>
  <si>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</si>
  <si>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</si>
  <si>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</si>
  <si>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</si>
  <si>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</si>
  <si>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</si>
  <si>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</si>
  <si>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</si>
  <si>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</si>
  <si>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</si>
  <si>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</si>
  <si>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</si>
  <si>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</si>
  <si>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</si>
  <si>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</si>
  <si>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</si>
  <si>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</si>
  <si>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</si>
  <si>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</si>
  <si>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</si>
  <si>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</si>
  <si>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</si>
  <si>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</si>
  <si>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</si>
  <si>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</si>
  <si>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</si>
  <si>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</si>
  <si>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</si>
  <si>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</si>
  <si>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</si>
  <si>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</si>
  <si>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</si>
  <si>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</si>
  <si>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</si>
  <si>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</si>
  <si>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</si>
  <si>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</si>
  <si>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</si>
  <si>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</si>
  <si>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</si>
  <si>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</si>
  <si>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</si>
  <si>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</si>
  <si>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</si>
  <si>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</si>
  <si>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</si>
  <si>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</si>
  <si>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</si>
  <si>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</si>
  <si>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</si>
  <si>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</si>
  <si>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</si>
  <si>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</si>
  <si>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</si>
  <si>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</si>
  <si>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</si>
  <si>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</si>
  <si>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</si>
  <si>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</si>
  <si>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</si>
  <si>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</si>
  <si>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</si>
  <si>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</si>
  <si>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</si>
  <si>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</si>
  <si>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</si>
  <si>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</si>
  <si>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</si>
  <si>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</si>
  <si>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</si>
  <si>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</si>
  <si>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</si>
  <si>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</si>
  <si>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</si>
  <si>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</si>
  <si>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</si>
  <si>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</si>
  <si>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</si>
  <si>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</si>
  <si>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</si>
  <si>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</si>
  <si>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</si>
  <si>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</si>
  <si>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</si>
  <si>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</si>
  <si>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</si>
  <si>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</si>
  <si>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</si>
  <si>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</si>
  <si>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</si>
  <si>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</si>
  <si>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</si>
  <si>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</si>
  <si>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</si>
  <si>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</si>
  <si>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</si>
  <si>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</si>
  <si>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</si>
  <si>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</si>
  <si>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</si>
  <si>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</si>
  <si>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</si>
  <si>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</si>
  <si>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</si>
  <si>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</si>
  <si>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</si>
  <si>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</si>
  <si>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</si>
  <si>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</si>
  <si>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</si>
  <si>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</si>
  <si>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</si>
  <si>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</si>
  <si>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</si>
  <si>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</si>
  <si>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</si>
  <si>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</si>
  <si>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</si>
  <si>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</si>
  <si>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</si>
  <si>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</si>
  <si>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</si>
  <si>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</si>
  <si>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</si>
  <si>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</si>
  <si>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</si>
  <si>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</si>
  <si>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</si>
  <si>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</si>
  <si>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</si>
  <si>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</si>
  <si>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</si>
  <si>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</si>
  <si>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</si>
  <si>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</si>
  <si>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</si>
  <si>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</si>
  <si>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</si>
  <si>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</si>
  <si>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</si>
  <si>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</si>
  <si>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</si>
  <si>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</si>
  <si>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</si>
  <si>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</si>
  <si>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</si>
  <si>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</si>
  <si>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</si>
  <si>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</si>
  <si>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</si>
  <si>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</si>
  <si>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</si>
  <si>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</si>
  <si>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</si>
  <si>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</si>
  <si>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</si>
  <si>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</si>
  <si>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</si>
  <si>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</si>
  <si>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</si>
  <si>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</si>
  <si>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</si>
  <si>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</si>
  <si>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</si>
  <si>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</si>
  <si>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</si>
  <si>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</si>
  <si>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</si>
  <si>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</si>
  <si>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</si>
  <si>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</si>
  <si>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</si>
  <si>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</si>
  <si>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</si>
  <si>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</si>
  <si>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</si>
  <si>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</si>
  <si>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</si>
  <si>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</si>
  <si>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</si>
  <si>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</si>
  <si>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</si>
  <si>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</si>
  <si>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</si>
  <si>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</si>
  <si>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</si>
  <si>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</si>
  <si>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</si>
  <si>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</si>
  <si>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</si>
  <si>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</si>
  <si>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</si>
  <si>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</si>
  <si>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</si>
  <si>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</si>
  <si>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</si>
  <si>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</si>
  <si>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</si>
  <si>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</si>
  <si>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</si>
  <si>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</si>
  <si>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</si>
  <si>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</si>
  <si>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</si>
  <si>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</si>
  <si>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</si>
  <si>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</si>
  <si>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</si>
  <si>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</si>
  <si>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</si>
  <si>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</si>
  <si>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</si>
  <si>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</si>
  <si>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</si>
  <si>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</si>
  <si>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</si>
  <si>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</si>
  <si>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</si>
  <si>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</si>
  <si>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</si>
  <si>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</si>
  <si>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</si>
  <si>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</si>
  <si>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</si>
  <si>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</si>
  <si>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</si>
  <si>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</si>
  <si>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</si>
  <si>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</si>
  <si>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</si>
  <si>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</si>
  <si>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</si>
  <si>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</si>
  <si>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</si>
  <si>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</si>
  <si>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</si>
  <si>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</si>
  <si>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</si>
  <si>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</si>
  <si>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</si>
  <si>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</si>
  <si>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</si>
  <si>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</si>
  <si>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</si>
  <si>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</si>
  <si>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</si>
  <si>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</si>
  <si>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</si>
  <si>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</si>
  <si>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</si>
  <si>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</si>
  <si>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</si>
  <si>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</si>
  <si>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</si>
  <si>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</si>
  <si>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</si>
  <si>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</si>
  <si>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</si>
  <si>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</si>
  <si>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</si>
  <si>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</si>
  <si>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</si>
  <si>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</si>
  <si>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</si>
  <si>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</si>
  <si>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</si>
  <si>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</si>
  <si>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</si>
  <si>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</si>
  <si>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</si>
  <si>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</si>
  <si>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</si>
  <si>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</si>
  <si>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</si>
  <si>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</si>
  <si>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</si>
  <si>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</si>
  <si>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</si>
  <si>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</si>
  <si>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</si>
  <si>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</si>
  <si>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</si>
  <si>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</si>
  <si>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</si>
  <si>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</si>
  <si>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</si>
  <si>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</si>
  <si>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</si>
  <si>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</si>
  <si>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</si>
  <si>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</si>
  <si>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</si>
  <si>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</si>
  <si>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</si>
  <si>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</si>
  <si>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</si>
  <si>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</si>
  <si>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</si>
  <si>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</si>
  <si>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</si>
  <si>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</si>
  <si>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</si>
  <si>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</si>
  <si>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</si>
  <si>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</si>
  <si>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</si>
  <si>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</si>
  <si>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</si>
  <si>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</si>
  <si>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</si>
  <si>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</si>
  <si>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</si>
  <si>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</si>
  <si>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</si>
  <si>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</si>
  <si>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</si>
  <si>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</si>
  <si>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</si>
  <si>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</si>
  <si>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</si>
  <si>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</si>
  <si>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</si>
  <si>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</si>
  <si>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</si>
  <si>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</si>
  <si>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</si>
  <si>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</si>
  <si>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</si>
  <si>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</si>
  <si>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</si>
  <si>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</si>
  <si>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</si>
  <si>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</si>
  <si>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</si>
  <si>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</si>
  <si>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</si>
  <si>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</si>
  <si>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</si>
  <si>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</si>
  <si>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</si>
  <si>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</si>
  <si>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</si>
  <si>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</si>
  <si>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</si>
  <si>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</si>
  <si>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</si>
  <si>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</si>
  <si>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</si>
  <si>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</si>
  <si>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</si>
  <si>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</si>
  <si>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</si>
  <si>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</si>
  <si>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</si>
  <si>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</si>
  <si>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</si>
  <si>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</si>
  <si>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</si>
  <si>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</si>
  <si>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</si>
  <si>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</si>
  <si>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</si>
  <si>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</si>
  <si>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</si>
  <si>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</si>
  <si>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</si>
  <si>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</si>
  <si>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</si>
  <si>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</si>
  <si>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</si>
  <si>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</si>
  <si>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</si>
  <si>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</si>
  <si>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</si>
  <si>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</si>
  <si>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</si>
  <si>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</si>
  <si>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</si>
  <si>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</si>
  <si>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</si>
  <si>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</si>
  <si>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</si>
  <si>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</si>
  <si>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</si>
  <si>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</si>
  <si>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</si>
  <si>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</si>
  <si>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</si>
  <si>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</si>
  <si>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</si>
  <si>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</si>
  <si>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</si>
  <si>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</si>
  <si>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</si>
  <si>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</si>
  <si>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</si>
  <si>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</si>
  <si>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</si>
  <si>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</si>
  <si>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</si>
  <si>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</si>
  <si>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</si>
  <si>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</si>
  <si>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</si>
  <si>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</si>
  <si>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</si>
  <si>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</si>
  <si>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</si>
  <si>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</si>
  <si>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</si>
  <si>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</si>
  <si>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</si>
  <si>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</si>
  <si>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</si>
  <si>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</si>
  <si>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</si>
  <si>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</si>
  <si>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</si>
  <si>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</si>
  <si>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</si>
  <si>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</si>
  <si>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</si>
  <si>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</si>
  <si>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</si>
  <si>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</si>
  <si>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</si>
  <si>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</si>
  <si>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</si>
  <si>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</si>
  <si>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</si>
  <si>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</si>
  <si>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</si>
  <si>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</si>
  <si>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</si>
  <si>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</si>
  <si>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</si>
  <si>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</si>
  <si>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</si>
  <si>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</si>
  <si>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</si>
  <si>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</si>
  <si>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</si>
  <si>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</si>
  <si>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</si>
  <si>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</si>
  <si>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</si>
  <si>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</si>
  <si>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</si>
  <si>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</si>
  <si>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</si>
  <si>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</si>
  <si>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</si>
  <si>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</si>
  <si>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</si>
  <si>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</si>
  <si>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</si>
  <si>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</si>
  <si>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</si>
  <si>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</si>
  <si>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</si>
  <si>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</si>
  <si>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</si>
  <si>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</si>
  <si>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</si>
  <si>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</si>
  <si>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</si>
  <si>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</si>
  <si>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</si>
  <si>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</si>
  <si>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</si>
  <si>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</si>
  <si>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</si>
  <si>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</si>
  <si>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</si>
  <si>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</si>
  <si>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</si>
  <si>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</si>
  <si>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</si>
  <si>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</si>
  <si>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</si>
  <si>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</si>
  <si>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</si>
  <si>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</si>
  <si>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</si>
  <si>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</si>
  <si>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</si>
  <si>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</si>
  <si>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</si>
  <si>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</si>
  <si>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</si>
  <si>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</si>
  <si>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</si>
  <si>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</si>
  <si>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</si>
  <si>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</si>
  <si>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</si>
  <si>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</si>
  <si>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</si>
  <si>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</si>
  <si>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</si>
  <si>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</si>
  <si>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</si>
  <si>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</si>
  <si>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</si>
  <si>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</si>
  <si>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</si>
  <si>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</si>
  <si>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</si>
  <si>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</si>
  <si>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</si>
  <si>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</si>
  <si>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</si>
  <si>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</si>
  <si>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</si>
  <si>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</si>
  <si>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</si>
  <si>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</si>
  <si>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</si>
  <si>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</si>
  <si>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</si>
  <si>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</si>
  <si>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</si>
  <si>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</si>
  <si>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</si>
  <si>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</si>
  <si>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</si>
  <si>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</si>
  <si>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</si>
  <si>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</si>
  <si>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</si>
  <si>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</si>
  <si>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</si>
  <si>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</si>
  <si>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</si>
  <si>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</si>
  <si>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</si>
  <si>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</si>
  <si>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</si>
  <si>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</si>
  <si>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</si>
  <si>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</si>
  <si>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</si>
  <si>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</si>
  <si>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</si>
  <si>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</si>
  <si>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</si>
  <si>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</si>
  <si>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</si>
  <si>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</si>
  <si>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</si>
  <si>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</si>
  <si>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</si>
  <si>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</si>
  <si>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</si>
  <si>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</si>
  <si>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</si>
  <si>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</si>
  <si>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</si>
  <si>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</si>
  <si>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</si>
  <si>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</si>
  <si>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</si>
  <si>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</si>
  <si>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</si>
  <si>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</si>
  <si>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</si>
  <si>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</si>
  <si>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</si>
  <si>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</si>
  <si>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</si>
  <si>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</si>
  <si>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</si>
  <si>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</si>
  <si>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</si>
  <si>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</si>
  <si>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</si>
  <si>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</si>
  <si>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</si>
  <si>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</si>
  <si>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</si>
  <si>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</si>
  <si>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</si>
  <si>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</si>
  <si>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</si>
  <si>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</si>
  <si>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</si>
  <si>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</si>
  <si>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</si>
  <si>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</si>
  <si>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</si>
  <si>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</si>
  <si>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</si>
  <si>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</si>
  <si>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</si>
  <si>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</si>
  <si>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</si>
  <si>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</si>
  <si>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</si>
  <si>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</si>
  <si>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</si>
  <si>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</si>
  <si>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</si>
  <si>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</si>
  <si>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</si>
  <si>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</si>
  <si>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</si>
  <si>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</si>
  <si>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</si>
  <si>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</si>
  <si>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</si>
  <si>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</si>
  <si>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</si>
  <si>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</si>
  <si>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</si>
  <si>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</si>
  <si>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</si>
  <si>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</si>
  <si>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</si>
  <si>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</si>
  <si>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</si>
  <si>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</si>
  <si>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</si>
  <si>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</si>
  <si>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</si>
  <si>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</si>
  <si>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</si>
  <si>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</si>
  <si>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</si>
  <si>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</si>
  <si>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</si>
  <si>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</si>
  <si>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</si>
  <si>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</si>
  <si>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</si>
  <si>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</si>
  <si>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</si>
  <si>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</si>
  <si>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</si>
  <si>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</si>
  <si>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</si>
  <si>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</si>
  <si>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</si>
  <si>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</si>
  <si>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</si>
  <si>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</si>
  <si>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</si>
  <si>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</si>
  <si>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</si>
  <si>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</si>
  <si>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</si>
  <si>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</si>
  <si>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</si>
  <si>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</si>
  <si>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</si>
  <si>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</si>
  <si>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</si>
  <si>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</si>
  <si>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</si>
  <si>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</si>
  <si>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</si>
  <si>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</si>
  <si>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</si>
  <si>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</si>
  <si>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</si>
  <si>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</si>
  <si>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</si>
  <si>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</si>
  <si>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</si>
  <si>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</si>
  <si>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</si>
  <si>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</si>
  <si>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</si>
  <si>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</si>
  <si>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</si>
  <si>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</si>
  <si>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</si>
  <si>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</si>
  <si>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</si>
  <si>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</si>
  <si>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</si>
  <si>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</si>
  <si>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</si>
  <si>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</si>
  <si>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</si>
  <si>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</si>
  <si>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</si>
  <si>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</si>
  <si>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</si>
  <si>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</si>
  <si>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</si>
  <si>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</si>
  <si>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</si>
  <si>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</si>
  <si>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</si>
  <si>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</si>
  <si>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</si>
  <si>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</si>
  <si>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</si>
  <si>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</si>
  <si>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</si>
  <si>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</si>
  <si>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</si>
  <si>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</si>
  <si>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</si>
  <si>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</si>
  <si>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</si>
  <si>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</si>
  <si>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</si>
  <si>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</si>
  <si>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</si>
  <si>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</si>
  <si>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</si>
  <si>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</si>
  <si>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</si>
  <si>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</si>
  <si>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</si>
  <si>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</si>
  <si>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</si>
  <si>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</si>
  <si>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</si>
  <si>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</si>
  <si>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</si>
  <si>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</si>
  <si>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</si>
  <si>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</si>
  <si>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</si>
  <si>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</si>
  <si>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</si>
  <si>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</si>
  <si>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</si>
  <si>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</si>
  <si>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</si>
  <si>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</si>
  <si>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</si>
  <si>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</si>
  <si>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</si>
  <si>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</si>
  <si>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</si>
  <si>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</si>
  <si>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</si>
  <si>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</si>
  <si>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</si>
  <si>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</si>
  <si>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</si>
  <si>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</si>
  <si>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</si>
  <si>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</si>
  <si>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</si>
  <si>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</si>
  <si>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</si>
  <si>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</si>
  <si>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</si>
  <si>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</si>
  <si>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</si>
  <si>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</si>
  <si>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</si>
  <si>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</si>
  <si>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</si>
  <si>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</si>
  <si>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</si>
  <si>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</si>
  <si>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</si>
  <si>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</si>
  <si>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</si>
  <si>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</si>
  <si>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</si>
  <si>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</si>
  <si>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</si>
  <si>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</si>
  <si>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</si>
  <si>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</si>
  <si>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</si>
  <si>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</si>
  <si>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</si>
  <si>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</si>
  <si>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</si>
  <si>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</si>
  <si>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</si>
  <si>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</si>
  <si>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</si>
  <si>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</si>
  <si>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</si>
  <si>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</si>
  <si>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</si>
  <si>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</si>
  <si>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</si>
  <si>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</si>
  <si>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</si>
  <si>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</si>
  <si>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</si>
  <si>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</si>
  <si>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</si>
  <si>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</si>
  <si>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</si>
  <si>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</si>
  <si>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</si>
  <si>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</si>
  <si>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</si>
  <si>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</si>
  <si>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</si>
  <si>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</si>
  <si>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</si>
  <si>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</si>
  <si>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</si>
  <si>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</si>
  <si>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</si>
  <si>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</si>
  <si>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</si>
  <si>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</si>
  <si>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</si>
  <si>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</si>
  <si>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</si>
  <si>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</si>
  <si>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</si>
  <si>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</si>
  <si>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</si>
  <si>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</si>
  <si>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</si>
  <si>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</si>
  <si>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</si>
  <si>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</si>
  <si>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</si>
  <si>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</si>
  <si>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</si>
  <si>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</si>
  <si>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</si>
  <si>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</si>
  <si>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</si>
  <si>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</si>
  <si>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</si>
  <si>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</si>
  <si>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</si>
  <si>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</si>
  <si>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</si>
  <si>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</si>
  <si>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</si>
  <si>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</si>
  <si>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</si>
  <si>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</si>
  <si>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</si>
  <si>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</si>
  <si>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</si>
  <si>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</si>
  <si>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</si>
  <si>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</si>
  <si>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</si>
  <si>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</si>
  <si>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</si>
  <si>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</si>
  <si>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</si>
  <si>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</si>
  <si>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</si>
  <si>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</si>
  <si>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</si>
  <si>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</si>
  <si>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</si>
  <si>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</si>
  <si>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</si>
  <si>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</si>
  <si>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</si>
  <si>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</si>
  <si>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</si>
  <si>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</si>
  <si>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</si>
  <si>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</si>
  <si>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</si>
  <si>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</si>
  <si>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</si>
  <si>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</si>
  <si>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</si>
  <si>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</si>
  <si>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</si>
  <si>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</si>
  <si>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</si>
  <si>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</si>
  <si>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</si>
  <si>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</si>
  <si>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</si>
  <si>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</si>
  <si>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</si>
  <si>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</si>
  <si>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</si>
  <si>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</si>
  <si>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</si>
  <si>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</si>
  <si>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</si>
  <si>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</si>
  <si>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</si>
  <si>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</si>
  <si>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</si>
  <si>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</si>
  <si>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</si>
  <si>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</si>
  <si>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</si>
  <si>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</si>
  <si>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</si>
  <si>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</si>
  <si>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</si>
  <si>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</si>
  <si>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</si>
  <si>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</si>
  <si>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</si>
  <si>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</si>
  <si>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</si>
  <si>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</si>
  <si>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</si>
  <si>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</si>
  <si>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</si>
  <si>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</si>
  <si>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</si>
  <si>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</si>
  <si>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</si>
  <si>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</si>
  <si>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</si>
  <si>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</si>
  <si>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</si>
  <si>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</si>
  <si>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</si>
  <si>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</si>
  <si>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</si>
  <si>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</si>
  <si>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</si>
  <si>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</si>
  <si>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</si>
  <si>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</si>
  <si>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</si>
  <si>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</si>
  <si>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</si>
  <si>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</si>
  <si>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</si>
  <si>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</si>
  <si>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</si>
  <si>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</si>
  <si>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</si>
  <si>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</si>
  <si>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</si>
  <si>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</si>
  <si>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</si>
  <si>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</si>
  <si>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</si>
  <si>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</si>
  <si>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</si>
  <si>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</si>
  <si>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</si>
  <si>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</si>
  <si>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</si>
  <si>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</si>
  <si>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</si>
  <si>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</si>
  <si>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</si>
  <si>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</si>
  <si>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</si>
  <si>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</si>
  <si>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</si>
  <si>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</si>
  <si>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</si>
  <si>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</si>
  <si>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</si>
  <si>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</si>
  <si>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</si>
  <si>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</si>
  <si>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</si>
  <si>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</si>
  <si>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</si>
  <si>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</si>
  <si>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</si>
  <si>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</si>
  <si>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</si>
  <si>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</si>
  <si>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</si>
  <si>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</si>
  <si>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</si>
  <si>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</si>
  <si>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</si>
  <si>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</si>
  <si>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</si>
  <si>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</si>
  <si>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</si>
  <si>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</si>
  <si>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</si>
  <si>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</si>
  <si>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</si>
  <si>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</si>
  <si>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</si>
  <si>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</si>
  <si>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</si>
  <si>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</si>
  <si>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</si>
  <si>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</si>
  <si>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</si>
  <si>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</si>
  <si>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</si>
  <si>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</si>
  <si>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</si>
  <si>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</si>
  <si>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</si>
  <si>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</si>
  <si>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</si>
  <si>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</si>
  <si>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</si>
  <si>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</si>
  <si>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</si>
  <si>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</si>
  <si>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</si>
  <si>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</si>
  <si>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</si>
  <si>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</si>
  <si>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</si>
  <si>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</si>
  <si>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</si>
  <si>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</si>
  <si>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</si>
  <si>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</si>
  <si>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</si>
  <si>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</si>
  <si>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</si>
  <si>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</si>
  <si>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</si>
  <si>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</si>
  <si>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</si>
  <si>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</si>
  <si>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</si>
  <si>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</si>
  <si>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</si>
  <si>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</si>
  <si>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</si>
  <si>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</si>
  <si>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</si>
  <si>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</si>
  <si>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</si>
  <si>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</si>
  <si>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</si>
  <si>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</si>
  <si>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</si>
  <si>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</si>
  <si>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</si>
  <si>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</si>
  <si>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</si>
  <si>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</si>
  <si>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</si>
  <si>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</si>
  <si>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</si>
  <si>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</si>
  <si>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</si>
  <si>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</si>
  <si>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</si>
  <si>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</si>
  <si>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</si>
  <si>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</si>
  <si>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</si>
  <si>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</si>
  <si>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</si>
  <si>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</si>
  <si>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</si>
  <si>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</si>
  <si>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</si>
  <si>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</si>
  <si>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</si>
  <si>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</si>
  <si>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</si>
  <si>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</si>
  <si>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</si>
  <si>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</si>
  <si>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</si>
  <si>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</si>
  <si>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</si>
  <si>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</si>
  <si>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</si>
  <si>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</si>
  <si>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</si>
  <si>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</si>
  <si>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</si>
  <si>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</si>
  <si>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</si>
  <si>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</si>
  <si>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</si>
  <si>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</si>
  <si>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</si>
  <si>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</si>
  <si>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</si>
  <si>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</si>
  <si>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</si>
  <si>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</si>
  <si>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</si>
  <si>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</si>
  <si>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</si>
  <si>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</si>
  <si>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</si>
  <si>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</si>
  <si>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</si>
  <si>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</si>
  <si>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</si>
  <si>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</si>
  <si>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</si>
  <si>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</si>
  <si>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</si>
  <si>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</si>
  <si>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</si>
  <si>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</si>
  <si>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</si>
  <si>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</si>
  <si>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</si>
  <si>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</si>
  <si>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</si>
  <si>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</si>
  <si>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</si>
  <si>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</si>
  <si>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</si>
  <si>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</si>
  <si>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</si>
  <si>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</si>
  <si>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</si>
  <si>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</si>
  <si>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</si>
  <si>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</si>
  <si>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</si>
  <si>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</si>
  <si>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</si>
  <si>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</si>
  <si>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</si>
  <si>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</si>
  <si>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</si>
  <si>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</si>
  <si>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</si>
  <si>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</si>
  <si>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</si>
  <si>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</si>
  <si>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</si>
  <si>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</si>
  <si>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</si>
  <si>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</si>
  <si>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</si>
  <si>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</si>
  <si>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</si>
  <si>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</si>
  <si>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</si>
  <si>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</si>
  <si>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</si>
  <si>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</si>
  <si>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</si>
  <si>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</si>
  <si>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</si>
  <si>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</si>
  <si>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</si>
  <si>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</si>
  <si>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</si>
  <si>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</si>
  <si>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</si>
  <si>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</si>
  <si>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</si>
  <si>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</si>
  <si>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</si>
  <si>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</si>
  <si>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</si>
  <si>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</si>
  <si>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</si>
  <si>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</si>
  <si>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</si>
  <si>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</si>
  <si>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</si>
  <si>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</si>
  <si>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</si>
  <si>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</si>
  <si>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</si>
  <si>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</si>
  <si>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</si>
  <si>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</si>
  <si>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</si>
  <si>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</si>
  <si>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</si>
  <si>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</si>
  <si>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</si>
  <si>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</si>
  <si>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</si>
  <si>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</si>
  <si>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</si>
  <si>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</si>
  <si>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</si>
  <si>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</si>
  <si>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</si>
  <si>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</si>
  <si>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</si>
  <si>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</si>
  <si>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</si>
  <si>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</si>
  <si>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</si>
  <si>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</si>
  <si>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</si>
  <si>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</si>
  <si>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</si>
  <si>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</si>
  <si>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</si>
  <si>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</si>
  <si>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</si>
  <si>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</si>
  <si>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</si>
  <si>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</si>
  <si>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</si>
  <si>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</si>
  <si>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</si>
  <si>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</si>
  <si>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</si>
  <si>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</si>
  <si>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</si>
  <si>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</si>
  <si>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</si>
  <si>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</si>
  <si>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</si>
  <si>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</si>
  <si>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</si>
  <si>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</si>
  <si>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</si>
  <si>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</si>
  <si>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</si>
  <si>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</si>
  <si>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</si>
  <si>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</si>
  <si>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</si>
  <si>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</si>
  <si>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</si>
  <si>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</si>
  <si>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</si>
  <si>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</si>
  <si>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</si>
  <si>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</si>
  <si>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</si>
  <si>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</si>
  <si>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</si>
  <si>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</si>
  <si>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</si>
  <si>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</si>
  <si>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</si>
  <si>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</si>
  <si>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</si>
  <si>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</si>
  <si>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</si>
  <si>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</si>
  <si>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</si>
  <si>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</si>
  <si>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</si>
  <si>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</si>
  <si>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</si>
  <si>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</si>
  <si>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</si>
  <si>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</si>
  <si>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</si>
  <si>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</si>
  <si>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</si>
  <si>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</si>
  <si>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</si>
  <si>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</si>
  <si>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</si>
  <si>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</si>
  <si>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</si>
  <si>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</si>
  <si>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</si>
  <si>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</si>
  <si>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</si>
  <si>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</si>
  <si>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</si>
  <si>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</si>
  <si>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</si>
  <si>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</si>
  <si>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</si>
  <si>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</si>
  <si>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</si>
  <si>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</si>
  <si>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</si>
  <si>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</si>
  <si>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</si>
  <si>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</si>
  <si>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</si>
  <si>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</si>
  <si>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</si>
  <si>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</si>
  <si>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</si>
  <si>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</si>
  <si>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</si>
  <si>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</si>
  <si>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</si>
  <si>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</si>
  <si>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</si>
  <si>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</si>
  <si>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</si>
  <si>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</si>
  <si>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</si>
  <si>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</si>
  <si>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</si>
  <si>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</si>
  <si>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</si>
  <si>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</si>
  <si>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</si>
  <si>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</si>
  <si>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</si>
  <si>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</si>
  <si>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</si>
  <si>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</si>
  <si>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</si>
  <si>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</si>
  <si>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</si>
  <si>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</si>
  <si>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</si>
  <si>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</si>
  <si>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</si>
  <si>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</si>
  <si>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</si>
  <si>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</si>
  <si>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</si>
  <si>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</si>
  <si>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</si>
  <si>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</si>
  <si>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</si>
  <si>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</si>
  <si>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</si>
  <si>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</si>
  <si>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</si>
  <si>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</si>
  <si>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</si>
  <si>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</si>
  <si>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</si>
  <si>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</si>
  <si>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</si>
  <si>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</si>
  <si>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</si>
  <si>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</si>
  <si>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</si>
  <si>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</si>
  <si>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</si>
  <si>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</si>
  <si>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</si>
  <si>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</si>
  <si>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</si>
  <si>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</si>
  <si>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</si>
  <si>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</si>
  <si>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</si>
  <si>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</si>
  <si>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</si>
  <si>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</si>
  <si>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</si>
  <si>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</si>
  <si>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</si>
  <si>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</si>
  <si>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</si>
  <si>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</si>
  <si>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</si>
  <si>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</si>
  <si>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</si>
  <si>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</si>
  <si>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</si>
  <si>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</si>
  <si>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</si>
  <si>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</si>
  <si>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</si>
  <si>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</si>
  <si>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</si>
  <si>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</si>
  <si>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</si>
  <si>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</si>
  <si>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</si>
  <si>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</si>
  <si>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</si>
  <si>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</si>
  <si>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</si>
  <si>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</si>
  <si>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</si>
  <si>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</si>
  <si>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</si>
  <si>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</si>
  <si>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</si>
  <si>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</si>
  <si>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</si>
  <si>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</si>
  <si>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</si>
  <si>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</si>
  <si>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</si>
  <si>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</si>
  <si>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</si>
  <si>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</si>
  <si>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</si>
  <si>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</si>
  <si>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</si>
  <si>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</si>
  <si>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</si>
  <si>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</si>
  <si>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</si>
  <si>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</si>
  <si>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</si>
  <si>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</si>
  <si>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</si>
  <si>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</si>
  <si>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</si>
  <si>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</si>
  <si>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</si>
  <si>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</si>
  <si>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</si>
  <si>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</si>
  <si>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</si>
  <si>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</si>
  <si>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</si>
  <si>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</si>
  <si>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</si>
  <si>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</si>
  <si>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</si>
  <si>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</si>
  <si>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</si>
  <si>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</si>
  <si>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</si>
  <si>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</si>
  <si>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</si>
  <si>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</si>
  <si>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</si>
  <si>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</si>
  <si>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</si>
  <si>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</si>
  <si>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</si>
  <si>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</si>
  <si>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</si>
  <si>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</si>
  <si>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</si>
  <si>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</si>
  <si>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</si>
  <si>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</si>
  <si>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</si>
  <si>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</si>
  <si>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</si>
  <si>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</si>
  <si>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</si>
  <si>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</si>
  <si>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</si>
  <si>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</si>
  <si>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</si>
  <si>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</si>
  <si>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</si>
  <si>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</si>
  <si>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</si>
  <si>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</si>
  <si>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</si>
  <si>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</si>
  <si>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</si>
  <si>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</si>
  <si>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</si>
  <si>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</si>
  <si>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</si>
  <si>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</si>
  <si>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</si>
  <si>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</si>
  <si>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</si>
  <si>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</si>
  <si>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</si>
  <si>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</si>
  <si>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</si>
  <si>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</si>
  <si>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</si>
  <si>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</si>
  <si>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</si>
  <si>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</si>
  <si>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</si>
  <si>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</si>
  <si>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</si>
  <si>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</si>
  <si>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</si>
  <si>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</si>
  <si>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</si>
  <si>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</si>
  <si>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</si>
  <si>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</si>
  <si>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</si>
  <si>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</si>
  <si>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</si>
  <si>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</si>
  <si>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</si>
  <si>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</si>
  <si>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</si>
  <si>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</si>
  <si>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</si>
  <si>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</si>
  <si>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</si>
  <si>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</si>
  <si>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</si>
  <si>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</si>
  <si>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</si>
  <si>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</si>
  <si>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</si>
  <si>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</si>
  <si>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</si>
  <si>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</si>
  <si>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</si>
  <si>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</si>
  <si>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</si>
  <si>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</si>
  <si>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</si>
  <si>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</si>
  <si>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</si>
  <si>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</si>
  <si>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</si>
  <si>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</si>
  <si>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</si>
  <si>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</si>
  <si>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</si>
  <si>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</si>
  <si>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</si>
  <si>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</si>
  <si>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</si>
  <si>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</si>
  <si>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</si>
  <si>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</si>
  <si>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</si>
  <si>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</si>
  <si>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</si>
  <si>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</si>
  <si>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</si>
  <si>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</si>
  <si>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</si>
  <si>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</si>
  <si>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</si>
  <si>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</si>
  <si>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</si>
  <si>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</si>
  <si>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</si>
  <si>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</si>
  <si>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</si>
  <si>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</si>
  <si>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</si>
  <si>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</si>
  <si>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</si>
  <si>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</si>
  <si>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</si>
  <si>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</si>
  <si>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</si>
  <si>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</si>
  <si>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</si>
  <si>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</si>
  <si>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</si>
  <si>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</si>
  <si>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</si>
  <si>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</si>
  <si>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</si>
  <si>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</si>
  <si>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</si>
  <si>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</si>
  <si>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</si>
  <si>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</si>
  <si>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</si>
  <si>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</si>
  <si>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</si>
  <si>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</si>
  <si>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</si>
  <si>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</si>
  <si>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</si>
  <si>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</si>
  <si>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</si>
  <si>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</si>
  <si>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</si>
  <si>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</si>
  <si>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</si>
  <si>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</si>
  <si>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</si>
  <si>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</si>
  <si>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</si>
  <si>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</si>
  <si>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</si>
  <si>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</si>
  <si>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</si>
  <si>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</si>
  <si>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</si>
  <si>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</si>
  <si>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</si>
  <si>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</si>
  <si>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</si>
  <si>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</si>
  <si>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</si>
  <si>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</si>
  <si>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</si>
  <si>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</si>
  <si>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</si>
  <si>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</si>
  <si>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</si>
  <si>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</si>
  <si>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</si>
  <si>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</si>
  <si>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</si>
  <si>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</si>
  <si>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</si>
  <si>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</si>
  <si>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</si>
  <si>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</si>
  <si>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</si>
  <si>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</si>
  <si>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</si>
  <si>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</si>
  <si>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</si>
  <si>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</si>
  <si>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</si>
  <si>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</si>
  <si>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</si>
  <si>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</si>
  <si>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</si>
  <si>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</si>
  <si>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</si>
  <si>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</si>
  <si>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</si>
  <si>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</si>
  <si>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</si>
  <si>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</si>
  <si>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</si>
  <si>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</si>
  <si>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</si>
  <si>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</si>
  <si>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</si>
  <si>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</si>
  <si>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</si>
  <si>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</si>
  <si>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</si>
  <si>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</si>
  <si>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</si>
  <si>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</si>
  <si>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</si>
  <si>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</si>
  <si>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</si>
  <si>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</si>
  <si>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</si>
  <si>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</si>
  <si>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</si>
  <si>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</si>
  <si>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</si>
  <si>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</si>
  <si>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</si>
  <si>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</si>
  <si>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</si>
  <si>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</si>
  <si>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</si>
  <si>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</si>
  <si>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</si>
  <si>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</si>
  <si>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</si>
  <si>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</si>
  <si>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</si>
  <si>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</si>
  <si>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</si>
  <si>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</si>
  <si>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</si>
  <si>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</si>
  <si>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</si>
  <si>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</si>
  <si>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</si>
  <si>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</si>
  <si>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</si>
  <si>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</si>
  <si>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</si>
  <si>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</si>
  <si>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</si>
  <si>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</si>
  <si>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</si>
  <si>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</si>
  <si>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</si>
  <si>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</si>
  <si>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</si>
  <si>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</si>
  <si>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</si>
  <si>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</si>
  <si>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</si>
  <si>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</si>
  <si>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</si>
  <si>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</si>
  <si>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</si>
  <si>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</si>
  <si>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</si>
  <si>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</si>
  <si>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</si>
  <si>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</si>
  <si>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</si>
  <si>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</si>
  <si>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</si>
  <si>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</si>
  <si>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</si>
  <si>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</si>
  <si>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</si>
  <si>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</si>
  <si>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</si>
  <si>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</si>
  <si>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</si>
  <si>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</si>
  <si>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</si>
  <si>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</si>
  <si>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</si>
  <si>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</si>
  <si>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</si>
  <si>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</si>
  <si>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</si>
  <si>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</si>
  <si>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</si>
  <si>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</si>
  <si>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</si>
  <si>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</si>
  <si>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</si>
  <si>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</si>
  <si>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</si>
  <si>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</si>
  <si>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</si>
  <si>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</si>
  <si>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</si>
  <si>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</si>
  <si>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</si>
  <si>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</si>
  <si>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</si>
  <si>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</si>
  <si>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</si>
  <si>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</si>
  <si>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</si>
  <si>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</si>
  <si>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</si>
  <si>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</si>
  <si>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</si>
  <si>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</si>
  <si>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</si>
  <si>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</si>
  <si>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</si>
  <si>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</si>
  <si>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</si>
  <si>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</si>
  <si>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</si>
  <si>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</si>
  <si>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</si>
  <si>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</si>
  <si>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</si>
  <si>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</si>
  <si>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</si>
  <si>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</si>
  <si>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</si>
  <si>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</si>
  <si>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</si>
  <si>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</si>
  <si>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</si>
  <si>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</si>
  <si>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</si>
  <si>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</si>
  <si>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</si>
  <si>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</si>
  <si>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</si>
  <si>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</si>
  <si>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</si>
  <si>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</si>
  <si>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</si>
  <si>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</si>
  <si>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</si>
  <si>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</si>
  <si>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</si>
  <si>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</si>
  <si>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</si>
  <si>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</si>
  <si>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</si>
  <si>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</si>
  <si>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</si>
  <si>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</si>
  <si>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</si>
  <si>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</si>
  <si>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</si>
  <si>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</si>
  <si>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</si>
  <si>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</si>
  <si>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</si>
  <si>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</si>
  <si>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</si>
  <si>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</si>
  <si>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</si>
  <si>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</si>
  <si>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</si>
  <si>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</si>
  <si>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</si>
  <si>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</si>
  <si>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</si>
  <si>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</si>
  <si>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</si>
  <si>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</si>
  <si>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</si>
  <si>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</si>
  <si>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</si>
  <si>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</si>
  <si>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</si>
  <si>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</si>
  <si>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</si>
  <si>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</si>
  <si>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</si>
  <si>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</si>
  <si>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</si>
  <si>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</si>
  <si>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Fondeur Fermin, Luis Rafael</t>
  </si>
  <si>
    <t>Maria Pichardo, Glaufo Rafael</t>
  </si>
  <si>
    <t xml:space="preserve">SIN EFECTIVO </t>
  </si>
  <si>
    <t>3335958165</t>
  </si>
  <si>
    <t>3335958163</t>
  </si>
  <si>
    <t xml:space="preserve">De Leon Morillo, Nelson </t>
  </si>
  <si>
    <t>19 Julio de 2021</t>
  </si>
  <si>
    <t>3335958177</t>
  </si>
  <si>
    <t>3335958178</t>
  </si>
  <si>
    <t>3335958180</t>
  </si>
  <si>
    <t>3335958181</t>
  </si>
  <si>
    <t xml:space="preserve">Gil Carrera, Santiago </t>
  </si>
  <si>
    <t>3335958187</t>
  </si>
  <si>
    <t>3335958186</t>
  </si>
  <si>
    <t>ERROR DE PRINTER</t>
  </si>
  <si>
    <t>3335959107</t>
  </si>
  <si>
    <t>3335959023</t>
  </si>
  <si>
    <t>3335959012</t>
  </si>
  <si>
    <t>3335958986</t>
  </si>
  <si>
    <t>3335958974</t>
  </si>
  <si>
    <t>3335958957</t>
  </si>
  <si>
    <t>3335958951</t>
  </si>
  <si>
    <t>3335958944</t>
  </si>
  <si>
    <t>3335958936</t>
  </si>
  <si>
    <t>3335958919</t>
  </si>
  <si>
    <t>3335958913</t>
  </si>
  <si>
    <t>3335958903</t>
  </si>
  <si>
    <t>3335958887</t>
  </si>
  <si>
    <t>3335958834</t>
  </si>
  <si>
    <t>3335958827</t>
  </si>
  <si>
    <t>3335958798</t>
  </si>
  <si>
    <t>3335958779</t>
  </si>
  <si>
    <t>3335958732</t>
  </si>
  <si>
    <t>3335958675</t>
  </si>
  <si>
    <t>3335958674</t>
  </si>
  <si>
    <t>3335958586</t>
  </si>
  <si>
    <t>3335958569</t>
  </si>
  <si>
    <t>3335958562</t>
  </si>
  <si>
    <t>3335958450</t>
  </si>
  <si>
    <t>3335958382</t>
  </si>
  <si>
    <t>INHIBIDO</t>
  </si>
  <si>
    <t>VANDALIZADO</t>
  </si>
  <si>
    <t>3335958963</t>
  </si>
  <si>
    <t>3335958818</t>
  </si>
  <si>
    <t>3335958807</t>
  </si>
  <si>
    <t>3335958758</t>
  </si>
  <si>
    <t>3335958425</t>
  </si>
  <si>
    <t>Closed</t>
  </si>
  <si>
    <t>LECTOR - REINICIO</t>
  </si>
  <si>
    <t>Doñe Ramirez, Luis Manuel</t>
  </si>
  <si>
    <t>INHIBIDO - REINICIO</t>
  </si>
  <si>
    <t>ENVIO DE CARGA</t>
  </si>
  <si>
    <t>REINICIO EXITOSO</t>
  </si>
  <si>
    <t>CARGA EXITOSO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</si>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</sst>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22" fontId="6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56" fillId="50" borderId="67" xfId="0" applyFont="1" applyFill="1" applyBorder="1" applyAlignment="1">
      <alignment horizontal="left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1"/>
      <tableStyleElement type="headerRow" dxfId="240"/>
      <tableStyleElement type="totalRow" dxfId="239"/>
      <tableStyleElement type="firstColumn" dxfId="238"/>
      <tableStyleElement type="lastColumn" dxfId="237"/>
      <tableStyleElement type="firstRowStripe" dxfId="236"/>
      <tableStyleElement type="firstColumnStripe" dxfId="2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70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6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670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70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70.8324421296275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44.3409722222204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33.4985879629603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23.4985879629603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23.5651273148178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22.6175231481466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19.6447916666657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17.6312615740753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17.5685532407442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13.6895833333328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3" priority="99335"/>
  </conditionalFormatting>
  <conditionalFormatting sqref="E3">
    <cfRule type="duplicateValues" dxfId="72" priority="121698"/>
  </conditionalFormatting>
  <conditionalFormatting sqref="E3">
    <cfRule type="duplicateValues" dxfId="71" priority="121699"/>
    <cfRule type="duplicateValues" dxfId="70" priority="121700"/>
  </conditionalFormatting>
  <conditionalFormatting sqref="E3">
    <cfRule type="duplicateValues" dxfId="69" priority="121701"/>
    <cfRule type="duplicateValues" dxfId="68" priority="121702"/>
    <cfRule type="duplicateValues" dxfId="67" priority="121703"/>
    <cfRule type="duplicateValues" dxfId="66" priority="121704"/>
  </conditionalFormatting>
  <conditionalFormatting sqref="B3">
    <cfRule type="duplicateValues" dxfId="65" priority="121705"/>
  </conditionalFormatting>
  <conditionalFormatting sqref="E4">
    <cfRule type="duplicateValues" dxfId="64" priority="60"/>
  </conditionalFormatting>
  <conditionalFormatting sqref="E4">
    <cfRule type="duplicateValues" dxfId="63" priority="57"/>
    <cfRule type="duplicateValues" dxfId="62" priority="58"/>
    <cfRule type="duplicateValues" dxfId="61" priority="59"/>
  </conditionalFormatting>
  <conditionalFormatting sqref="E4">
    <cfRule type="duplicateValues" dxfId="60" priority="56"/>
  </conditionalFormatting>
  <conditionalFormatting sqref="E4">
    <cfRule type="duplicateValues" dxfId="59" priority="53"/>
    <cfRule type="duplicateValues" dxfId="58" priority="54"/>
    <cfRule type="duplicateValues" dxfId="57" priority="55"/>
  </conditionalFormatting>
  <conditionalFormatting sqref="B4">
    <cfRule type="duplicateValues" dxfId="56" priority="52"/>
  </conditionalFormatting>
  <conditionalFormatting sqref="E4">
    <cfRule type="duplicateValues" dxfId="55" priority="51"/>
  </conditionalFormatting>
  <conditionalFormatting sqref="E5">
    <cfRule type="duplicateValues" dxfId="54" priority="50"/>
  </conditionalFormatting>
  <conditionalFormatting sqref="E5">
    <cfRule type="duplicateValues" dxfId="53" priority="47"/>
    <cfRule type="duplicateValues" dxfId="52" priority="48"/>
    <cfRule type="duplicateValues" dxfId="51" priority="49"/>
  </conditionalFormatting>
  <conditionalFormatting sqref="E5">
    <cfRule type="duplicateValues" dxfId="50" priority="46"/>
  </conditionalFormatting>
  <conditionalFormatting sqref="E5">
    <cfRule type="duplicateValues" dxfId="49" priority="43"/>
    <cfRule type="duplicateValues" dxfId="48" priority="44"/>
    <cfRule type="duplicateValues" dxfId="47" priority="45"/>
  </conditionalFormatting>
  <conditionalFormatting sqref="B5">
    <cfRule type="duplicateValues" dxfId="46" priority="42"/>
  </conditionalFormatting>
  <conditionalFormatting sqref="E5">
    <cfRule type="duplicateValues" dxfId="45" priority="41"/>
  </conditionalFormatting>
  <conditionalFormatting sqref="E7:E11">
    <cfRule type="duplicateValues" dxfId="44" priority="40"/>
  </conditionalFormatting>
  <conditionalFormatting sqref="B7:B11">
    <cfRule type="duplicateValues" dxfId="43" priority="39"/>
  </conditionalFormatting>
  <conditionalFormatting sqref="B7:B11">
    <cfRule type="duplicateValues" dxfId="42" priority="36"/>
    <cfRule type="duplicateValues" dxfId="41" priority="37"/>
    <cfRule type="duplicateValues" dxfId="40" priority="38"/>
  </conditionalFormatting>
  <conditionalFormatting sqref="E7:E11">
    <cfRule type="duplicateValues" dxfId="39" priority="35"/>
  </conditionalFormatting>
  <conditionalFormatting sqref="E7:E11">
    <cfRule type="duplicateValues" dxfId="38" priority="33"/>
    <cfRule type="duplicateValues" dxfId="37" priority="34"/>
  </conditionalFormatting>
  <conditionalFormatting sqref="E7:E11">
    <cfRule type="duplicateValues" dxfId="36" priority="30"/>
    <cfRule type="duplicateValues" dxfId="35" priority="31"/>
    <cfRule type="duplicateValues" dxfId="34" priority="32"/>
  </conditionalFormatting>
  <conditionalFormatting sqref="E7:E11">
    <cfRule type="duplicateValues" dxfId="33" priority="26"/>
    <cfRule type="duplicateValues" dxfId="32" priority="27"/>
    <cfRule type="duplicateValues" dxfId="31" priority="28"/>
    <cfRule type="duplicateValues" dxfId="30" priority="29"/>
  </conditionalFormatting>
  <conditionalFormatting sqref="B6">
    <cfRule type="duplicateValues" dxfId="29" priority="25"/>
  </conditionalFormatting>
  <conditionalFormatting sqref="E6">
    <cfRule type="duplicateValues" dxfId="28" priority="24"/>
  </conditionalFormatting>
  <conditionalFormatting sqref="E6">
    <cfRule type="duplicateValues" dxfId="27" priority="21"/>
    <cfRule type="duplicateValues" dxfId="26" priority="22"/>
    <cfRule type="duplicateValues" dxfId="25" priority="23"/>
  </conditionalFormatting>
  <conditionalFormatting sqref="E6">
    <cfRule type="duplicateValues" dxfId="24" priority="20"/>
  </conditionalFormatting>
  <conditionalFormatting sqref="E6">
    <cfRule type="duplicateValues" dxfId="23" priority="17"/>
    <cfRule type="duplicateValues" dxfId="22" priority="18"/>
    <cfRule type="duplicateValues" dxfId="21" priority="19"/>
  </conditionalFormatting>
  <conditionalFormatting sqref="E6">
    <cfRule type="duplicateValues" dxfId="20" priority="16"/>
  </conditionalFormatting>
  <conditionalFormatting sqref="E12">
    <cfRule type="duplicateValues" dxfId="19" priority="15"/>
  </conditionalFormatting>
  <conditionalFormatting sqref="B12">
    <cfRule type="duplicateValues" dxfId="18" priority="14"/>
  </conditionalFormatting>
  <conditionalFormatting sqref="B12">
    <cfRule type="duplicateValues" dxfId="17" priority="11"/>
    <cfRule type="duplicateValues" dxfId="16" priority="12"/>
    <cfRule type="duplicateValues" dxfId="15" priority="13"/>
  </conditionalFormatting>
  <conditionalFormatting sqref="E12">
    <cfRule type="duplicateValues" dxfId="14" priority="10"/>
  </conditionalFormatting>
  <conditionalFormatting sqref="E12">
    <cfRule type="duplicateValues" dxfId="13" priority="8"/>
    <cfRule type="duplicateValues" dxfId="12" priority="9"/>
  </conditionalFormatting>
  <conditionalFormatting sqref="E12">
    <cfRule type="duplicateValues" dxfId="11" priority="5"/>
    <cfRule type="duplicateValues" dxfId="10" priority="6"/>
    <cfRule type="duplicateValues" dxfId="9" priority="7"/>
  </conditionalFormatting>
  <conditionalFormatting sqref="E12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3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8451"/>
  <sheetViews>
    <sheetView tabSelected="1" zoomScale="70" zoomScaleNormal="70" workbookViewId="0">
      <pane ySplit="4" topLeftCell="A5" activePane="bottomLeft" state="frozen"/>
      <selection pane="bottomLeft" activeCell="G166" sqref="G166"/>
    </sheetView>
  </sheetViews>
  <sheetFormatPr baseColWidth="10" defaultColWidth="25.5703125" defaultRowHeight="15" x14ac:dyDescent="0.25"/>
  <cols>
    <col min="1" max="1" width="26.5703125" style="106" bestFit="1" customWidth="1"/>
    <col min="2" max="2" width="19.7109375" style="84" bestFit="1" customWidth="1"/>
    <col min="3" max="3" width="17.7109375" style="43" bestFit="1" customWidth="1"/>
    <col min="4" max="4" width="28.5703125" style="106" bestFit="1" customWidth="1"/>
    <col min="5" max="5" width="11.85546875" style="75" bestFit="1" customWidth="1"/>
    <col min="6" max="6" width="11.85546875" style="44" customWidth="1"/>
    <col min="7" max="7" width="59.5703125" style="44" customWidth="1"/>
    <col min="8" max="11" width="5.5703125" style="44" customWidth="1"/>
    <col min="12" max="12" width="50.85546875" style="44" customWidth="1"/>
    <col min="13" max="13" width="19.5703125" style="106" customWidth="1"/>
    <col min="14" max="14" width="17.28515625" style="106" customWidth="1"/>
    <col min="15" max="15" width="41.85546875" style="106" customWidth="1"/>
    <col min="16" max="16" width="22.42578125" style="79" bestFit="1" customWidth="1"/>
    <col min="17" max="17" width="50.85546875" style="69" bestFit="1" customWidth="1"/>
    <col min="18" max="16384" width="25.5703125" style="42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2597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42" t="str">
        <f>VLOOKUP(E5,'LISTADO ATM'!$A$2:$C$898,3,0)</f>
        <v>SUR</v>
      </c>
      <c r="B5" s="139">
        <v>3335955021</v>
      </c>
      <c r="C5" s="100">
        <v>44392.186192129629</v>
      </c>
      <c r="D5" s="100" t="s">
        <v>2180</v>
      </c>
      <c r="E5" s="134">
        <v>360</v>
      </c>
      <c r="F5" s="142" t="str">
        <f>VLOOKUP(E5,VIP!$A$2:$O14301,2,0)</f>
        <v>DRBR360</v>
      </c>
      <c r="G5" s="142" t="str">
        <f>VLOOKUP(E5,'LISTADO ATM'!$A$2:$B$897,2,0)</f>
        <v>ATM Ayuntamiento Guayabal</v>
      </c>
      <c r="H5" s="142" t="str">
        <f>VLOOKUP(E5,VIP!$A$2:$O19262,7,FALSE)</f>
        <v>si</v>
      </c>
      <c r="I5" s="142" t="str">
        <f>VLOOKUP(E5,VIP!$A$2:$O11227,8,FALSE)</f>
        <v>si</v>
      </c>
      <c r="J5" s="142" t="str">
        <f>VLOOKUP(E5,VIP!$A$2:$O11177,8,FALSE)</f>
        <v>si</v>
      </c>
      <c r="K5" s="142" t="str">
        <f>VLOOKUP(E5,VIP!$A$2:$O14751,6,0)</f>
        <v>NO</v>
      </c>
      <c r="L5" s="143" t="s">
        <v>2245</v>
      </c>
      <c r="M5" s="99" t="s">
        <v>2445</v>
      </c>
      <c r="N5" s="99" t="s">
        <v>2452</v>
      </c>
      <c r="O5" s="142" t="s">
        <v>2454</v>
      </c>
      <c r="P5" s="142"/>
      <c r="Q5" s="99" t="s">
        <v>2245</v>
      </c>
    </row>
    <row r="6" spans="1:17" ht="18" x14ac:dyDescent="0.25">
      <c r="A6" s="142" t="str">
        <f>VLOOKUP(E6,'LISTADO ATM'!$A$2:$C$898,3,0)</f>
        <v>DISTRITO NACIONAL</v>
      </c>
      <c r="B6" s="139">
        <v>3335955659</v>
      </c>
      <c r="C6" s="100">
        <v>44392.487754629627</v>
      </c>
      <c r="D6" s="100" t="s">
        <v>2180</v>
      </c>
      <c r="E6" s="134">
        <v>237</v>
      </c>
      <c r="F6" s="142" t="str">
        <f>VLOOKUP(E6,VIP!$A$2:$O14327,2,0)</f>
        <v>DRBR237</v>
      </c>
      <c r="G6" s="142" t="str">
        <f>VLOOKUP(E6,'LISTADO ATM'!$A$2:$B$897,2,0)</f>
        <v xml:space="preserve">ATM UNP Plaza Vásquez </v>
      </c>
      <c r="H6" s="142" t="str">
        <f>VLOOKUP(E6,VIP!$A$2:$O19288,7,FALSE)</f>
        <v>Si</v>
      </c>
      <c r="I6" s="142" t="str">
        <f>VLOOKUP(E6,VIP!$A$2:$O11253,8,FALSE)</f>
        <v>Si</v>
      </c>
      <c r="J6" s="142" t="str">
        <f>VLOOKUP(E6,VIP!$A$2:$O11203,8,FALSE)</f>
        <v>Si</v>
      </c>
      <c r="K6" s="142" t="str">
        <f>VLOOKUP(E6,VIP!$A$2:$O14777,6,0)</f>
        <v>SI</v>
      </c>
      <c r="L6" s="143" t="s">
        <v>2245</v>
      </c>
      <c r="M6" s="205" t="s">
        <v>2545</v>
      </c>
      <c r="N6" s="99" t="s">
        <v>2589</v>
      </c>
      <c r="O6" s="142" t="s">
        <v>2454</v>
      </c>
      <c r="P6" s="142"/>
      <c r="Q6" s="204">
        <v>44396.453888888886</v>
      </c>
    </row>
    <row r="7" spans="1:17" ht="18" x14ac:dyDescent="0.25">
      <c r="A7" s="142" t="str">
        <f>VLOOKUP(E7,'LISTADO ATM'!$A$2:$C$898,3,0)</f>
        <v>DISTRITO NACIONAL</v>
      </c>
      <c r="B7" s="139">
        <v>3335956059</v>
      </c>
      <c r="C7" s="100">
        <v>44392.648495370369</v>
      </c>
      <c r="D7" s="100" t="s">
        <v>2180</v>
      </c>
      <c r="E7" s="134">
        <v>620</v>
      </c>
      <c r="F7" s="142" t="str">
        <f>VLOOKUP(E7,VIP!$A$2:$O14312,2,0)</f>
        <v>DRBR620</v>
      </c>
      <c r="G7" s="142" t="str">
        <f>VLOOKUP(E7,'LISTADO ATM'!$A$2:$B$897,2,0)</f>
        <v xml:space="preserve">ATM Ministerio de Medio Ambiente </v>
      </c>
      <c r="H7" s="142" t="str">
        <f>VLOOKUP(E7,VIP!$A$2:$O19273,7,FALSE)</f>
        <v>Si</v>
      </c>
      <c r="I7" s="142" t="str">
        <f>VLOOKUP(E7,VIP!$A$2:$O11238,8,FALSE)</f>
        <v>No</v>
      </c>
      <c r="J7" s="142" t="str">
        <f>VLOOKUP(E7,VIP!$A$2:$O11188,8,FALSE)</f>
        <v>No</v>
      </c>
      <c r="K7" s="142" t="str">
        <f>VLOOKUP(E7,VIP!$A$2:$O14762,6,0)</f>
        <v>NO</v>
      </c>
      <c r="L7" s="143" t="s">
        <v>2219</v>
      </c>
      <c r="M7" s="99" t="s">
        <v>2445</v>
      </c>
      <c r="N7" s="99" t="s">
        <v>2452</v>
      </c>
      <c r="O7" s="142" t="s">
        <v>2454</v>
      </c>
      <c r="P7" s="142"/>
      <c r="Q7" s="99" t="s">
        <v>2219</v>
      </c>
    </row>
    <row r="8" spans="1:17" ht="18" x14ac:dyDescent="0.25">
      <c r="A8" s="142" t="str">
        <f>VLOOKUP(E8,'LISTADO ATM'!$A$2:$C$898,3,0)</f>
        <v>DISTRITO NACIONAL</v>
      </c>
      <c r="B8" s="139">
        <v>3335956088</v>
      </c>
      <c r="C8" s="100">
        <v>44392.654768518521</v>
      </c>
      <c r="D8" s="100" t="s">
        <v>2180</v>
      </c>
      <c r="E8" s="134">
        <v>639</v>
      </c>
      <c r="F8" s="142" t="str">
        <f>VLOOKUP(E8,VIP!$A$2:$O14309,2,0)</f>
        <v>DRBR639</v>
      </c>
      <c r="G8" s="142" t="str">
        <f>VLOOKUP(E8,'LISTADO ATM'!$A$2:$B$897,2,0)</f>
        <v xml:space="preserve">ATM Comisión Militar MOPC </v>
      </c>
      <c r="H8" s="142" t="str">
        <f>VLOOKUP(E8,VIP!$A$2:$O19270,7,FALSE)</f>
        <v>Si</v>
      </c>
      <c r="I8" s="142" t="str">
        <f>VLOOKUP(E8,VIP!$A$2:$O11235,8,FALSE)</f>
        <v>Si</v>
      </c>
      <c r="J8" s="142" t="str">
        <f>VLOOKUP(E8,VIP!$A$2:$O11185,8,FALSE)</f>
        <v>Si</v>
      </c>
      <c r="K8" s="142" t="str">
        <f>VLOOKUP(E8,VIP!$A$2:$O14759,6,0)</f>
        <v>NO</v>
      </c>
      <c r="L8" s="143" t="s">
        <v>2245</v>
      </c>
      <c r="M8" s="99" t="s">
        <v>2445</v>
      </c>
      <c r="N8" s="99" t="s">
        <v>2452</v>
      </c>
      <c r="O8" s="142" t="s">
        <v>2454</v>
      </c>
      <c r="P8" s="142"/>
      <c r="Q8" s="99" t="s">
        <v>2245</v>
      </c>
    </row>
    <row r="9" spans="1:17" ht="18" x14ac:dyDescent="0.25">
      <c r="A9" s="142" t="str">
        <f>VLOOKUP(E9,'LISTADO ATM'!$A$2:$C$898,3,0)</f>
        <v>DISTRITO NACIONAL</v>
      </c>
      <c r="B9" s="139">
        <v>3335956269</v>
      </c>
      <c r="C9" s="100">
        <v>44392.731874999998</v>
      </c>
      <c r="D9" s="100" t="s">
        <v>2448</v>
      </c>
      <c r="E9" s="134">
        <v>876</v>
      </c>
      <c r="F9" s="142" t="str">
        <f>VLOOKUP(E9,VIP!$A$2:$O14313,2,0)</f>
        <v>DRBR876</v>
      </c>
      <c r="G9" s="142" t="str">
        <f>VLOOKUP(E9,'LISTADO ATM'!$A$2:$B$897,2,0)</f>
        <v xml:space="preserve">ATM Estación Next Abraham Lincoln </v>
      </c>
      <c r="H9" s="142" t="str">
        <f>VLOOKUP(E9,VIP!$A$2:$O19274,7,FALSE)</f>
        <v>Si</v>
      </c>
      <c r="I9" s="142" t="str">
        <f>VLOOKUP(E9,VIP!$A$2:$O11239,8,FALSE)</f>
        <v>Si</v>
      </c>
      <c r="J9" s="142" t="str">
        <f>VLOOKUP(E9,VIP!$A$2:$O11189,8,FALSE)</f>
        <v>Si</v>
      </c>
      <c r="K9" s="142" t="str">
        <f>VLOOKUP(E9,VIP!$A$2:$O14763,6,0)</f>
        <v>NO</v>
      </c>
      <c r="L9" s="143" t="s">
        <v>2441</v>
      </c>
      <c r="M9" s="99" t="s">
        <v>2445</v>
      </c>
      <c r="N9" s="99" t="s">
        <v>2452</v>
      </c>
      <c r="O9" s="142" t="s">
        <v>2453</v>
      </c>
      <c r="P9" s="142"/>
      <c r="Q9" s="99" t="s">
        <v>2441</v>
      </c>
    </row>
    <row r="10" spans="1:17" ht="18" x14ac:dyDescent="0.25">
      <c r="A10" s="142" t="str">
        <f>VLOOKUP(E10,'LISTADO ATM'!$A$2:$C$898,3,0)</f>
        <v>DISTRITO NACIONAL</v>
      </c>
      <c r="B10" s="139">
        <v>3335956271</v>
      </c>
      <c r="C10" s="100">
        <v>44392.7343287037</v>
      </c>
      <c r="D10" s="100" t="s">
        <v>2180</v>
      </c>
      <c r="E10" s="134">
        <v>701</v>
      </c>
      <c r="F10" s="142" t="str">
        <f>VLOOKUP(E10,VIP!$A$2:$O14314,2,0)</f>
        <v>DRBR701</v>
      </c>
      <c r="G10" s="142" t="str">
        <f>VLOOKUP(E10,'LISTADO ATM'!$A$2:$B$897,2,0)</f>
        <v>ATM Autoservicio Los Alcarrizos</v>
      </c>
      <c r="H10" s="142" t="str">
        <f>VLOOKUP(E10,VIP!$A$2:$O19275,7,FALSE)</f>
        <v>Si</v>
      </c>
      <c r="I10" s="142" t="str">
        <f>VLOOKUP(E10,VIP!$A$2:$O11240,8,FALSE)</f>
        <v>Si</v>
      </c>
      <c r="J10" s="142" t="str">
        <f>VLOOKUP(E10,VIP!$A$2:$O11190,8,FALSE)</f>
        <v>Si</v>
      </c>
      <c r="K10" s="142" t="str">
        <f>VLOOKUP(E10,VIP!$A$2:$O14764,6,0)</f>
        <v>NO</v>
      </c>
      <c r="L10" s="143" t="s">
        <v>2219</v>
      </c>
      <c r="M10" s="99" t="s">
        <v>2445</v>
      </c>
      <c r="N10" s="99" t="s">
        <v>2452</v>
      </c>
      <c r="O10" s="142" t="s">
        <v>2454</v>
      </c>
      <c r="P10" s="142"/>
      <c r="Q10" s="99" t="s">
        <v>2219</v>
      </c>
    </row>
    <row r="11" spans="1:17" ht="18" x14ac:dyDescent="0.25">
      <c r="A11" s="142" t="str">
        <f>VLOOKUP(E11,'LISTADO ATM'!$A$2:$C$898,3,0)</f>
        <v>DISTRITO NACIONAL</v>
      </c>
      <c r="B11" s="139">
        <v>3335956316</v>
      </c>
      <c r="C11" s="100">
        <v>44392.775775462964</v>
      </c>
      <c r="D11" s="100" t="s">
        <v>2180</v>
      </c>
      <c r="E11" s="134">
        <v>686</v>
      </c>
      <c r="F11" s="142" t="str">
        <f>VLOOKUP(E11,VIP!$A$2:$O14330,2,0)</f>
        <v>DRBR686</v>
      </c>
      <c r="G11" s="142" t="str">
        <f>VLOOKUP(E11,'LISTADO ATM'!$A$2:$B$897,2,0)</f>
        <v>ATM Autoservicio Oficina Máximo Gómez</v>
      </c>
      <c r="H11" s="142" t="str">
        <f>VLOOKUP(E11,VIP!$A$2:$O19291,7,FALSE)</f>
        <v>Si</v>
      </c>
      <c r="I11" s="142" t="str">
        <f>VLOOKUP(E11,VIP!$A$2:$O11256,8,FALSE)</f>
        <v>Si</v>
      </c>
      <c r="J11" s="142" t="str">
        <f>VLOOKUP(E11,VIP!$A$2:$O11206,8,FALSE)</f>
        <v>Si</v>
      </c>
      <c r="K11" s="142" t="str">
        <f>VLOOKUP(E11,VIP!$A$2:$O14780,6,0)</f>
        <v>NO</v>
      </c>
      <c r="L11" s="143" t="s">
        <v>2219</v>
      </c>
      <c r="M11" s="99" t="s">
        <v>2445</v>
      </c>
      <c r="N11" s="99" t="s">
        <v>2452</v>
      </c>
      <c r="O11" s="142" t="s">
        <v>2454</v>
      </c>
      <c r="P11" s="142"/>
      <c r="Q11" s="99" t="s">
        <v>2219</v>
      </c>
    </row>
    <row r="12" spans="1:17" ht="18" x14ac:dyDescent="0.25">
      <c r="A12" s="142" t="str">
        <f>VLOOKUP(E12,'LISTADO ATM'!$A$2:$C$898,3,0)</f>
        <v>DISTRITO NACIONAL</v>
      </c>
      <c r="B12" s="139">
        <v>3335956332</v>
      </c>
      <c r="C12" s="100">
        <v>44392.859189814815</v>
      </c>
      <c r="D12" s="100" t="s">
        <v>2448</v>
      </c>
      <c r="E12" s="134">
        <v>391</v>
      </c>
      <c r="F12" s="142" t="str">
        <f>VLOOKUP(E12,VIP!$A$2:$O14349,2,0)</f>
        <v>DRBR391</v>
      </c>
      <c r="G12" s="142" t="str">
        <f>VLOOKUP(E12,'LISTADO ATM'!$A$2:$B$897,2,0)</f>
        <v xml:space="preserve">ATM S/M Jumbo Luperón </v>
      </c>
      <c r="H12" s="142" t="str">
        <f>VLOOKUP(E12,VIP!$A$2:$O19310,7,FALSE)</f>
        <v>Si</v>
      </c>
      <c r="I12" s="142" t="str">
        <f>VLOOKUP(E12,VIP!$A$2:$O11275,8,FALSE)</f>
        <v>Si</v>
      </c>
      <c r="J12" s="142" t="str">
        <f>VLOOKUP(E12,VIP!$A$2:$O11225,8,FALSE)</f>
        <v>Si</v>
      </c>
      <c r="K12" s="142" t="str">
        <f>VLOOKUP(E12,VIP!$A$2:$O14799,6,0)</f>
        <v>NO</v>
      </c>
      <c r="L12" s="143" t="s">
        <v>2560</v>
      </c>
      <c r="M12" s="99" t="s">
        <v>2445</v>
      </c>
      <c r="N12" s="99" t="s">
        <v>2452</v>
      </c>
      <c r="O12" s="142" t="s">
        <v>2453</v>
      </c>
      <c r="P12" s="142"/>
      <c r="Q12" s="99" t="s">
        <v>2560</v>
      </c>
    </row>
    <row r="13" spans="1:17" ht="18" x14ac:dyDescent="0.25">
      <c r="A13" s="142" t="str">
        <f>VLOOKUP(E13,'LISTADO ATM'!$A$2:$C$898,3,0)</f>
        <v>DISTRITO NACIONAL</v>
      </c>
      <c r="B13" s="139">
        <v>3335956385</v>
      </c>
      <c r="C13" s="100">
        <v>44393.329201388886</v>
      </c>
      <c r="D13" s="100" t="s">
        <v>2469</v>
      </c>
      <c r="E13" s="134">
        <v>354</v>
      </c>
      <c r="F13" s="142" t="str">
        <f>VLOOKUP(E13,VIP!$A$2:$O14359,2,0)</f>
        <v>DRBR354</v>
      </c>
      <c r="G13" s="142" t="str">
        <f>VLOOKUP(E13,'LISTADO ATM'!$A$2:$B$897,2,0)</f>
        <v xml:space="preserve">ATM Oficina Núñez de Cáceres II </v>
      </c>
      <c r="H13" s="142" t="str">
        <f>VLOOKUP(E13,VIP!$A$2:$O19320,7,FALSE)</f>
        <v>Si</v>
      </c>
      <c r="I13" s="142" t="str">
        <f>VLOOKUP(E13,VIP!$A$2:$O11285,8,FALSE)</f>
        <v>Si</v>
      </c>
      <c r="J13" s="142" t="str">
        <f>VLOOKUP(E13,VIP!$A$2:$O11235,8,FALSE)</f>
        <v>Si</v>
      </c>
      <c r="K13" s="142" t="str">
        <f>VLOOKUP(E13,VIP!$A$2:$O14809,6,0)</f>
        <v>NO</v>
      </c>
      <c r="L13" s="143" t="s">
        <v>2441</v>
      </c>
      <c r="M13" s="99" t="s">
        <v>2445</v>
      </c>
      <c r="N13" s="99" t="s">
        <v>2452</v>
      </c>
      <c r="O13" s="142" t="s">
        <v>2590</v>
      </c>
      <c r="P13" s="142"/>
      <c r="Q13" s="99" t="s">
        <v>2441</v>
      </c>
    </row>
    <row r="14" spans="1:17" ht="18" x14ac:dyDescent="0.25">
      <c r="A14" s="142" t="str">
        <f>VLOOKUP(E14,'LISTADO ATM'!$A$2:$C$898,3,0)</f>
        <v>DISTRITO NACIONAL</v>
      </c>
      <c r="B14" s="139">
        <v>3335956853</v>
      </c>
      <c r="C14" s="100">
        <v>44393.447974537034</v>
      </c>
      <c r="D14" s="100" t="s">
        <v>2448</v>
      </c>
      <c r="E14" s="134">
        <v>738</v>
      </c>
      <c r="F14" s="142" t="str">
        <f>VLOOKUP(E14,VIP!$A$2:$O14364,2,0)</f>
        <v>DRBR24S</v>
      </c>
      <c r="G14" s="142" t="str">
        <f>VLOOKUP(E14,'LISTADO ATM'!$A$2:$B$897,2,0)</f>
        <v xml:space="preserve">ATM Zona Franca Los Alcarrizos </v>
      </c>
      <c r="H14" s="142" t="str">
        <f>VLOOKUP(E14,VIP!$A$2:$O19325,7,FALSE)</f>
        <v>Si</v>
      </c>
      <c r="I14" s="142" t="str">
        <f>VLOOKUP(E14,VIP!$A$2:$O11290,8,FALSE)</f>
        <v>Si</v>
      </c>
      <c r="J14" s="142" t="str">
        <f>VLOOKUP(E14,VIP!$A$2:$O11240,8,FALSE)</f>
        <v>Si</v>
      </c>
      <c r="K14" s="142" t="str">
        <f>VLOOKUP(E14,VIP!$A$2:$O14814,6,0)</f>
        <v>NO</v>
      </c>
      <c r="L14" s="143" t="s">
        <v>2417</v>
      </c>
      <c r="M14" s="99" t="s">
        <v>2445</v>
      </c>
      <c r="N14" s="99" t="s">
        <v>2452</v>
      </c>
      <c r="O14" s="142" t="s">
        <v>2453</v>
      </c>
      <c r="P14" s="142"/>
      <c r="Q14" s="99" t="s">
        <v>2417</v>
      </c>
    </row>
    <row r="15" spans="1:17" ht="18" x14ac:dyDescent="0.25">
      <c r="A15" s="142" t="str">
        <f>VLOOKUP(E15,'LISTADO ATM'!$A$2:$C$898,3,0)</f>
        <v>DISTRITO NACIONAL</v>
      </c>
      <c r="B15" s="139">
        <v>3335957041</v>
      </c>
      <c r="C15" s="100">
        <v>44393.495613425926</v>
      </c>
      <c r="D15" s="100" t="s">
        <v>2469</v>
      </c>
      <c r="E15" s="134">
        <v>946</v>
      </c>
      <c r="F15" s="142" t="str">
        <f>VLOOKUP(E15,VIP!$A$2:$O14380,2,0)</f>
        <v>DRBR24R</v>
      </c>
      <c r="G15" s="142" t="str">
        <f>VLOOKUP(E15,'LISTADO ATM'!$A$2:$B$897,2,0)</f>
        <v xml:space="preserve">ATM Oficina Núñez de Cáceres I </v>
      </c>
      <c r="H15" s="142" t="str">
        <f>VLOOKUP(E15,VIP!$A$2:$O19341,7,FALSE)</f>
        <v>Si</v>
      </c>
      <c r="I15" s="142" t="str">
        <f>VLOOKUP(E15,VIP!$A$2:$O11306,8,FALSE)</f>
        <v>Si</v>
      </c>
      <c r="J15" s="142" t="str">
        <f>VLOOKUP(E15,VIP!$A$2:$O11256,8,FALSE)</f>
        <v>Si</v>
      </c>
      <c r="K15" s="142" t="str">
        <f>VLOOKUP(E15,VIP!$A$2:$O14830,6,0)</f>
        <v>NO</v>
      </c>
      <c r="L15" s="143" t="s">
        <v>2417</v>
      </c>
      <c r="M15" s="99" t="s">
        <v>2445</v>
      </c>
      <c r="N15" s="99" t="s">
        <v>2452</v>
      </c>
      <c r="O15" s="142" t="s">
        <v>2590</v>
      </c>
      <c r="P15" s="142"/>
      <c r="Q15" s="99" t="s">
        <v>2417</v>
      </c>
    </row>
    <row r="16" spans="1:17" ht="18" x14ac:dyDescent="0.25">
      <c r="A16" s="142" t="str">
        <f>VLOOKUP(E16,'LISTADO ATM'!$A$2:$C$898,3,0)</f>
        <v>DISTRITO NACIONAL</v>
      </c>
      <c r="B16" s="139">
        <v>3335957136</v>
      </c>
      <c r="C16" s="100">
        <v>44393.527418981481</v>
      </c>
      <c r="D16" s="100" t="s">
        <v>2180</v>
      </c>
      <c r="E16" s="134">
        <v>902</v>
      </c>
      <c r="F16" s="142" t="str">
        <f>VLOOKUP(E16,VIP!$A$2:$O14373,2,0)</f>
        <v>DRBR16A</v>
      </c>
      <c r="G16" s="142" t="str">
        <f>VLOOKUP(E16,'LISTADO ATM'!$A$2:$B$897,2,0)</f>
        <v xml:space="preserve">ATM Oficina Plaza Florida </v>
      </c>
      <c r="H16" s="142" t="str">
        <f>VLOOKUP(E16,VIP!$A$2:$O19334,7,FALSE)</f>
        <v>Si</v>
      </c>
      <c r="I16" s="142" t="str">
        <f>VLOOKUP(E16,VIP!$A$2:$O11299,8,FALSE)</f>
        <v>Si</v>
      </c>
      <c r="J16" s="142" t="str">
        <f>VLOOKUP(E16,VIP!$A$2:$O11249,8,FALSE)</f>
        <v>Si</v>
      </c>
      <c r="K16" s="142" t="str">
        <f>VLOOKUP(E16,VIP!$A$2:$O14823,6,0)</f>
        <v>NO</v>
      </c>
      <c r="L16" s="143" t="s">
        <v>2219</v>
      </c>
      <c r="M16" s="99" t="s">
        <v>2445</v>
      </c>
      <c r="N16" s="99" t="s">
        <v>2589</v>
      </c>
      <c r="O16" s="142" t="s">
        <v>2454</v>
      </c>
      <c r="P16" s="142"/>
      <c r="Q16" s="99" t="s">
        <v>2219</v>
      </c>
    </row>
    <row r="17" spans="1:17" ht="18" x14ac:dyDescent="0.25">
      <c r="A17" s="142" t="str">
        <f>VLOOKUP(E17,'LISTADO ATM'!$A$2:$C$898,3,0)</f>
        <v>DISTRITO NACIONAL</v>
      </c>
      <c r="B17" s="139">
        <v>3335957172</v>
      </c>
      <c r="C17" s="100">
        <v>44393.538032407407</v>
      </c>
      <c r="D17" s="100" t="s">
        <v>2180</v>
      </c>
      <c r="E17" s="134">
        <v>125</v>
      </c>
      <c r="F17" s="142" t="str">
        <f>VLOOKUP(E17,VIP!$A$2:$O14369,2,0)</f>
        <v>DRBR125</v>
      </c>
      <c r="G17" s="142" t="str">
        <f>VLOOKUP(E17,'LISTADO ATM'!$A$2:$B$897,2,0)</f>
        <v xml:space="preserve">ATM Dirección General de Aduanas II </v>
      </c>
      <c r="H17" s="142" t="str">
        <f>VLOOKUP(E17,VIP!$A$2:$O19330,7,FALSE)</f>
        <v>Si</v>
      </c>
      <c r="I17" s="142" t="str">
        <f>VLOOKUP(E17,VIP!$A$2:$O11295,8,FALSE)</f>
        <v>Si</v>
      </c>
      <c r="J17" s="142" t="str">
        <f>VLOOKUP(E17,VIP!$A$2:$O11245,8,FALSE)</f>
        <v>Si</v>
      </c>
      <c r="K17" s="142" t="str">
        <f>VLOOKUP(E17,VIP!$A$2:$O14819,6,0)</f>
        <v>NO</v>
      </c>
      <c r="L17" s="143" t="s">
        <v>2465</v>
      </c>
      <c r="M17" s="99" t="s">
        <v>2445</v>
      </c>
      <c r="N17" s="99" t="s">
        <v>2589</v>
      </c>
      <c r="O17" s="142" t="s">
        <v>2454</v>
      </c>
      <c r="P17" s="99"/>
      <c r="Q17" s="99" t="s">
        <v>2465</v>
      </c>
    </row>
    <row r="18" spans="1:17" ht="18" x14ac:dyDescent="0.25">
      <c r="A18" s="142" t="str">
        <f>VLOOKUP(E18,'LISTADO ATM'!$A$2:$C$898,3,0)</f>
        <v>DISTRITO NACIONAL</v>
      </c>
      <c r="B18" s="139">
        <v>3335957553</v>
      </c>
      <c r="C18" s="100">
        <v>44393.686296296299</v>
      </c>
      <c r="D18" s="100" t="s">
        <v>2180</v>
      </c>
      <c r="E18" s="134">
        <v>718</v>
      </c>
      <c r="F18" s="142" t="str">
        <f>VLOOKUP(E18,VIP!$A$2:$O14376,2,0)</f>
        <v>DRBR24Y</v>
      </c>
      <c r="G18" s="142" t="str">
        <f>VLOOKUP(E18,'LISTADO ATM'!$A$2:$B$897,2,0)</f>
        <v xml:space="preserve">ATM Feria Ganadera </v>
      </c>
      <c r="H18" s="142" t="str">
        <f>VLOOKUP(E18,VIP!$A$2:$O19337,7,FALSE)</f>
        <v>Si</v>
      </c>
      <c r="I18" s="142" t="str">
        <f>VLOOKUP(E18,VIP!$A$2:$O11302,8,FALSE)</f>
        <v>Si</v>
      </c>
      <c r="J18" s="142" t="str">
        <f>VLOOKUP(E18,VIP!$A$2:$O11252,8,FALSE)</f>
        <v>Si</v>
      </c>
      <c r="K18" s="142" t="str">
        <f>VLOOKUP(E18,VIP!$A$2:$O14826,6,0)</f>
        <v>NO</v>
      </c>
      <c r="L18" s="143" t="s">
        <v>2245</v>
      </c>
      <c r="M18" s="99" t="s">
        <v>2445</v>
      </c>
      <c r="N18" s="99" t="s">
        <v>2452</v>
      </c>
      <c r="O18" s="142" t="s">
        <v>2454</v>
      </c>
      <c r="P18" s="142"/>
      <c r="Q18" s="99" t="s">
        <v>2245</v>
      </c>
    </row>
    <row r="19" spans="1:17" ht="18" x14ac:dyDescent="0.25">
      <c r="A19" s="142" t="str">
        <f>VLOOKUP(E19,'LISTADO ATM'!$A$2:$C$898,3,0)</f>
        <v>DISTRITO NACIONAL</v>
      </c>
      <c r="B19" s="139">
        <v>3335957565</v>
      </c>
      <c r="C19" s="100">
        <v>44393.694131944445</v>
      </c>
      <c r="D19" s="100" t="s">
        <v>2180</v>
      </c>
      <c r="E19" s="134">
        <v>461</v>
      </c>
      <c r="F19" s="142" t="str">
        <f>VLOOKUP(E19,VIP!$A$2:$O14373,2,0)</f>
        <v>DRBR461</v>
      </c>
      <c r="G19" s="142" t="str">
        <f>VLOOKUP(E19,'LISTADO ATM'!$A$2:$B$897,2,0)</f>
        <v xml:space="preserve">ATM Autobanco Sarasota I </v>
      </c>
      <c r="H19" s="142" t="str">
        <f>VLOOKUP(E19,VIP!$A$2:$O19334,7,FALSE)</f>
        <v>Si</v>
      </c>
      <c r="I19" s="142" t="str">
        <f>VLOOKUP(E19,VIP!$A$2:$O11299,8,FALSE)</f>
        <v>Si</v>
      </c>
      <c r="J19" s="142" t="str">
        <f>VLOOKUP(E19,VIP!$A$2:$O11249,8,FALSE)</f>
        <v>Si</v>
      </c>
      <c r="K19" s="142" t="str">
        <f>VLOOKUP(E19,VIP!$A$2:$O14823,6,0)</f>
        <v>SI</v>
      </c>
      <c r="L19" s="143" t="s">
        <v>2245</v>
      </c>
      <c r="M19" s="99" t="s">
        <v>2445</v>
      </c>
      <c r="N19" s="99" t="s">
        <v>2452</v>
      </c>
      <c r="O19" s="142" t="s">
        <v>2454</v>
      </c>
      <c r="P19" s="142"/>
      <c r="Q19" s="99" t="s">
        <v>2245</v>
      </c>
    </row>
    <row r="20" spans="1:17" ht="18" x14ac:dyDescent="0.25">
      <c r="A20" s="142" t="str">
        <f>VLOOKUP(E20,'LISTADO ATM'!$A$2:$C$898,3,0)</f>
        <v>DISTRITO NACIONAL</v>
      </c>
      <c r="B20" s="139">
        <v>3335957590</v>
      </c>
      <c r="C20" s="100">
        <v>44393.712060185186</v>
      </c>
      <c r="D20" s="100" t="s">
        <v>2180</v>
      </c>
      <c r="E20" s="134">
        <v>884</v>
      </c>
      <c r="F20" s="142" t="str">
        <f>VLOOKUP(E20,VIP!$A$2:$O14367,2,0)</f>
        <v>DRBR884</v>
      </c>
      <c r="G20" s="142" t="str">
        <f>VLOOKUP(E20,'LISTADO ATM'!$A$2:$B$897,2,0)</f>
        <v xml:space="preserve">ATM UNP Olé Sabana Perdida </v>
      </c>
      <c r="H20" s="142" t="str">
        <f>VLOOKUP(E20,VIP!$A$2:$O19328,7,FALSE)</f>
        <v>Si</v>
      </c>
      <c r="I20" s="142" t="str">
        <f>VLOOKUP(E20,VIP!$A$2:$O11293,8,FALSE)</f>
        <v>Si</v>
      </c>
      <c r="J20" s="142" t="str">
        <f>VLOOKUP(E20,VIP!$A$2:$O11243,8,FALSE)</f>
        <v>Si</v>
      </c>
      <c r="K20" s="142" t="str">
        <f>VLOOKUP(E20,VIP!$A$2:$O14817,6,0)</f>
        <v>NO</v>
      </c>
      <c r="L20" s="143" t="s">
        <v>2465</v>
      </c>
      <c r="M20" s="99" t="s">
        <v>2445</v>
      </c>
      <c r="N20" s="99" t="s">
        <v>2452</v>
      </c>
      <c r="O20" s="142" t="s">
        <v>2454</v>
      </c>
      <c r="P20" s="142"/>
      <c r="Q20" s="99" t="s">
        <v>2465</v>
      </c>
    </row>
    <row r="21" spans="1:17" ht="18" x14ac:dyDescent="0.25">
      <c r="A21" s="142" t="str">
        <f>VLOOKUP(E21,'LISTADO ATM'!$A$2:$C$898,3,0)</f>
        <v>ESTE</v>
      </c>
      <c r="B21" s="139">
        <v>3335957663</v>
      </c>
      <c r="C21" s="100">
        <v>44393.832013888888</v>
      </c>
      <c r="D21" s="100" t="s">
        <v>2469</v>
      </c>
      <c r="E21" s="134">
        <v>386</v>
      </c>
      <c r="F21" s="142" t="str">
        <f>VLOOKUP(E21,VIP!$A$2:$O14382,2,0)</f>
        <v>DRBR386</v>
      </c>
      <c r="G21" s="142" t="str">
        <f>VLOOKUP(E21,'LISTADO ATM'!$A$2:$B$897,2,0)</f>
        <v xml:space="preserve">ATM Plaza Verón II </v>
      </c>
      <c r="H21" s="142" t="str">
        <f>VLOOKUP(E21,VIP!$A$2:$O19343,7,FALSE)</f>
        <v>Si</v>
      </c>
      <c r="I21" s="142" t="str">
        <f>VLOOKUP(E21,VIP!$A$2:$O11308,8,FALSE)</f>
        <v>Si</v>
      </c>
      <c r="J21" s="142" t="str">
        <f>VLOOKUP(E21,VIP!$A$2:$O11258,8,FALSE)</f>
        <v>Si</v>
      </c>
      <c r="K21" s="142" t="str">
        <f>VLOOKUP(E21,VIP!$A$2:$O14832,6,0)</f>
        <v>NO</v>
      </c>
      <c r="L21" s="143" t="s">
        <v>2417</v>
      </c>
      <c r="M21" s="205" t="s">
        <v>2545</v>
      </c>
      <c r="N21" s="99" t="s">
        <v>2452</v>
      </c>
      <c r="O21" s="142" t="s">
        <v>2470</v>
      </c>
      <c r="P21" s="142"/>
      <c r="Q21" s="204">
        <v>44396.453888888886</v>
      </c>
    </row>
    <row r="22" spans="1:17" ht="18" x14ac:dyDescent="0.25">
      <c r="A22" s="142" t="str">
        <f>VLOOKUP(E22,'LISTADO ATM'!$A$2:$C$898,3,0)</f>
        <v>DISTRITO NACIONAL</v>
      </c>
      <c r="B22" s="139">
        <v>3335957668</v>
      </c>
      <c r="C22" s="100">
        <v>44393.863263888888</v>
      </c>
      <c r="D22" s="100" t="s">
        <v>2180</v>
      </c>
      <c r="E22" s="134">
        <v>43</v>
      </c>
      <c r="F22" s="142" t="str">
        <f>VLOOKUP(E22,VIP!$A$2:$O14378,2,0)</f>
        <v>DRBR043</v>
      </c>
      <c r="G22" s="142" t="str">
        <f>VLOOKUP(E22,'LISTADO ATM'!$A$2:$B$897,2,0)</f>
        <v xml:space="preserve">ATM Zona Franca San Isidro </v>
      </c>
      <c r="H22" s="142" t="str">
        <f>VLOOKUP(E22,VIP!$A$2:$O19339,7,FALSE)</f>
        <v>Si</v>
      </c>
      <c r="I22" s="142" t="str">
        <f>VLOOKUP(E22,VIP!$A$2:$O11304,8,FALSE)</f>
        <v>No</v>
      </c>
      <c r="J22" s="142" t="str">
        <f>VLOOKUP(E22,VIP!$A$2:$O11254,8,FALSE)</f>
        <v>No</v>
      </c>
      <c r="K22" s="142" t="str">
        <f>VLOOKUP(E22,VIP!$A$2:$O14828,6,0)</f>
        <v>NO</v>
      </c>
      <c r="L22" s="143" t="s">
        <v>2465</v>
      </c>
      <c r="M22" s="99" t="s">
        <v>2445</v>
      </c>
      <c r="N22" s="99" t="s">
        <v>2452</v>
      </c>
      <c r="O22" s="142" t="s">
        <v>2454</v>
      </c>
      <c r="P22" s="142"/>
      <c r="Q22" s="99" t="s">
        <v>2465</v>
      </c>
    </row>
    <row r="23" spans="1:17" ht="18" x14ac:dyDescent="0.25">
      <c r="A23" s="142" t="str">
        <f>VLOOKUP(E23,'LISTADO ATM'!$A$2:$C$898,3,0)</f>
        <v>DISTRITO NACIONAL</v>
      </c>
      <c r="B23" s="139">
        <v>3335957678</v>
      </c>
      <c r="C23" s="100">
        <v>44393.888124999998</v>
      </c>
      <c r="D23" s="100" t="s">
        <v>2448</v>
      </c>
      <c r="E23" s="134">
        <v>570</v>
      </c>
      <c r="F23" s="142" t="str">
        <f>VLOOKUP(E23,VIP!$A$2:$O14374,2,0)</f>
        <v>DRBR478</v>
      </c>
      <c r="G23" s="142" t="str">
        <f>VLOOKUP(E23,'LISTADO ATM'!$A$2:$B$897,2,0)</f>
        <v xml:space="preserve">ATM S/M Liverpool Villa Mella </v>
      </c>
      <c r="H23" s="142" t="str">
        <f>VLOOKUP(E23,VIP!$A$2:$O19335,7,FALSE)</f>
        <v>Si</v>
      </c>
      <c r="I23" s="142" t="str">
        <f>VLOOKUP(E23,VIP!$A$2:$O11300,8,FALSE)</f>
        <v>Si</v>
      </c>
      <c r="J23" s="142" t="str">
        <f>VLOOKUP(E23,VIP!$A$2:$O11250,8,FALSE)</f>
        <v>Si</v>
      </c>
      <c r="K23" s="142" t="str">
        <f>VLOOKUP(E23,VIP!$A$2:$O14824,6,0)</f>
        <v>NO</v>
      </c>
      <c r="L23" s="143" t="s">
        <v>2441</v>
      </c>
      <c r="M23" s="99" t="s">
        <v>2445</v>
      </c>
      <c r="N23" s="99" t="s">
        <v>2452</v>
      </c>
      <c r="O23" s="142" t="s">
        <v>2453</v>
      </c>
      <c r="P23" s="142"/>
      <c r="Q23" s="99" t="s">
        <v>2441</v>
      </c>
    </row>
    <row r="24" spans="1:17" ht="18" x14ac:dyDescent="0.25">
      <c r="A24" s="142" t="str">
        <f>VLOOKUP(E24,'LISTADO ATM'!$A$2:$C$898,3,0)</f>
        <v>DISTRITO NACIONAL</v>
      </c>
      <c r="B24" s="139">
        <v>3335957680</v>
      </c>
      <c r="C24" s="100">
        <v>44393.901504629626</v>
      </c>
      <c r="D24" s="100" t="s">
        <v>2180</v>
      </c>
      <c r="E24" s="134">
        <v>409</v>
      </c>
      <c r="F24" s="142" t="str">
        <f>VLOOKUP(E24,VIP!$A$2:$O14372,2,0)</f>
        <v>DRBR409</v>
      </c>
      <c r="G24" s="142" t="str">
        <f>VLOOKUP(E24,'LISTADO ATM'!$A$2:$B$897,2,0)</f>
        <v xml:space="preserve">ATM Oficina Las Palmas de Herrera I </v>
      </c>
      <c r="H24" s="142" t="str">
        <f>VLOOKUP(E24,VIP!$A$2:$O19333,7,FALSE)</f>
        <v>Si</v>
      </c>
      <c r="I24" s="142" t="str">
        <f>VLOOKUP(E24,VIP!$A$2:$O11298,8,FALSE)</f>
        <v>Si</v>
      </c>
      <c r="J24" s="142" t="str">
        <f>VLOOKUP(E24,VIP!$A$2:$O11248,8,FALSE)</f>
        <v>Si</v>
      </c>
      <c r="K24" s="142" t="str">
        <f>VLOOKUP(E24,VIP!$A$2:$O14822,6,0)</f>
        <v>NO</v>
      </c>
      <c r="L24" s="143" t="s">
        <v>2245</v>
      </c>
      <c r="M24" s="99" t="s">
        <v>2445</v>
      </c>
      <c r="N24" s="99" t="s">
        <v>2452</v>
      </c>
      <c r="O24" s="142" t="s">
        <v>2454</v>
      </c>
      <c r="P24" s="142"/>
      <c r="Q24" s="99" t="s">
        <v>2245</v>
      </c>
    </row>
    <row r="25" spans="1:17" ht="18" x14ac:dyDescent="0.25">
      <c r="A25" s="142" t="str">
        <f>VLOOKUP(E25,'LISTADO ATM'!$A$2:$C$898,3,0)</f>
        <v>DISTRITO NACIONAL</v>
      </c>
      <c r="B25" s="139">
        <v>3335957687</v>
      </c>
      <c r="C25" s="100">
        <v>44393.928715277776</v>
      </c>
      <c r="D25" s="100" t="s">
        <v>2180</v>
      </c>
      <c r="E25" s="134">
        <v>622</v>
      </c>
      <c r="F25" s="142" t="str">
        <f>VLOOKUP(E25,VIP!$A$2:$O14367,2,0)</f>
        <v>DRBR622</v>
      </c>
      <c r="G25" s="142" t="str">
        <f>VLOOKUP(E25,'LISTADO ATM'!$A$2:$B$897,2,0)</f>
        <v xml:space="preserve">ATM Ayuntamiento D.N. </v>
      </c>
      <c r="H25" s="142" t="str">
        <f>VLOOKUP(E25,VIP!$A$2:$O19328,7,FALSE)</f>
        <v>Si</v>
      </c>
      <c r="I25" s="142" t="str">
        <f>VLOOKUP(E25,VIP!$A$2:$O11293,8,FALSE)</f>
        <v>Si</v>
      </c>
      <c r="J25" s="142" t="str">
        <f>VLOOKUP(E25,VIP!$A$2:$O11243,8,FALSE)</f>
        <v>Si</v>
      </c>
      <c r="K25" s="142" t="str">
        <f>VLOOKUP(E25,VIP!$A$2:$O14817,6,0)</f>
        <v>NO</v>
      </c>
      <c r="L25" s="143" t="s">
        <v>2245</v>
      </c>
      <c r="M25" s="99" t="s">
        <v>2445</v>
      </c>
      <c r="N25" s="99" t="s">
        <v>2452</v>
      </c>
      <c r="O25" s="142" t="s">
        <v>2454</v>
      </c>
      <c r="P25" s="142"/>
      <c r="Q25" s="99" t="s">
        <v>2245</v>
      </c>
    </row>
    <row r="26" spans="1:17" ht="18" x14ac:dyDescent="0.25">
      <c r="A26" s="142" t="str">
        <f>VLOOKUP(E26,'LISTADO ATM'!$A$2:$C$898,3,0)</f>
        <v>SUR</v>
      </c>
      <c r="B26" s="139">
        <v>3335957693</v>
      </c>
      <c r="C26" s="100">
        <v>44394.128425925926</v>
      </c>
      <c r="D26" s="100" t="s">
        <v>2180</v>
      </c>
      <c r="E26" s="134">
        <v>135</v>
      </c>
      <c r="F26" s="142" t="str">
        <f>VLOOKUP(E26,VIP!$A$2:$O14368,2,0)</f>
        <v>DRBR135</v>
      </c>
      <c r="G26" s="142" t="str">
        <f>VLOOKUP(E26,'LISTADO ATM'!$A$2:$B$897,2,0)</f>
        <v xml:space="preserve">ATM Oficina Las Dunas Baní </v>
      </c>
      <c r="H26" s="142" t="str">
        <f>VLOOKUP(E26,VIP!$A$2:$O19329,7,FALSE)</f>
        <v>Si</v>
      </c>
      <c r="I26" s="142" t="str">
        <f>VLOOKUP(E26,VIP!$A$2:$O11294,8,FALSE)</f>
        <v>Si</v>
      </c>
      <c r="J26" s="142" t="str">
        <f>VLOOKUP(E26,VIP!$A$2:$O11244,8,FALSE)</f>
        <v>Si</v>
      </c>
      <c r="K26" s="142" t="str">
        <f>VLOOKUP(E26,VIP!$A$2:$O14818,6,0)</f>
        <v>SI</v>
      </c>
      <c r="L26" s="143" t="s">
        <v>2245</v>
      </c>
      <c r="M26" s="99" t="s">
        <v>2445</v>
      </c>
      <c r="N26" s="99" t="s">
        <v>2452</v>
      </c>
      <c r="O26" s="142" t="s">
        <v>2454</v>
      </c>
      <c r="P26" s="142"/>
      <c r="Q26" s="99" t="s">
        <v>2245</v>
      </c>
    </row>
    <row r="27" spans="1:17" ht="18" x14ac:dyDescent="0.25">
      <c r="A27" s="142" t="str">
        <f>VLOOKUP(E27,'LISTADO ATM'!$A$2:$C$898,3,0)</f>
        <v>DISTRITO NACIONAL</v>
      </c>
      <c r="B27" s="139">
        <v>3335957703</v>
      </c>
      <c r="C27" s="100">
        <v>44394.22315972222</v>
      </c>
      <c r="D27" s="100" t="s">
        <v>2469</v>
      </c>
      <c r="E27" s="134">
        <v>160</v>
      </c>
      <c r="F27" s="142" t="str">
        <f>VLOOKUP(E27,VIP!$A$2:$O14378,2,0)</f>
        <v>DRBR160</v>
      </c>
      <c r="G27" s="142" t="str">
        <f>VLOOKUP(E27,'LISTADO ATM'!$A$2:$B$897,2,0)</f>
        <v xml:space="preserve">ATM Oficina Herrera </v>
      </c>
      <c r="H27" s="142" t="str">
        <f>VLOOKUP(E27,VIP!$A$2:$O19339,7,FALSE)</f>
        <v>Si</v>
      </c>
      <c r="I27" s="142" t="str">
        <f>VLOOKUP(E27,VIP!$A$2:$O11304,8,FALSE)</f>
        <v>Si</v>
      </c>
      <c r="J27" s="142" t="str">
        <f>VLOOKUP(E27,VIP!$A$2:$O11254,8,FALSE)</f>
        <v>Si</v>
      </c>
      <c r="K27" s="142" t="str">
        <f>VLOOKUP(E27,VIP!$A$2:$O14828,6,0)</f>
        <v>NO</v>
      </c>
      <c r="L27" s="143" t="s">
        <v>2560</v>
      </c>
      <c r="M27" s="205" t="s">
        <v>2545</v>
      </c>
      <c r="N27" s="99" t="s">
        <v>2452</v>
      </c>
      <c r="O27" s="142" t="s">
        <v>2470</v>
      </c>
      <c r="P27" s="142"/>
      <c r="Q27" s="204">
        <v>44396.453888888886</v>
      </c>
    </row>
    <row r="28" spans="1:17" ht="18" x14ac:dyDescent="0.25">
      <c r="A28" s="142" t="str">
        <f>VLOOKUP(E28,'LISTADO ATM'!$A$2:$C$898,3,0)</f>
        <v>DISTRITO NACIONAL</v>
      </c>
      <c r="B28" s="139">
        <v>3335957771</v>
      </c>
      <c r="C28" s="100">
        <v>44394.419305555559</v>
      </c>
      <c r="D28" s="100" t="s">
        <v>2448</v>
      </c>
      <c r="E28" s="134">
        <v>671</v>
      </c>
      <c r="F28" s="142" t="str">
        <f>VLOOKUP(E28,VIP!$A$2:$O14392,2,0)</f>
        <v>DRBR671</v>
      </c>
      <c r="G28" s="142" t="str">
        <f>VLOOKUP(E28,'LISTADO ATM'!$A$2:$B$897,2,0)</f>
        <v>ATM Ayuntamiento Sto. Dgo. Norte</v>
      </c>
      <c r="H28" s="142" t="str">
        <f>VLOOKUP(E28,VIP!$A$2:$O19353,7,FALSE)</f>
        <v>Si</v>
      </c>
      <c r="I28" s="142" t="str">
        <f>VLOOKUP(E28,VIP!$A$2:$O11318,8,FALSE)</f>
        <v>Si</v>
      </c>
      <c r="J28" s="142" t="str">
        <f>VLOOKUP(E28,VIP!$A$2:$O11268,8,FALSE)</f>
        <v>Si</v>
      </c>
      <c r="K28" s="142" t="str">
        <f>VLOOKUP(E28,VIP!$A$2:$O14842,6,0)</f>
        <v>NO</v>
      </c>
      <c r="L28" s="143" t="s">
        <v>2417</v>
      </c>
      <c r="M28" s="99" t="s">
        <v>2445</v>
      </c>
      <c r="N28" s="99" t="s">
        <v>2452</v>
      </c>
      <c r="O28" s="142" t="s">
        <v>2453</v>
      </c>
      <c r="P28" s="142"/>
      <c r="Q28" s="99" t="s">
        <v>2417</v>
      </c>
    </row>
    <row r="29" spans="1:17" ht="18" x14ac:dyDescent="0.25">
      <c r="A29" s="142" t="str">
        <f>VLOOKUP(E29,'LISTADO ATM'!$A$2:$C$898,3,0)</f>
        <v>ESTE</v>
      </c>
      <c r="B29" s="139">
        <v>3335957797</v>
      </c>
      <c r="C29" s="100">
        <v>44394.428310185183</v>
      </c>
      <c r="D29" s="100" t="s">
        <v>2448</v>
      </c>
      <c r="E29" s="134">
        <v>673</v>
      </c>
      <c r="F29" s="142" t="str">
        <f>VLOOKUP(E29,VIP!$A$2:$O14389,2,0)</f>
        <v>DRBR673</v>
      </c>
      <c r="G29" s="142" t="str">
        <f>VLOOKUP(E29,'LISTADO ATM'!$A$2:$B$897,2,0)</f>
        <v>ATM Clínica Dr. Cruz Jiminián</v>
      </c>
      <c r="H29" s="142" t="str">
        <f>VLOOKUP(E29,VIP!$A$2:$O19350,7,FALSE)</f>
        <v>Si</v>
      </c>
      <c r="I29" s="142" t="str">
        <f>VLOOKUP(E29,VIP!$A$2:$O11315,8,FALSE)</f>
        <v>Si</v>
      </c>
      <c r="J29" s="142" t="str">
        <f>VLOOKUP(E29,VIP!$A$2:$O11265,8,FALSE)</f>
        <v>Si</v>
      </c>
      <c r="K29" s="142" t="str">
        <f>VLOOKUP(E29,VIP!$A$2:$O14839,6,0)</f>
        <v>NO</v>
      </c>
      <c r="L29" s="143" t="s">
        <v>2417</v>
      </c>
      <c r="M29" s="99" t="s">
        <v>2445</v>
      </c>
      <c r="N29" s="99" t="s">
        <v>2452</v>
      </c>
      <c r="O29" s="142" t="s">
        <v>2453</v>
      </c>
      <c r="P29" s="142"/>
      <c r="Q29" s="99" t="s">
        <v>2417</v>
      </c>
    </row>
    <row r="30" spans="1:17" ht="18" x14ac:dyDescent="0.25">
      <c r="A30" s="142" t="str">
        <f>VLOOKUP(E30,'LISTADO ATM'!$A$2:$C$898,3,0)</f>
        <v>DISTRITO NACIONAL</v>
      </c>
      <c r="B30" s="139">
        <v>3335957800</v>
      </c>
      <c r="C30" s="100">
        <v>44394.430046296293</v>
      </c>
      <c r="D30" s="100" t="s">
        <v>2469</v>
      </c>
      <c r="E30" s="134">
        <v>735</v>
      </c>
      <c r="F30" s="142" t="str">
        <f>VLOOKUP(E30,VIP!$A$2:$O14388,2,0)</f>
        <v>DRBR179</v>
      </c>
      <c r="G30" s="142" t="str">
        <f>VLOOKUP(E30,'LISTADO ATM'!$A$2:$B$897,2,0)</f>
        <v xml:space="preserve">ATM Oficina Independencia II  </v>
      </c>
      <c r="H30" s="142" t="str">
        <f>VLOOKUP(E30,VIP!$A$2:$O19349,7,FALSE)</f>
        <v>Si</v>
      </c>
      <c r="I30" s="142" t="str">
        <f>VLOOKUP(E30,VIP!$A$2:$O11314,8,FALSE)</f>
        <v>Si</v>
      </c>
      <c r="J30" s="142" t="str">
        <f>VLOOKUP(E30,VIP!$A$2:$O11264,8,FALSE)</f>
        <v>Si</v>
      </c>
      <c r="K30" s="142" t="str">
        <f>VLOOKUP(E30,VIP!$A$2:$O14838,6,0)</f>
        <v>NO</v>
      </c>
      <c r="L30" s="143" t="s">
        <v>2417</v>
      </c>
      <c r="M30" s="99" t="s">
        <v>2445</v>
      </c>
      <c r="N30" s="99" t="s">
        <v>2452</v>
      </c>
      <c r="O30" s="142" t="s">
        <v>2470</v>
      </c>
      <c r="P30" s="142"/>
      <c r="Q30" s="99" t="s">
        <v>2417</v>
      </c>
    </row>
    <row r="31" spans="1:17" ht="18" x14ac:dyDescent="0.25">
      <c r="A31" s="142" t="str">
        <f>VLOOKUP(E31,'LISTADO ATM'!$A$2:$C$898,3,0)</f>
        <v>ESTE</v>
      </c>
      <c r="B31" s="139">
        <v>3335957821</v>
      </c>
      <c r="C31" s="100">
        <v>44394.449641203704</v>
      </c>
      <c r="D31" s="100" t="s">
        <v>2469</v>
      </c>
      <c r="E31" s="134">
        <v>385</v>
      </c>
      <c r="F31" s="142" t="str">
        <f>VLOOKUP(E31,VIP!$A$2:$O14386,2,0)</f>
        <v>DRBR385</v>
      </c>
      <c r="G31" s="142" t="str">
        <f>VLOOKUP(E31,'LISTADO ATM'!$A$2:$B$897,2,0)</f>
        <v xml:space="preserve">ATM Plaza Verón I </v>
      </c>
      <c r="H31" s="142" t="str">
        <f>VLOOKUP(E31,VIP!$A$2:$O19347,7,FALSE)</f>
        <v>Si</v>
      </c>
      <c r="I31" s="142" t="str">
        <f>VLOOKUP(E31,VIP!$A$2:$O11312,8,FALSE)</f>
        <v>Si</v>
      </c>
      <c r="J31" s="142" t="str">
        <f>VLOOKUP(E31,VIP!$A$2:$O11262,8,FALSE)</f>
        <v>Si</v>
      </c>
      <c r="K31" s="142" t="str">
        <f>VLOOKUP(E31,VIP!$A$2:$O14836,6,0)</f>
        <v>NO</v>
      </c>
      <c r="L31" s="143" t="s">
        <v>2417</v>
      </c>
      <c r="M31" s="205" t="s">
        <v>2545</v>
      </c>
      <c r="N31" s="99" t="s">
        <v>2452</v>
      </c>
      <c r="O31" s="142" t="s">
        <v>2470</v>
      </c>
      <c r="P31" s="142"/>
      <c r="Q31" s="204">
        <v>44396.453888888886</v>
      </c>
    </row>
    <row r="32" spans="1:17" ht="18" x14ac:dyDescent="0.25">
      <c r="A32" s="142" t="str">
        <f>VLOOKUP(E32,'LISTADO ATM'!$A$2:$C$898,3,0)</f>
        <v>DISTRITO NACIONAL</v>
      </c>
      <c r="B32" s="139">
        <v>3335957857</v>
      </c>
      <c r="C32" s="100">
        <v>44394.476458333331</v>
      </c>
      <c r="D32" s="100" t="s">
        <v>2448</v>
      </c>
      <c r="E32" s="134">
        <v>540</v>
      </c>
      <c r="F32" s="142" t="str">
        <f>VLOOKUP(E32,VIP!$A$2:$O14385,2,0)</f>
        <v>DRBR540</v>
      </c>
      <c r="G32" s="142" t="str">
        <f>VLOOKUP(E32,'LISTADO ATM'!$A$2:$B$897,2,0)</f>
        <v xml:space="preserve">ATM Autoservicio Sambil I </v>
      </c>
      <c r="H32" s="142" t="str">
        <f>VLOOKUP(E32,VIP!$A$2:$O19346,7,FALSE)</f>
        <v>Si</v>
      </c>
      <c r="I32" s="142" t="str">
        <f>VLOOKUP(E32,VIP!$A$2:$O11311,8,FALSE)</f>
        <v>Si</v>
      </c>
      <c r="J32" s="142" t="str">
        <f>VLOOKUP(E32,VIP!$A$2:$O11261,8,FALSE)</f>
        <v>Si</v>
      </c>
      <c r="K32" s="142" t="str">
        <f>VLOOKUP(E32,VIP!$A$2:$O14835,6,0)</f>
        <v>NO</v>
      </c>
      <c r="L32" s="143" t="s">
        <v>2417</v>
      </c>
      <c r="M32" s="99" t="s">
        <v>2445</v>
      </c>
      <c r="N32" s="99" t="s">
        <v>2452</v>
      </c>
      <c r="O32" s="142" t="s">
        <v>2453</v>
      </c>
      <c r="P32" s="142"/>
      <c r="Q32" s="99" t="s">
        <v>2417</v>
      </c>
    </row>
    <row r="33" spans="1:17" ht="18" x14ac:dyDescent="0.25">
      <c r="A33" s="142" t="str">
        <f>VLOOKUP(E33,'LISTADO ATM'!$A$2:$C$898,3,0)</f>
        <v>DISTRITO NACIONAL</v>
      </c>
      <c r="B33" s="139">
        <v>3335957921</v>
      </c>
      <c r="C33" s="100">
        <v>44394.513958333337</v>
      </c>
      <c r="D33" s="100" t="s">
        <v>2469</v>
      </c>
      <c r="E33" s="134">
        <v>347</v>
      </c>
      <c r="F33" s="142" t="str">
        <f>VLOOKUP(E33,VIP!$A$2:$O14376,2,0)</f>
        <v>DRBR347</v>
      </c>
      <c r="G33" s="142" t="str">
        <f>VLOOKUP(E33,'LISTADO ATM'!$A$2:$B$897,2,0)</f>
        <v>ATM Patio de Colombia</v>
      </c>
      <c r="H33" s="142" t="str">
        <f>VLOOKUP(E33,VIP!$A$2:$O19337,7,FALSE)</f>
        <v>N/A</v>
      </c>
      <c r="I33" s="142" t="str">
        <f>VLOOKUP(E33,VIP!$A$2:$O11302,8,FALSE)</f>
        <v>N/A</v>
      </c>
      <c r="J33" s="142" t="str">
        <f>VLOOKUP(E33,VIP!$A$2:$O11252,8,FALSE)</f>
        <v>N/A</v>
      </c>
      <c r="K33" s="142" t="str">
        <f>VLOOKUP(E33,VIP!$A$2:$O14826,6,0)</f>
        <v>N/A</v>
      </c>
      <c r="L33" s="143" t="s">
        <v>2417</v>
      </c>
      <c r="M33" s="99" t="s">
        <v>2445</v>
      </c>
      <c r="N33" s="99" t="s">
        <v>2452</v>
      </c>
      <c r="O33" s="142" t="s">
        <v>2470</v>
      </c>
      <c r="P33" s="142"/>
      <c r="Q33" s="99" t="s">
        <v>2417</v>
      </c>
    </row>
    <row r="34" spans="1:17" ht="18" x14ac:dyDescent="0.25">
      <c r="A34" s="142" t="str">
        <f>VLOOKUP(E34,'LISTADO ATM'!$A$2:$C$898,3,0)</f>
        <v>NORTE</v>
      </c>
      <c r="B34" s="139">
        <v>3335957971</v>
      </c>
      <c r="C34" s="100">
        <v>44394.598958333336</v>
      </c>
      <c r="D34" s="100" t="s">
        <v>2180</v>
      </c>
      <c r="E34" s="134">
        <v>649</v>
      </c>
      <c r="F34" s="142" t="str">
        <f>VLOOKUP(E34,VIP!$A$2:$O14378,2,0)</f>
        <v>DRBR649</v>
      </c>
      <c r="G34" s="142" t="str">
        <f>VLOOKUP(E34,'LISTADO ATM'!$A$2:$B$897,2,0)</f>
        <v xml:space="preserve">ATM Oficina Galería 56 (San Francisco de Macorís) </v>
      </c>
      <c r="H34" s="142" t="str">
        <f>VLOOKUP(E34,VIP!$A$2:$O19339,7,FALSE)</f>
        <v>Si</v>
      </c>
      <c r="I34" s="142" t="str">
        <f>VLOOKUP(E34,VIP!$A$2:$O11304,8,FALSE)</f>
        <v>Si</v>
      </c>
      <c r="J34" s="142" t="str">
        <f>VLOOKUP(E34,VIP!$A$2:$O11254,8,FALSE)</f>
        <v>Si</v>
      </c>
      <c r="K34" s="142" t="str">
        <f>VLOOKUP(E34,VIP!$A$2:$O14828,6,0)</f>
        <v>SI</v>
      </c>
      <c r="L34" s="143" t="s">
        <v>2219</v>
      </c>
      <c r="M34" s="205" t="s">
        <v>2545</v>
      </c>
      <c r="N34" s="99" t="s">
        <v>2452</v>
      </c>
      <c r="O34" s="142" t="s">
        <v>2454</v>
      </c>
      <c r="P34" s="142"/>
      <c r="Q34" s="204">
        <v>44396.453888888886</v>
      </c>
    </row>
    <row r="35" spans="1:17" ht="18" x14ac:dyDescent="0.25">
      <c r="A35" s="142" t="str">
        <f>VLOOKUP(E35,'LISTADO ATM'!$A$2:$C$898,3,0)</f>
        <v>DISTRITO NACIONAL</v>
      </c>
      <c r="B35" s="139">
        <v>3335957972</v>
      </c>
      <c r="C35" s="100">
        <v>44394.600069444445</v>
      </c>
      <c r="D35" s="100" t="s">
        <v>2180</v>
      </c>
      <c r="E35" s="134">
        <v>536</v>
      </c>
      <c r="F35" s="142" t="str">
        <f>VLOOKUP(E35,VIP!$A$2:$O14377,2,0)</f>
        <v>DRBR509</v>
      </c>
      <c r="G35" s="142" t="str">
        <f>VLOOKUP(E35,'LISTADO ATM'!$A$2:$B$897,2,0)</f>
        <v xml:space="preserve">ATM Super Lama San Isidro </v>
      </c>
      <c r="H35" s="142" t="str">
        <f>VLOOKUP(E35,VIP!$A$2:$O19338,7,FALSE)</f>
        <v>Si</v>
      </c>
      <c r="I35" s="142" t="str">
        <f>VLOOKUP(E35,VIP!$A$2:$O11303,8,FALSE)</f>
        <v>Si</v>
      </c>
      <c r="J35" s="142" t="str">
        <f>VLOOKUP(E35,VIP!$A$2:$O11253,8,FALSE)</f>
        <v>Si</v>
      </c>
      <c r="K35" s="142" t="str">
        <f>VLOOKUP(E35,VIP!$A$2:$O14827,6,0)</f>
        <v>NO</v>
      </c>
      <c r="L35" s="143" t="s">
        <v>2560</v>
      </c>
      <c r="M35" s="99" t="s">
        <v>2445</v>
      </c>
      <c r="N35" s="99" t="s">
        <v>2452</v>
      </c>
      <c r="O35" s="142" t="s">
        <v>2454</v>
      </c>
      <c r="P35" s="142"/>
      <c r="Q35" s="99" t="s">
        <v>2560</v>
      </c>
    </row>
    <row r="36" spans="1:17" ht="18" x14ac:dyDescent="0.25">
      <c r="A36" s="142" t="str">
        <f>VLOOKUP(E36,'LISTADO ATM'!$A$2:$C$898,3,0)</f>
        <v>ESTE</v>
      </c>
      <c r="B36" s="139">
        <v>3335957974</v>
      </c>
      <c r="C36" s="100">
        <v>44394.601446759261</v>
      </c>
      <c r="D36" s="100" t="s">
        <v>2180</v>
      </c>
      <c r="E36" s="134">
        <v>211</v>
      </c>
      <c r="F36" s="142" t="str">
        <f>VLOOKUP(E36,VIP!$A$2:$O14376,2,0)</f>
        <v>DRBR211</v>
      </c>
      <c r="G36" s="142" t="str">
        <f>VLOOKUP(E36,'LISTADO ATM'!$A$2:$B$897,2,0)</f>
        <v xml:space="preserve">ATM Oficina La Romana I </v>
      </c>
      <c r="H36" s="142" t="str">
        <f>VLOOKUP(E36,VIP!$A$2:$O19337,7,FALSE)</f>
        <v>Si</v>
      </c>
      <c r="I36" s="142" t="str">
        <f>VLOOKUP(E36,VIP!$A$2:$O11302,8,FALSE)</f>
        <v>Si</v>
      </c>
      <c r="J36" s="142" t="str">
        <f>VLOOKUP(E36,VIP!$A$2:$O11252,8,FALSE)</f>
        <v>Si</v>
      </c>
      <c r="K36" s="142" t="str">
        <f>VLOOKUP(E36,VIP!$A$2:$O14826,6,0)</f>
        <v>NO</v>
      </c>
      <c r="L36" s="143" t="s">
        <v>2219</v>
      </c>
      <c r="M36" s="205" t="s">
        <v>2545</v>
      </c>
      <c r="N36" s="99" t="s">
        <v>2452</v>
      </c>
      <c r="O36" s="142" t="s">
        <v>2454</v>
      </c>
      <c r="P36" s="142"/>
      <c r="Q36" s="204">
        <v>44396.453888888886</v>
      </c>
    </row>
    <row r="37" spans="1:17" ht="18" x14ac:dyDescent="0.25">
      <c r="A37" s="142" t="str">
        <f>VLOOKUP(E37,'LISTADO ATM'!$A$2:$C$898,3,0)</f>
        <v>ESTE</v>
      </c>
      <c r="B37" s="139">
        <v>3335957975</v>
      </c>
      <c r="C37" s="100">
        <v>44394.602048611108</v>
      </c>
      <c r="D37" s="100" t="s">
        <v>2180</v>
      </c>
      <c r="E37" s="134">
        <v>742</v>
      </c>
      <c r="F37" s="142" t="str">
        <f>VLOOKUP(E37,VIP!$A$2:$O14375,2,0)</f>
        <v>DRBR990</v>
      </c>
      <c r="G37" s="142" t="str">
        <f>VLOOKUP(E37,'LISTADO ATM'!$A$2:$B$897,2,0)</f>
        <v xml:space="preserve">ATM Oficina Plaza del Rey (La Romana) </v>
      </c>
      <c r="H37" s="142" t="str">
        <f>VLOOKUP(E37,VIP!$A$2:$O19336,7,FALSE)</f>
        <v>Si</v>
      </c>
      <c r="I37" s="142" t="str">
        <f>VLOOKUP(E37,VIP!$A$2:$O11301,8,FALSE)</f>
        <v>Si</v>
      </c>
      <c r="J37" s="142" t="str">
        <f>VLOOKUP(E37,VIP!$A$2:$O11251,8,FALSE)</f>
        <v>Si</v>
      </c>
      <c r="K37" s="142" t="str">
        <f>VLOOKUP(E37,VIP!$A$2:$O14825,6,0)</f>
        <v>NO</v>
      </c>
      <c r="L37" s="143" t="s">
        <v>2219</v>
      </c>
      <c r="M37" s="99" t="s">
        <v>2445</v>
      </c>
      <c r="N37" s="99" t="s">
        <v>2452</v>
      </c>
      <c r="O37" s="142" t="s">
        <v>2454</v>
      </c>
      <c r="P37" s="142"/>
      <c r="Q37" s="99" t="s">
        <v>2219</v>
      </c>
    </row>
    <row r="38" spans="1:17" ht="18" x14ac:dyDescent="0.25">
      <c r="A38" s="142" t="str">
        <f>VLOOKUP(E38,'LISTADO ATM'!$A$2:$C$898,3,0)</f>
        <v>DISTRITO NACIONAL</v>
      </c>
      <c r="B38" s="139">
        <v>3335957979</v>
      </c>
      <c r="C38" s="100">
        <v>44394.613958333335</v>
      </c>
      <c r="D38" s="100" t="s">
        <v>2448</v>
      </c>
      <c r="E38" s="134">
        <v>684</v>
      </c>
      <c r="F38" s="142" t="str">
        <f>VLOOKUP(E38,VIP!$A$2:$O14371,2,0)</f>
        <v>DRBR684</v>
      </c>
      <c r="G38" s="142" t="str">
        <f>VLOOKUP(E38,'LISTADO ATM'!$A$2:$B$897,2,0)</f>
        <v>ATM Estación Texaco Prolongación 27 Febrero</v>
      </c>
      <c r="H38" s="142" t="str">
        <f>VLOOKUP(E38,VIP!$A$2:$O19332,7,FALSE)</f>
        <v>NO</v>
      </c>
      <c r="I38" s="142" t="str">
        <f>VLOOKUP(E38,VIP!$A$2:$O11297,8,FALSE)</f>
        <v>NO</v>
      </c>
      <c r="J38" s="142" t="str">
        <f>VLOOKUP(E38,VIP!$A$2:$O11247,8,FALSE)</f>
        <v>NO</v>
      </c>
      <c r="K38" s="142" t="str">
        <f>VLOOKUP(E38,VIP!$A$2:$O14821,6,0)</f>
        <v>NO</v>
      </c>
      <c r="L38" s="143" t="s">
        <v>2417</v>
      </c>
      <c r="M38" s="99" t="s">
        <v>2445</v>
      </c>
      <c r="N38" s="99" t="s">
        <v>2452</v>
      </c>
      <c r="O38" s="142" t="s">
        <v>2453</v>
      </c>
      <c r="P38" s="142"/>
      <c r="Q38" s="99" t="s">
        <v>2417</v>
      </c>
    </row>
    <row r="39" spans="1:17" ht="18" x14ac:dyDescent="0.25">
      <c r="A39" s="142" t="str">
        <f>VLOOKUP(E39,'LISTADO ATM'!$A$2:$C$898,3,0)</f>
        <v>SUR</v>
      </c>
      <c r="B39" s="139">
        <v>3335957980</v>
      </c>
      <c r="C39" s="100">
        <v>44394.617199074077</v>
      </c>
      <c r="D39" s="100" t="s">
        <v>2469</v>
      </c>
      <c r="E39" s="134">
        <v>342</v>
      </c>
      <c r="F39" s="142" t="str">
        <f>VLOOKUP(E39,VIP!$A$2:$O14370,2,0)</f>
        <v>DRBR342</v>
      </c>
      <c r="G39" s="142" t="str">
        <f>VLOOKUP(E39,'LISTADO ATM'!$A$2:$B$897,2,0)</f>
        <v>ATM Oficina Obras Públicas Azua</v>
      </c>
      <c r="H39" s="142" t="str">
        <f>VLOOKUP(E39,VIP!$A$2:$O19331,7,FALSE)</f>
        <v>Si</v>
      </c>
      <c r="I39" s="142" t="str">
        <f>VLOOKUP(E39,VIP!$A$2:$O11296,8,FALSE)</f>
        <v>Si</v>
      </c>
      <c r="J39" s="142" t="str">
        <f>VLOOKUP(E39,VIP!$A$2:$O11246,8,FALSE)</f>
        <v>Si</v>
      </c>
      <c r="K39" s="142" t="str">
        <f>VLOOKUP(E39,VIP!$A$2:$O14820,6,0)</f>
        <v>SI</v>
      </c>
      <c r="L39" s="143" t="s">
        <v>2417</v>
      </c>
      <c r="M39" s="205" t="s">
        <v>2545</v>
      </c>
      <c r="N39" s="99" t="s">
        <v>2452</v>
      </c>
      <c r="O39" s="142" t="s">
        <v>2470</v>
      </c>
      <c r="P39" s="142"/>
      <c r="Q39" s="204">
        <v>44396.453888888886</v>
      </c>
    </row>
    <row r="40" spans="1:17" ht="18" x14ac:dyDescent="0.25">
      <c r="A40" s="142" t="str">
        <f>VLOOKUP(E40,'LISTADO ATM'!$A$2:$C$898,3,0)</f>
        <v>DISTRITO NACIONAL</v>
      </c>
      <c r="B40" s="139">
        <v>3335957981</v>
      </c>
      <c r="C40" s="100">
        <v>44394.622800925928</v>
      </c>
      <c r="D40" s="100" t="s">
        <v>2180</v>
      </c>
      <c r="E40" s="134">
        <v>355</v>
      </c>
      <c r="F40" s="142" t="str">
        <f>VLOOKUP(E40,VIP!$A$2:$O14369,2,0)</f>
        <v>DRBR355</v>
      </c>
      <c r="G40" s="142" t="str">
        <f>VLOOKUP(E40,'LISTADO ATM'!$A$2:$B$897,2,0)</f>
        <v xml:space="preserve">ATM UNP Metro II </v>
      </c>
      <c r="H40" s="142" t="str">
        <f>VLOOKUP(E40,VIP!$A$2:$O19330,7,FALSE)</f>
        <v>Si</v>
      </c>
      <c r="I40" s="142" t="str">
        <f>VLOOKUP(E40,VIP!$A$2:$O11295,8,FALSE)</f>
        <v>Si</v>
      </c>
      <c r="J40" s="142" t="str">
        <f>VLOOKUP(E40,VIP!$A$2:$O11245,8,FALSE)</f>
        <v>Si</v>
      </c>
      <c r="K40" s="142" t="str">
        <f>VLOOKUP(E40,VIP!$A$2:$O14819,6,0)</f>
        <v>SI</v>
      </c>
      <c r="L40" s="143" t="s">
        <v>2465</v>
      </c>
      <c r="M40" s="205" t="s">
        <v>2545</v>
      </c>
      <c r="N40" s="205" t="s">
        <v>2638</v>
      </c>
      <c r="O40" s="142" t="s">
        <v>2454</v>
      </c>
      <c r="P40" s="142"/>
      <c r="Q40" s="204">
        <v>44396.453888888886</v>
      </c>
    </row>
    <row r="41" spans="1:17" ht="18" x14ac:dyDescent="0.25">
      <c r="A41" s="142" t="str">
        <f>VLOOKUP(E41,'LISTADO ATM'!$A$2:$C$898,3,0)</f>
        <v>NORTE</v>
      </c>
      <c r="B41" s="139">
        <v>3335957982</v>
      </c>
      <c r="C41" s="100">
        <v>44394.6250462963</v>
      </c>
      <c r="D41" s="100" t="s">
        <v>2469</v>
      </c>
      <c r="E41" s="134">
        <v>304</v>
      </c>
      <c r="F41" s="142" t="str">
        <f>VLOOKUP(E41,VIP!$A$2:$O14368,2,0)</f>
        <v>DRBR304</v>
      </c>
      <c r="G41" s="142" t="str">
        <f>VLOOKUP(E41,'LISTADO ATM'!$A$2:$B$897,2,0)</f>
        <v xml:space="preserve">ATM Multicentro La Sirena Estrella Sadhala </v>
      </c>
      <c r="H41" s="142" t="str">
        <f>VLOOKUP(E41,VIP!$A$2:$O19329,7,FALSE)</f>
        <v>Si</v>
      </c>
      <c r="I41" s="142" t="str">
        <f>VLOOKUP(E41,VIP!$A$2:$O11294,8,FALSE)</f>
        <v>Si</v>
      </c>
      <c r="J41" s="142" t="str">
        <f>VLOOKUP(E41,VIP!$A$2:$O11244,8,FALSE)</f>
        <v>Si</v>
      </c>
      <c r="K41" s="142" t="str">
        <f>VLOOKUP(E41,VIP!$A$2:$O14818,6,0)</f>
        <v>NO</v>
      </c>
      <c r="L41" s="143" t="s">
        <v>2561</v>
      </c>
      <c r="M41" s="99" t="s">
        <v>2445</v>
      </c>
      <c r="N41" s="99" t="s">
        <v>2452</v>
      </c>
      <c r="O41" s="142" t="s">
        <v>2470</v>
      </c>
      <c r="P41" s="142"/>
      <c r="Q41" s="99" t="s">
        <v>2561</v>
      </c>
    </row>
    <row r="42" spans="1:17" ht="18" x14ac:dyDescent="0.25">
      <c r="A42" s="142" t="str">
        <f>VLOOKUP(E42,'LISTADO ATM'!$A$2:$C$898,3,0)</f>
        <v>NORTE</v>
      </c>
      <c r="B42" s="139">
        <v>3335957984</v>
      </c>
      <c r="C42" s="100">
        <v>44394.634108796294</v>
      </c>
      <c r="D42" s="100" t="s">
        <v>2469</v>
      </c>
      <c r="E42" s="134">
        <v>431</v>
      </c>
      <c r="F42" s="142" t="str">
        <f>VLOOKUP(E42,VIP!$A$2:$O14404,2,0)</f>
        <v>DRBR583</v>
      </c>
      <c r="G42" s="142" t="str">
        <f>VLOOKUP(E42,'LISTADO ATM'!$A$2:$B$897,2,0)</f>
        <v xml:space="preserve">ATM Autoservicio Sol (Santiago) </v>
      </c>
      <c r="H42" s="142" t="str">
        <f>VLOOKUP(E42,VIP!$A$2:$O19365,7,FALSE)</f>
        <v>Si</v>
      </c>
      <c r="I42" s="142" t="str">
        <f>VLOOKUP(E42,VIP!$A$2:$O11330,8,FALSE)</f>
        <v>Si</v>
      </c>
      <c r="J42" s="142" t="str">
        <f>VLOOKUP(E42,VIP!$A$2:$O11280,8,FALSE)</f>
        <v>Si</v>
      </c>
      <c r="K42" s="142" t="str">
        <f>VLOOKUP(E42,VIP!$A$2:$O14854,6,0)</f>
        <v>SI</v>
      </c>
      <c r="L42" s="143" t="s">
        <v>2561</v>
      </c>
      <c r="M42" s="205" t="s">
        <v>2545</v>
      </c>
      <c r="N42" s="99" t="s">
        <v>2452</v>
      </c>
      <c r="O42" s="142" t="s">
        <v>2470</v>
      </c>
      <c r="P42" s="142"/>
      <c r="Q42" s="204">
        <v>44396.453888888886</v>
      </c>
    </row>
    <row r="43" spans="1:17" ht="18" x14ac:dyDescent="0.25">
      <c r="A43" s="142" t="str">
        <f>VLOOKUP(E43,'LISTADO ATM'!$A$2:$C$898,3,0)</f>
        <v>SUR</v>
      </c>
      <c r="B43" s="139">
        <v>3335957985</v>
      </c>
      <c r="C43" s="100">
        <v>44394.638680555552</v>
      </c>
      <c r="D43" s="100" t="s">
        <v>2448</v>
      </c>
      <c r="E43" s="134">
        <v>356</v>
      </c>
      <c r="F43" s="142" t="str">
        <f>VLOOKUP(E43,VIP!$A$2:$O14403,2,0)</f>
        <v>DRBR356</v>
      </c>
      <c r="G43" s="142" t="str">
        <f>VLOOKUP(E43,'LISTADO ATM'!$A$2:$B$897,2,0)</f>
        <v xml:space="preserve">ATM Estación Sigma (San Cristóbal) </v>
      </c>
      <c r="H43" s="142" t="str">
        <f>VLOOKUP(E43,VIP!$A$2:$O19364,7,FALSE)</f>
        <v>Si</v>
      </c>
      <c r="I43" s="142" t="str">
        <f>VLOOKUP(E43,VIP!$A$2:$O11329,8,FALSE)</f>
        <v>Si</v>
      </c>
      <c r="J43" s="142" t="str">
        <f>VLOOKUP(E43,VIP!$A$2:$O11279,8,FALSE)</f>
        <v>Si</v>
      </c>
      <c r="K43" s="142" t="str">
        <f>VLOOKUP(E43,VIP!$A$2:$O14853,6,0)</f>
        <v>NO</v>
      </c>
      <c r="L43" s="143" t="s">
        <v>2417</v>
      </c>
      <c r="M43" s="99" t="s">
        <v>2445</v>
      </c>
      <c r="N43" s="99" t="s">
        <v>2452</v>
      </c>
      <c r="O43" s="142" t="s">
        <v>2453</v>
      </c>
      <c r="P43" s="142"/>
      <c r="Q43" s="99" t="s">
        <v>2417</v>
      </c>
    </row>
    <row r="44" spans="1:17" ht="18" x14ac:dyDescent="0.25">
      <c r="A44" s="142" t="str">
        <f>VLOOKUP(E44,'LISTADO ATM'!$A$2:$C$898,3,0)</f>
        <v>DISTRITO NACIONAL</v>
      </c>
      <c r="B44" s="139">
        <v>3335958009</v>
      </c>
      <c r="C44" s="100">
        <v>44394.674837962964</v>
      </c>
      <c r="D44" s="100" t="s">
        <v>2448</v>
      </c>
      <c r="E44" s="134">
        <v>889</v>
      </c>
      <c r="F44" s="142" t="str">
        <f>VLOOKUP(E44,VIP!$A$2:$O14402,2,0)</f>
        <v>DRBR889</v>
      </c>
      <c r="G44" s="142" t="str">
        <f>VLOOKUP(E44,'LISTADO ATM'!$A$2:$B$897,2,0)</f>
        <v>ATM Oficina Plaza Lama Máximo Gómez II</v>
      </c>
      <c r="H44" s="142" t="str">
        <f>VLOOKUP(E44,VIP!$A$2:$O19363,7,FALSE)</f>
        <v>Si</v>
      </c>
      <c r="I44" s="142" t="str">
        <f>VLOOKUP(E44,VIP!$A$2:$O11328,8,FALSE)</f>
        <v>Si</v>
      </c>
      <c r="J44" s="142" t="str">
        <f>VLOOKUP(E44,VIP!$A$2:$O11278,8,FALSE)</f>
        <v>Si</v>
      </c>
      <c r="K44" s="142" t="str">
        <f>VLOOKUP(E44,VIP!$A$2:$O14852,6,0)</f>
        <v>NO</v>
      </c>
      <c r="L44" s="143" t="s">
        <v>2417</v>
      </c>
      <c r="M44" s="99" t="s">
        <v>2445</v>
      </c>
      <c r="N44" s="99" t="s">
        <v>2452</v>
      </c>
      <c r="O44" s="142" t="s">
        <v>2453</v>
      </c>
      <c r="P44" s="142"/>
      <c r="Q44" s="99" t="s">
        <v>2417</v>
      </c>
    </row>
    <row r="45" spans="1:17" ht="18" x14ac:dyDescent="0.25">
      <c r="A45" s="142" t="str">
        <f>VLOOKUP(E45,'LISTADO ATM'!$A$2:$C$898,3,0)</f>
        <v>ESTE</v>
      </c>
      <c r="B45" s="139">
        <v>3335958012</v>
      </c>
      <c r="C45" s="100">
        <v>44394.67596064815</v>
      </c>
      <c r="D45" s="100" t="s">
        <v>2469</v>
      </c>
      <c r="E45" s="134">
        <v>158</v>
      </c>
      <c r="F45" s="142" t="str">
        <f>VLOOKUP(E45,VIP!$A$2:$O14401,2,0)</f>
        <v>DRBR158</v>
      </c>
      <c r="G45" s="142" t="str">
        <f>VLOOKUP(E45,'LISTADO ATM'!$A$2:$B$897,2,0)</f>
        <v xml:space="preserve">ATM Oficina Romana Norte </v>
      </c>
      <c r="H45" s="142" t="str">
        <f>VLOOKUP(E45,VIP!$A$2:$O19362,7,FALSE)</f>
        <v>Si</v>
      </c>
      <c r="I45" s="142" t="str">
        <f>VLOOKUP(E45,VIP!$A$2:$O11327,8,FALSE)</f>
        <v>Si</v>
      </c>
      <c r="J45" s="142" t="str">
        <f>VLOOKUP(E45,VIP!$A$2:$O11277,8,FALSE)</f>
        <v>Si</v>
      </c>
      <c r="K45" s="142" t="str">
        <f>VLOOKUP(E45,VIP!$A$2:$O14851,6,0)</f>
        <v>SI</v>
      </c>
      <c r="L45" s="143" t="s">
        <v>2417</v>
      </c>
      <c r="M45" s="99" t="s">
        <v>2445</v>
      </c>
      <c r="N45" s="99" t="s">
        <v>2452</v>
      </c>
      <c r="O45" s="142" t="s">
        <v>2470</v>
      </c>
      <c r="P45" s="142"/>
      <c r="Q45" s="99" t="s">
        <v>2417</v>
      </c>
    </row>
    <row r="46" spans="1:17" ht="18" x14ac:dyDescent="0.25">
      <c r="A46" s="142" t="str">
        <f>VLOOKUP(E46,'LISTADO ATM'!$A$2:$C$898,3,0)</f>
        <v>NORTE</v>
      </c>
      <c r="B46" s="139">
        <v>3335958017</v>
      </c>
      <c r="C46" s="100">
        <v>44394.679409722223</v>
      </c>
      <c r="D46" s="100" t="s">
        <v>2469</v>
      </c>
      <c r="E46" s="134">
        <v>903</v>
      </c>
      <c r="F46" s="142" t="str">
        <f>VLOOKUP(E46,VIP!$A$2:$O14400,2,0)</f>
        <v>DRBR903</v>
      </c>
      <c r="G46" s="142" t="str">
        <f>VLOOKUP(E46,'LISTADO ATM'!$A$2:$B$897,2,0)</f>
        <v xml:space="preserve">ATM Oficina La Vega Real I </v>
      </c>
      <c r="H46" s="142" t="str">
        <f>VLOOKUP(E46,VIP!$A$2:$O19361,7,FALSE)</f>
        <v>Si</v>
      </c>
      <c r="I46" s="142" t="str">
        <f>VLOOKUP(E46,VIP!$A$2:$O11326,8,FALSE)</f>
        <v>Si</v>
      </c>
      <c r="J46" s="142" t="str">
        <f>VLOOKUP(E46,VIP!$A$2:$O11276,8,FALSE)</f>
        <v>Si</v>
      </c>
      <c r="K46" s="142" t="str">
        <f>VLOOKUP(E46,VIP!$A$2:$O14850,6,0)</f>
        <v>NO</v>
      </c>
      <c r="L46" s="143" t="s">
        <v>2417</v>
      </c>
      <c r="M46" s="99" t="s">
        <v>2445</v>
      </c>
      <c r="N46" s="99" t="s">
        <v>2452</v>
      </c>
      <c r="O46" s="142" t="s">
        <v>2470</v>
      </c>
      <c r="P46" s="142"/>
      <c r="Q46" s="99" t="s">
        <v>2417</v>
      </c>
    </row>
    <row r="47" spans="1:17" ht="18" x14ac:dyDescent="0.25">
      <c r="A47" s="142" t="str">
        <f>VLOOKUP(E47,'LISTADO ATM'!$A$2:$C$898,3,0)</f>
        <v>DISTRITO NACIONAL</v>
      </c>
      <c r="B47" s="139">
        <v>3335958024</v>
      </c>
      <c r="C47" s="100">
        <v>44394.694398148145</v>
      </c>
      <c r="D47" s="100" t="s">
        <v>2180</v>
      </c>
      <c r="E47" s="134">
        <v>955</v>
      </c>
      <c r="F47" s="142" t="str">
        <f>VLOOKUP(E47,VIP!$A$2:$O14396,2,0)</f>
        <v>DRBR955</v>
      </c>
      <c r="G47" s="142" t="str">
        <f>VLOOKUP(E47,'LISTADO ATM'!$A$2:$B$897,2,0)</f>
        <v xml:space="preserve">ATM Oficina Americana Independencia II </v>
      </c>
      <c r="H47" s="142" t="str">
        <f>VLOOKUP(E47,VIP!$A$2:$O19357,7,FALSE)</f>
        <v>Si</v>
      </c>
      <c r="I47" s="142" t="str">
        <f>VLOOKUP(E47,VIP!$A$2:$O11322,8,FALSE)</f>
        <v>Si</v>
      </c>
      <c r="J47" s="142" t="str">
        <f>VLOOKUP(E47,VIP!$A$2:$O11272,8,FALSE)</f>
        <v>Si</v>
      </c>
      <c r="K47" s="142" t="str">
        <f>VLOOKUP(E47,VIP!$A$2:$O14846,6,0)</f>
        <v>NO</v>
      </c>
      <c r="L47" s="143" t="s">
        <v>2465</v>
      </c>
      <c r="M47" s="205" t="s">
        <v>2545</v>
      </c>
      <c r="N47" s="99" t="s">
        <v>2452</v>
      </c>
      <c r="O47" s="142" t="s">
        <v>2454</v>
      </c>
      <c r="P47" s="142"/>
      <c r="Q47" s="204">
        <v>44396.453888888886</v>
      </c>
    </row>
    <row r="48" spans="1:17" ht="18" x14ac:dyDescent="0.25">
      <c r="A48" s="142" t="str">
        <f>VLOOKUP(E48,'LISTADO ATM'!$A$2:$C$898,3,0)</f>
        <v>DISTRITO NACIONAL</v>
      </c>
      <c r="B48" s="139">
        <v>3335958025</v>
      </c>
      <c r="C48" s="100">
        <v>44394.694814814815</v>
      </c>
      <c r="D48" s="100" t="s">
        <v>2180</v>
      </c>
      <c r="E48" s="134">
        <v>515</v>
      </c>
      <c r="F48" s="142" t="str">
        <f>VLOOKUP(E48,VIP!$A$2:$O14395,2,0)</f>
        <v>DRBR515</v>
      </c>
      <c r="G48" s="142" t="str">
        <f>VLOOKUP(E48,'LISTADO ATM'!$A$2:$B$897,2,0)</f>
        <v xml:space="preserve">ATM Oficina Agora Mall I </v>
      </c>
      <c r="H48" s="142" t="str">
        <f>VLOOKUP(E48,VIP!$A$2:$O19356,7,FALSE)</f>
        <v>Si</v>
      </c>
      <c r="I48" s="142" t="str">
        <f>VLOOKUP(E48,VIP!$A$2:$O11321,8,FALSE)</f>
        <v>Si</v>
      </c>
      <c r="J48" s="142" t="str">
        <f>VLOOKUP(E48,VIP!$A$2:$O11271,8,FALSE)</f>
        <v>Si</v>
      </c>
      <c r="K48" s="142" t="str">
        <f>VLOOKUP(E48,VIP!$A$2:$O14845,6,0)</f>
        <v>SI</v>
      </c>
      <c r="L48" s="143" t="s">
        <v>2465</v>
      </c>
      <c r="M48" s="99" t="s">
        <v>2445</v>
      </c>
      <c r="N48" s="99" t="s">
        <v>2452</v>
      </c>
      <c r="O48" s="142" t="s">
        <v>2454</v>
      </c>
      <c r="P48" s="142"/>
      <c r="Q48" s="99" t="s">
        <v>2465</v>
      </c>
    </row>
    <row r="49" spans="1:17" ht="18" x14ac:dyDescent="0.25">
      <c r="A49" s="142" t="str">
        <f>VLOOKUP(E49,'LISTADO ATM'!$A$2:$C$898,3,0)</f>
        <v>DISTRITO NACIONAL</v>
      </c>
      <c r="B49" s="139">
        <v>3335958026</v>
      </c>
      <c r="C49" s="100">
        <v>44394.696331018517</v>
      </c>
      <c r="D49" s="100" t="s">
        <v>2180</v>
      </c>
      <c r="E49" s="134">
        <v>979</v>
      </c>
      <c r="F49" s="142" t="str">
        <f>VLOOKUP(E49,VIP!$A$2:$O14394,2,0)</f>
        <v>DRBR979</v>
      </c>
      <c r="G49" s="142" t="str">
        <f>VLOOKUP(E49,'LISTADO ATM'!$A$2:$B$897,2,0)</f>
        <v xml:space="preserve">ATM Oficina Luperón I </v>
      </c>
      <c r="H49" s="142" t="str">
        <f>VLOOKUP(E49,VIP!$A$2:$O19355,7,FALSE)</f>
        <v>Si</v>
      </c>
      <c r="I49" s="142" t="str">
        <f>VLOOKUP(E49,VIP!$A$2:$O11320,8,FALSE)</f>
        <v>Si</v>
      </c>
      <c r="J49" s="142" t="str">
        <f>VLOOKUP(E49,VIP!$A$2:$O11270,8,FALSE)</f>
        <v>Si</v>
      </c>
      <c r="K49" s="142" t="str">
        <f>VLOOKUP(E49,VIP!$A$2:$O14844,6,0)</f>
        <v>NO</v>
      </c>
      <c r="L49" s="143" t="s">
        <v>2465</v>
      </c>
      <c r="M49" s="205" t="s">
        <v>2545</v>
      </c>
      <c r="N49" s="99" t="s">
        <v>2452</v>
      </c>
      <c r="O49" s="142" t="s">
        <v>2454</v>
      </c>
      <c r="P49" s="142"/>
      <c r="Q49" s="204">
        <v>44396.453888888886</v>
      </c>
    </row>
    <row r="50" spans="1:17" ht="18" x14ac:dyDescent="0.25">
      <c r="A50" s="142" t="str">
        <f>VLOOKUP(E50,'LISTADO ATM'!$A$2:$C$898,3,0)</f>
        <v>DISTRITO NACIONAL</v>
      </c>
      <c r="B50" s="139">
        <v>3335958034</v>
      </c>
      <c r="C50" s="100">
        <v>44394.70894675926</v>
      </c>
      <c r="D50" s="100" t="s">
        <v>2180</v>
      </c>
      <c r="E50" s="134">
        <v>541</v>
      </c>
      <c r="F50" s="142" t="str">
        <f>VLOOKUP(E50,VIP!$A$2:$O14388,2,0)</f>
        <v>DRBR541</v>
      </c>
      <c r="G50" s="142" t="str">
        <f>VLOOKUP(E50,'LISTADO ATM'!$A$2:$B$897,2,0)</f>
        <v xml:space="preserve">ATM Oficina Sambil II </v>
      </c>
      <c r="H50" s="142" t="str">
        <f>VLOOKUP(E50,VIP!$A$2:$O19349,7,FALSE)</f>
        <v>Si</v>
      </c>
      <c r="I50" s="142" t="str">
        <f>VLOOKUP(E50,VIP!$A$2:$O11314,8,FALSE)</f>
        <v>Si</v>
      </c>
      <c r="J50" s="142" t="str">
        <f>VLOOKUP(E50,VIP!$A$2:$O11264,8,FALSE)</f>
        <v>Si</v>
      </c>
      <c r="K50" s="142" t="str">
        <f>VLOOKUP(E50,VIP!$A$2:$O14838,6,0)</f>
        <v>SI</v>
      </c>
      <c r="L50" s="143" t="s">
        <v>2219</v>
      </c>
      <c r="M50" s="99" t="s">
        <v>2445</v>
      </c>
      <c r="N50" s="99" t="s">
        <v>2452</v>
      </c>
      <c r="O50" s="142" t="s">
        <v>2454</v>
      </c>
      <c r="P50" s="142"/>
      <c r="Q50" s="99" t="s">
        <v>2219</v>
      </c>
    </row>
    <row r="51" spans="1:17" ht="18" x14ac:dyDescent="0.25">
      <c r="A51" s="142" t="str">
        <f>VLOOKUP(E51,'LISTADO ATM'!$A$2:$C$898,3,0)</f>
        <v>DISTRITO NACIONAL</v>
      </c>
      <c r="B51" s="139">
        <v>3335958036</v>
      </c>
      <c r="C51" s="100">
        <v>44394.718576388892</v>
      </c>
      <c r="D51" s="100" t="s">
        <v>2448</v>
      </c>
      <c r="E51" s="134">
        <v>87</v>
      </c>
      <c r="F51" s="142" t="str">
        <f>VLOOKUP(E51,VIP!$A$2:$O14387,2,0)</f>
        <v>DRBR087</v>
      </c>
      <c r="G51" s="142" t="str">
        <f>VLOOKUP(E51,'LISTADO ATM'!$A$2:$B$897,2,0)</f>
        <v xml:space="preserve">ATM Autoservicio Sarasota </v>
      </c>
      <c r="H51" s="142" t="str">
        <f>VLOOKUP(E51,VIP!$A$2:$O19348,7,FALSE)</f>
        <v>Si</v>
      </c>
      <c r="I51" s="142" t="str">
        <f>VLOOKUP(E51,VIP!$A$2:$O11313,8,FALSE)</f>
        <v>Si</v>
      </c>
      <c r="J51" s="142" t="str">
        <f>VLOOKUP(E51,VIP!$A$2:$O11263,8,FALSE)</f>
        <v>Si</v>
      </c>
      <c r="K51" s="142" t="str">
        <f>VLOOKUP(E51,VIP!$A$2:$O14837,6,0)</f>
        <v>NO</v>
      </c>
      <c r="L51" s="143" t="s">
        <v>2560</v>
      </c>
      <c r="M51" s="205" t="s">
        <v>2545</v>
      </c>
      <c r="N51" s="99" t="s">
        <v>2452</v>
      </c>
      <c r="O51" s="142" t="s">
        <v>2453</v>
      </c>
      <c r="P51" s="142"/>
      <c r="Q51" s="204">
        <v>44396.453888888886</v>
      </c>
    </row>
    <row r="52" spans="1:17" ht="18" x14ac:dyDescent="0.25">
      <c r="A52" s="142" t="str">
        <f>VLOOKUP(E52,'LISTADO ATM'!$A$2:$C$898,3,0)</f>
        <v>NORTE</v>
      </c>
      <c r="B52" s="139">
        <v>3335958038</v>
      </c>
      <c r="C52" s="100">
        <v>44394.719907407409</v>
      </c>
      <c r="D52" s="100" t="s">
        <v>2181</v>
      </c>
      <c r="E52" s="134">
        <v>985</v>
      </c>
      <c r="F52" s="142" t="str">
        <f>VLOOKUP(E52,VIP!$A$2:$O14385,2,0)</f>
        <v>DRBR985</v>
      </c>
      <c r="G52" s="142" t="str">
        <f>VLOOKUP(E52,'LISTADO ATM'!$A$2:$B$897,2,0)</f>
        <v xml:space="preserve">ATM Oficina Dajabón II </v>
      </c>
      <c r="H52" s="142" t="str">
        <f>VLOOKUP(E52,VIP!$A$2:$O19346,7,FALSE)</f>
        <v>Si</v>
      </c>
      <c r="I52" s="142" t="str">
        <f>VLOOKUP(E52,VIP!$A$2:$O11311,8,FALSE)</f>
        <v>Si</v>
      </c>
      <c r="J52" s="142" t="str">
        <f>VLOOKUP(E52,VIP!$A$2:$O11261,8,FALSE)</f>
        <v>Si</v>
      </c>
      <c r="K52" s="142" t="str">
        <f>VLOOKUP(E52,VIP!$A$2:$O14835,6,0)</f>
        <v>NO</v>
      </c>
      <c r="L52" s="143" t="s">
        <v>2245</v>
      </c>
      <c r="M52" s="99" t="s">
        <v>2445</v>
      </c>
      <c r="N52" s="99" t="s">
        <v>2452</v>
      </c>
      <c r="O52" s="142" t="s">
        <v>2586</v>
      </c>
      <c r="P52" s="142"/>
      <c r="Q52" s="99" t="s">
        <v>2245</v>
      </c>
    </row>
    <row r="53" spans="1:17" ht="18" x14ac:dyDescent="0.25">
      <c r="A53" s="142" t="str">
        <f>VLOOKUP(E53,'LISTADO ATM'!$A$2:$C$898,3,0)</f>
        <v>NORTE</v>
      </c>
      <c r="B53" s="139">
        <v>3335958044</v>
      </c>
      <c r="C53" s="100">
        <v>44394.741203703707</v>
      </c>
      <c r="D53" s="100" t="s">
        <v>2469</v>
      </c>
      <c r="E53" s="134">
        <v>292</v>
      </c>
      <c r="F53" s="142" t="str">
        <f>VLOOKUP(E53,VIP!$A$2:$O14381,2,0)</f>
        <v>DRBR292</v>
      </c>
      <c r="G53" s="142" t="str">
        <f>VLOOKUP(E53,'LISTADO ATM'!$A$2:$B$897,2,0)</f>
        <v xml:space="preserve">ATM UNP Castañuelas (Montecristi) </v>
      </c>
      <c r="H53" s="142" t="str">
        <f>VLOOKUP(E53,VIP!$A$2:$O19342,7,FALSE)</f>
        <v>Si</v>
      </c>
      <c r="I53" s="142" t="str">
        <f>VLOOKUP(E53,VIP!$A$2:$O11307,8,FALSE)</f>
        <v>Si</v>
      </c>
      <c r="J53" s="142" t="str">
        <f>VLOOKUP(E53,VIP!$A$2:$O11257,8,FALSE)</f>
        <v>Si</v>
      </c>
      <c r="K53" s="142" t="str">
        <f>VLOOKUP(E53,VIP!$A$2:$O14831,6,0)</f>
        <v>NO</v>
      </c>
      <c r="L53" s="143" t="s">
        <v>2560</v>
      </c>
      <c r="M53" s="205" t="s">
        <v>2545</v>
      </c>
      <c r="N53" s="99" t="s">
        <v>2452</v>
      </c>
      <c r="O53" s="142" t="s">
        <v>2470</v>
      </c>
      <c r="P53" s="142"/>
      <c r="Q53" s="204">
        <v>44396.453888888886</v>
      </c>
    </row>
    <row r="54" spans="1:17" ht="18" x14ac:dyDescent="0.25">
      <c r="A54" s="142" t="str">
        <f>VLOOKUP(E54,'LISTADO ATM'!$A$2:$C$898,3,0)</f>
        <v>DISTRITO NACIONAL</v>
      </c>
      <c r="B54" s="139">
        <v>3335958045</v>
      </c>
      <c r="C54" s="100">
        <v>44394.751273148147</v>
      </c>
      <c r="D54" s="100" t="s">
        <v>2180</v>
      </c>
      <c r="E54" s="134">
        <v>858</v>
      </c>
      <c r="F54" s="142" t="str">
        <f>VLOOKUP(E54,VIP!$A$2:$O14380,2,0)</f>
        <v>DRBR858</v>
      </c>
      <c r="G54" s="142" t="str">
        <f>VLOOKUP(E54,'LISTADO ATM'!$A$2:$B$897,2,0)</f>
        <v xml:space="preserve">ATM Cooperativa Maestros (COOPNAMA) </v>
      </c>
      <c r="H54" s="142" t="str">
        <f>VLOOKUP(E54,VIP!$A$2:$O19341,7,FALSE)</f>
        <v>Si</v>
      </c>
      <c r="I54" s="142" t="str">
        <f>VLOOKUP(E54,VIP!$A$2:$O11306,8,FALSE)</f>
        <v>No</v>
      </c>
      <c r="J54" s="142" t="str">
        <f>VLOOKUP(E54,VIP!$A$2:$O11256,8,FALSE)</f>
        <v>No</v>
      </c>
      <c r="K54" s="142" t="str">
        <f>VLOOKUP(E54,VIP!$A$2:$O14830,6,0)</f>
        <v>NO</v>
      </c>
      <c r="L54" s="143" t="s">
        <v>2219</v>
      </c>
      <c r="M54" s="99" t="s">
        <v>2445</v>
      </c>
      <c r="N54" s="99" t="s">
        <v>2452</v>
      </c>
      <c r="O54" s="142" t="s">
        <v>2454</v>
      </c>
      <c r="P54" s="142"/>
      <c r="Q54" s="99" t="s">
        <v>2219</v>
      </c>
    </row>
    <row r="55" spans="1:17" ht="18" x14ac:dyDescent="0.25">
      <c r="A55" s="142" t="str">
        <f>VLOOKUP(E55,'LISTADO ATM'!$A$2:$C$898,3,0)</f>
        <v>SUR</v>
      </c>
      <c r="B55" s="139">
        <v>3335958047</v>
      </c>
      <c r="C55" s="100">
        <v>44394.752581018518</v>
      </c>
      <c r="D55" s="100" t="s">
        <v>2180</v>
      </c>
      <c r="E55" s="134">
        <v>730</v>
      </c>
      <c r="F55" s="142" t="str">
        <f>VLOOKUP(E55,VIP!$A$2:$O14378,2,0)</f>
        <v>DRBR082</v>
      </c>
      <c r="G55" s="142" t="str">
        <f>VLOOKUP(E55,'LISTADO ATM'!$A$2:$B$897,2,0)</f>
        <v xml:space="preserve">ATM Palacio de Justicia Barahona </v>
      </c>
      <c r="H55" s="142" t="str">
        <f>VLOOKUP(E55,VIP!$A$2:$O19339,7,FALSE)</f>
        <v>Si</v>
      </c>
      <c r="I55" s="142" t="str">
        <f>VLOOKUP(E55,VIP!$A$2:$O11304,8,FALSE)</f>
        <v>Si</v>
      </c>
      <c r="J55" s="142" t="str">
        <f>VLOOKUP(E55,VIP!$A$2:$O11254,8,FALSE)</f>
        <v>Si</v>
      </c>
      <c r="K55" s="142" t="str">
        <f>VLOOKUP(E55,VIP!$A$2:$O14828,6,0)</f>
        <v>NO</v>
      </c>
      <c r="L55" s="143" t="s">
        <v>2219</v>
      </c>
      <c r="M55" s="205" t="s">
        <v>2545</v>
      </c>
      <c r="N55" s="99" t="s">
        <v>2452</v>
      </c>
      <c r="O55" s="142" t="s">
        <v>2454</v>
      </c>
      <c r="P55" s="142"/>
      <c r="Q55" s="204">
        <v>44396.453888888886</v>
      </c>
    </row>
    <row r="56" spans="1:17" ht="18" x14ac:dyDescent="0.25">
      <c r="A56" s="142" t="str">
        <f>VLOOKUP(E56,'LISTADO ATM'!$A$2:$C$898,3,0)</f>
        <v>DISTRITO NACIONAL</v>
      </c>
      <c r="B56" s="139">
        <v>3335958051</v>
      </c>
      <c r="C56" s="100">
        <v>44394.774178240739</v>
      </c>
      <c r="D56" s="100" t="s">
        <v>2180</v>
      </c>
      <c r="E56" s="134">
        <v>34</v>
      </c>
      <c r="F56" s="142" t="str">
        <f>VLOOKUP(E56,VIP!$A$2:$O14376,2,0)</f>
        <v>DRBR034</v>
      </c>
      <c r="G56" s="142" t="str">
        <f>VLOOKUP(E56,'LISTADO ATM'!$A$2:$B$897,2,0)</f>
        <v xml:space="preserve">ATM Plaza de la Salud </v>
      </c>
      <c r="H56" s="142" t="str">
        <f>VLOOKUP(E56,VIP!$A$2:$O19337,7,FALSE)</f>
        <v>Si</v>
      </c>
      <c r="I56" s="142" t="str">
        <f>VLOOKUP(E56,VIP!$A$2:$O11302,8,FALSE)</f>
        <v>Si</v>
      </c>
      <c r="J56" s="142" t="str">
        <f>VLOOKUP(E56,VIP!$A$2:$O11252,8,FALSE)</f>
        <v>Si</v>
      </c>
      <c r="K56" s="142" t="str">
        <f>VLOOKUP(E56,VIP!$A$2:$O14826,6,0)</f>
        <v>NO</v>
      </c>
      <c r="L56" s="143" t="s">
        <v>2219</v>
      </c>
      <c r="M56" s="99" t="s">
        <v>2445</v>
      </c>
      <c r="N56" s="99" t="s">
        <v>2452</v>
      </c>
      <c r="O56" s="142" t="s">
        <v>2454</v>
      </c>
      <c r="P56" s="142"/>
      <c r="Q56" s="99" t="s">
        <v>2219</v>
      </c>
    </row>
    <row r="57" spans="1:17" ht="18" x14ac:dyDescent="0.25">
      <c r="A57" s="142" t="str">
        <f>VLOOKUP(E57,'LISTADO ATM'!$A$2:$C$898,3,0)</f>
        <v>NORTE</v>
      </c>
      <c r="B57" s="139">
        <v>3335958053</v>
      </c>
      <c r="C57" s="100">
        <v>44394.776539351849</v>
      </c>
      <c r="D57" s="100" t="s">
        <v>2181</v>
      </c>
      <c r="E57" s="134">
        <v>62</v>
      </c>
      <c r="F57" s="142" t="str">
        <f>VLOOKUP(E57,VIP!$A$2:$O14374,2,0)</f>
        <v>DRBR062</v>
      </c>
      <c r="G57" s="142" t="str">
        <f>VLOOKUP(E57,'LISTADO ATM'!$A$2:$B$897,2,0)</f>
        <v xml:space="preserve">ATM Oficina Dajabón </v>
      </c>
      <c r="H57" s="142" t="str">
        <f>VLOOKUP(E57,VIP!$A$2:$O19335,7,FALSE)</f>
        <v>Si</v>
      </c>
      <c r="I57" s="142" t="str">
        <f>VLOOKUP(E57,VIP!$A$2:$O11300,8,FALSE)</f>
        <v>Si</v>
      </c>
      <c r="J57" s="142" t="str">
        <f>VLOOKUP(E57,VIP!$A$2:$O11250,8,FALSE)</f>
        <v>Si</v>
      </c>
      <c r="K57" s="142" t="str">
        <f>VLOOKUP(E57,VIP!$A$2:$O14824,6,0)</f>
        <v>SI</v>
      </c>
      <c r="L57" s="143" t="s">
        <v>2219</v>
      </c>
      <c r="M57" s="205" t="s">
        <v>2545</v>
      </c>
      <c r="N57" s="99" t="s">
        <v>2452</v>
      </c>
      <c r="O57" s="142" t="s">
        <v>2586</v>
      </c>
      <c r="P57" s="142"/>
      <c r="Q57" s="204">
        <v>44396.453888888886</v>
      </c>
    </row>
    <row r="58" spans="1:17" ht="18" x14ac:dyDescent="0.25">
      <c r="A58" s="142" t="str">
        <f>VLOOKUP(E58,'LISTADO ATM'!$A$2:$C$898,3,0)</f>
        <v>DISTRITO NACIONAL</v>
      </c>
      <c r="B58" s="139">
        <v>3335958055</v>
      </c>
      <c r="C58" s="100">
        <v>44394.777569444443</v>
      </c>
      <c r="D58" s="100" t="s">
        <v>2180</v>
      </c>
      <c r="E58" s="134">
        <v>490</v>
      </c>
      <c r="F58" s="142" t="str">
        <f>VLOOKUP(E58,VIP!$A$2:$O14372,2,0)</f>
        <v>DRBR490</v>
      </c>
      <c r="G58" s="142" t="str">
        <f>VLOOKUP(E58,'LISTADO ATM'!$A$2:$B$897,2,0)</f>
        <v xml:space="preserve">ATM Hospital Ney Arias Lora </v>
      </c>
      <c r="H58" s="142" t="str">
        <f>VLOOKUP(E58,VIP!$A$2:$O19333,7,FALSE)</f>
        <v>Si</v>
      </c>
      <c r="I58" s="142" t="str">
        <f>VLOOKUP(E58,VIP!$A$2:$O11298,8,FALSE)</f>
        <v>Si</v>
      </c>
      <c r="J58" s="142" t="str">
        <f>VLOOKUP(E58,VIP!$A$2:$O11248,8,FALSE)</f>
        <v>Si</v>
      </c>
      <c r="K58" s="142" t="str">
        <f>VLOOKUP(E58,VIP!$A$2:$O14822,6,0)</f>
        <v>NO</v>
      </c>
      <c r="L58" s="143" t="s">
        <v>2219</v>
      </c>
      <c r="M58" s="99" t="s">
        <v>2445</v>
      </c>
      <c r="N58" s="99" t="s">
        <v>2452</v>
      </c>
      <c r="O58" s="142" t="s">
        <v>2454</v>
      </c>
      <c r="P58" s="142"/>
      <c r="Q58" s="99" t="s">
        <v>2219</v>
      </c>
    </row>
    <row r="59" spans="1:17" ht="18" x14ac:dyDescent="0.25">
      <c r="A59" s="142" t="str">
        <f>VLOOKUP(E59,'LISTADO ATM'!$A$2:$C$898,3,0)</f>
        <v>DISTRITO NACIONAL</v>
      </c>
      <c r="B59" s="139">
        <v>3335958056</v>
      </c>
      <c r="C59" s="100">
        <v>44394.777986111112</v>
      </c>
      <c r="D59" s="100" t="s">
        <v>2180</v>
      </c>
      <c r="E59" s="134">
        <v>952</v>
      </c>
      <c r="F59" s="142" t="str">
        <f>VLOOKUP(E59,VIP!$A$2:$O14371,2,0)</f>
        <v>DRBR16L</v>
      </c>
      <c r="G59" s="142" t="str">
        <f>VLOOKUP(E59,'LISTADO ATM'!$A$2:$B$897,2,0)</f>
        <v xml:space="preserve">ATM Alvarez Rivas </v>
      </c>
      <c r="H59" s="142" t="str">
        <f>VLOOKUP(E59,VIP!$A$2:$O19332,7,FALSE)</f>
        <v>Si</v>
      </c>
      <c r="I59" s="142" t="str">
        <f>VLOOKUP(E59,VIP!$A$2:$O11297,8,FALSE)</f>
        <v>Si</v>
      </c>
      <c r="J59" s="142" t="str">
        <f>VLOOKUP(E59,VIP!$A$2:$O11247,8,FALSE)</f>
        <v>Si</v>
      </c>
      <c r="K59" s="142" t="str">
        <f>VLOOKUP(E59,VIP!$A$2:$O14821,6,0)</f>
        <v>NO</v>
      </c>
      <c r="L59" s="143" t="s">
        <v>2219</v>
      </c>
      <c r="M59" s="99" t="s">
        <v>2445</v>
      </c>
      <c r="N59" s="99" t="s">
        <v>2452</v>
      </c>
      <c r="O59" s="142" t="s">
        <v>2454</v>
      </c>
      <c r="P59" s="142"/>
      <c r="Q59" s="99" t="s">
        <v>2219</v>
      </c>
    </row>
    <row r="60" spans="1:17" s="117" customFormat="1" ht="18" x14ac:dyDescent="0.25">
      <c r="A60" s="142" t="str">
        <f>VLOOKUP(E60,'LISTADO ATM'!$A$2:$C$898,3,0)</f>
        <v>ESTE</v>
      </c>
      <c r="B60" s="139">
        <v>3335958058</v>
      </c>
      <c r="C60" s="100">
        <v>44394.779062499998</v>
      </c>
      <c r="D60" s="100" t="s">
        <v>2180</v>
      </c>
      <c r="E60" s="134">
        <v>353</v>
      </c>
      <c r="F60" s="142" t="str">
        <f>VLOOKUP(E60,VIP!$A$2:$O14369,2,0)</f>
        <v>DRBR353</v>
      </c>
      <c r="G60" s="142" t="str">
        <f>VLOOKUP(E60,'LISTADO ATM'!$A$2:$B$897,2,0)</f>
        <v xml:space="preserve">ATM Estación Boulevard Juan Dolio </v>
      </c>
      <c r="H60" s="142" t="str">
        <f>VLOOKUP(E60,VIP!$A$2:$O19330,7,FALSE)</f>
        <v>Si</v>
      </c>
      <c r="I60" s="142" t="str">
        <f>VLOOKUP(E60,VIP!$A$2:$O11295,8,FALSE)</f>
        <v>Si</v>
      </c>
      <c r="J60" s="142" t="str">
        <f>VLOOKUP(E60,VIP!$A$2:$O11245,8,FALSE)</f>
        <v>Si</v>
      </c>
      <c r="K60" s="142" t="str">
        <f>VLOOKUP(E60,VIP!$A$2:$O14819,6,0)</f>
        <v>NO</v>
      </c>
      <c r="L60" s="143" t="s">
        <v>2219</v>
      </c>
      <c r="M60" s="205" t="s">
        <v>2545</v>
      </c>
      <c r="N60" s="99" t="s">
        <v>2452</v>
      </c>
      <c r="O60" s="142" t="s">
        <v>2454</v>
      </c>
      <c r="P60" s="142"/>
      <c r="Q60" s="204">
        <v>44396.453888888886</v>
      </c>
    </row>
    <row r="61" spans="1:17" s="117" customFormat="1" ht="18" x14ac:dyDescent="0.25">
      <c r="A61" s="142" t="str">
        <f>VLOOKUP(E61,'LISTADO ATM'!$A$2:$C$898,3,0)</f>
        <v>DISTRITO NACIONAL</v>
      </c>
      <c r="B61" s="139">
        <v>3335958064</v>
      </c>
      <c r="C61" s="100">
        <v>44394.814340277779</v>
      </c>
      <c r="D61" s="100" t="s">
        <v>2180</v>
      </c>
      <c r="E61" s="134">
        <v>566</v>
      </c>
      <c r="F61" s="142" t="str">
        <f>VLOOKUP(E61,VIP!$A$2:$O14412,2,0)</f>
        <v>DRBR508</v>
      </c>
      <c r="G61" s="142" t="str">
        <f>VLOOKUP(E61,'LISTADO ATM'!$A$2:$B$897,2,0)</f>
        <v xml:space="preserve">ATM Hiper Olé Aut. Duarte </v>
      </c>
      <c r="H61" s="142" t="str">
        <f>VLOOKUP(E61,VIP!$A$2:$O19373,7,FALSE)</f>
        <v>Si</v>
      </c>
      <c r="I61" s="142" t="str">
        <f>VLOOKUP(E61,VIP!$A$2:$O11338,8,FALSE)</f>
        <v>Si</v>
      </c>
      <c r="J61" s="142" t="str">
        <f>VLOOKUP(E61,VIP!$A$2:$O11288,8,FALSE)</f>
        <v>Si</v>
      </c>
      <c r="K61" s="142" t="str">
        <f>VLOOKUP(E61,VIP!$A$2:$O14862,6,0)</f>
        <v>NO</v>
      </c>
      <c r="L61" s="143" t="s">
        <v>2245</v>
      </c>
      <c r="M61" s="99" t="s">
        <v>2445</v>
      </c>
      <c r="N61" s="99" t="s">
        <v>2452</v>
      </c>
      <c r="O61" s="142" t="s">
        <v>2454</v>
      </c>
      <c r="P61" s="142"/>
      <c r="Q61" s="99" t="s">
        <v>2245</v>
      </c>
    </row>
    <row r="62" spans="1:17" s="117" customFormat="1" ht="18" x14ac:dyDescent="0.25">
      <c r="A62" s="142" t="str">
        <f>VLOOKUP(E62,'LISTADO ATM'!$A$2:$C$898,3,0)</f>
        <v>DISTRITO NACIONAL</v>
      </c>
      <c r="B62" s="139">
        <v>3335958073</v>
      </c>
      <c r="C62" s="100">
        <v>44394.916377314818</v>
      </c>
      <c r="D62" s="100" t="s">
        <v>2448</v>
      </c>
      <c r="E62" s="134">
        <v>194</v>
      </c>
      <c r="F62" s="142" t="str">
        <f>VLOOKUP(E62,VIP!$A$2:$O14415,2,0)</f>
        <v>DRBR194</v>
      </c>
      <c r="G62" s="142" t="str">
        <f>VLOOKUP(E62,'LISTADO ATM'!$A$2:$B$897,2,0)</f>
        <v xml:space="preserve">ATM UNP Pantoja </v>
      </c>
      <c r="H62" s="142" t="str">
        <f>VLOOKUP(E62,VIP!$A$2:$O19376,7,FALSE)</f>
        <v>Si</v>
      </c>
      <c r="I62" s="142" t="str">
        <f>VLOOKUP(E62,VIP!$A$2:$O11341,8,FALSE)</f>
        <v>No</v>
      </c>
      <c r="J62" s="142" t="str">
        <f>VLOOKUP(E62,VIP!$A$2:$O11291,8,FALSE)</f>
        <v>No</v>
      </c>
      <c r="K62" s="142" t="str">
        <f>VLOOKUP(E62,VIP!$A$2:$O14865,6,0)</f>
        <v>NO</v>
      </c>
      <c r="L62" s="143" t="s">
        <v>2441</v>
      </c>
      <c r="M62" s="99" t="s">
        <v>2445</v>
      </c>
      <c r="N62" s="99" t="s">
        <v>2452</v>
      </c>
      <c r="O62" s="142" t="s">
        <v>2453</v>
      </c>
      <c r="P62" s="142"/>
      <c r="Q62" s="99" t="s">
        <v>2441</v>
      </c>
    </row>
    <row r="63" spans="1:17" s="117" customFormat="1" ht="18" x14ac:dyDescent="0.25">
      <c r="A63" s="142" t="str">
        <f>VLOOKUP(E63,'LISTADO ATM'!$A$2:$C$898,3,0)</f>
        <v>NORTE</v>
      </c>
      <c r="B63" s="139">
        <v>3335958074</v>
      </c>
      <c r="C63" s="100">
        <v>44394.918773148151</v>
      </c>
      <c r="D63" s="100" t="s">
        <v>2469</v>
      </c>
      <c r="E63" s="134">
        <v>171</v>
      </c>
      <c r="F63" s="142" t="str">
        <f>VLOOKUP(E63,VIP!$A$2:$O14414,2,0)</f>
        <v>DRBR171</v>
      </c>
      <c r="G63" s="142" t="str">
        <f>VLOOKUP(E63,'LISTADO ATM'!$A$2:$B$897,2,0)</f>
        <v xml:space="preserve">ATM Oficina Moca </v>
      </c>
      <c r="H63" s="142" t="str">
        <f>VLOOKUP(E63,VIP!$A$2:$O19375,7,FALSE)</f>
        <v>Si</v>
      </c>
      <c r="I63" s="142" t="str">
        <f>VLOOKUP(E63,VIP!$A$2:$O11340,8,FALSE)</f>
        <v>Si</v>
      </c>
      <c r="J63" s="142" t="str">
        <f>VLOOKUP(E63,VIP!$A$2:$O11290,8,FALSE)</f>
        <v>Si</v>
      </c>
      <c r="K63" s="142" t="str">
        <f>VLOOKUP(E63,VIP!$A$2:$O14864,6,0)</f>
        <v>NO</v>
      </c>
      <c r="L63" s="143" t="s">
        <v>2417</v>
      </c>
      <c r="M63" s="205" t="s">
        <v>2545</v>
      </c>
      <c r="N63" s="99" t="s">
        <v>2452</v>
      </c>
      <c r="O63" s="142" t="s">
        <v>2470</v>
      </c>
      <c r="P63" s="142"/>
      <c r="Q63" s="204">
        <v>44396.453888888886</v>
      </c>
    </row>
    <row r="64" spans="1:17" s="117" customFormat="1" ht="18" x14ac:dyDescent="0.25">
      <c r="A64" s="142" t="str">
        <f>VLOOKUP(E64,'LISTADO ATM'!$A$2:$C$898,3,0)</f>
        <v>DISTRITO NACIONAL</v>
      </c>
      <c r="B64" s="139">
        <v>3335958075</v>
      </c>
      <c r="C64" s="100">
        <v>44394.919525462959</v>
      </c>
      <c r="D64" s="100" t="s">
        <v>2469</v>
      </c>
      <c r="E64" s="134">
        <v>957</v>
      </c>
      <c r="F64" s="142" t="str">
        <f>VLOOKUP(E64,VIP!$A$2:$O14413,2,0)</f>
        <v>DRBR23F</v>
      </c>
      <c r="G64" s="142" t="str">
        <f>VLOOKUP(E64,'LISTADO ATM'!$A$2:$B$897,2,0)</f>
        <v xml:space="preserve">ATM Oficina Venezuela </v>
      </c>
      <c r="H64" s="142" t="str">
        <f>VLOOKUP(E64,VIP!$A$2:$O19374,7,FALSE)</f>
        <v>Si</v>
      </c>
      <c r="I64" s="142" t="str">
        <f>VLOOKUP(E64,VIP!$A$2:$O11339,8,FALSE)</f>
        <v>Si</v>
      </c>
      <c r="J64" s="142" t="str">
        <f>VLOOKUP(E64,VIP!$A$2:$O11289,8,FALSE)</f>
        <v>Si</v>
      </c>
      <c r="K64" s="142" t="str">
        <f>VLOOKUP(E64,VIP!$A$2:$O14863,6,0)</f>
        <v>SI</v>
      </c>
      <c r="L64" s="143" t="s">
        <v>2417</v>
      </c>
      <c r="M64" s="205" t="s">
        <v>2545</v>
      </c>
      <c r="N64" s="99" t="s">
        <v>2452</v>
      </c>
      <c r="O64" s="142" t="s">
        <v>2470</v>
      </c>
      <c r="P64" s="142"/>
      <c r="Q64" s="204">
        <v>44396.453888888886</v>
      </c>
    </row>
    <row r="65" spans="1:17" s="117" customFormat="1" ht="18" x14ac:dyDescent="0.25">
      <c r="A65" s="142" t="str">
        <f>VLOOKUP(E65,'LISTADO ATM'!$A$2:$C$898,3,0)</f>
        <v>DISTRITO NACIONAL</v>
      </c>
      <c r="B65" s="139">
        <v>3335958076</v>
      </c>
      <c r="C65" s="100">
        <v>44394.920393518521</v>
      </c>
      <c r="D65" s="100" t="s">
        <v>2448</v>
      </c>
      <c r="E65" s="134">
        <v>983</v>
      </c>
      <c r="F65" s="142" t="str">
        <f>VLOOKUP(E65,VIP!$A$2:$O14412,2,0)</f>
        <v>DRBR983</v>
      </c>
      <c r="G65" s="142" t="str">
        <f>VLOOKUP(E65,'LISTADO ATM'!$A$2:$B$897,2,0)</f>
        <v xml:space="preserve">ATM Bravo República de Colombia </v>
      </c>
      <c r="H65" s="142" t="str">
        <f>VLOOKUP(E65,VIP!$A$2:$O19373,7,FALSE)</f>
        <v>Si</v>
      </c>
      <c r="I65" s="142" t="str">
        <f>VLOOKUP(E65,VIP!$A$2:$O11338,8,FALSE)</f>
        <v>No</v>
      </c>
      <c r="J65" s="142" t="str">
        <f>VLOOKUP(E65,VIP!$A$2:$O11288,8,FALSE)</f>
        <v>No</v>
      </c>
      <c r="K65" s="142" t="str">
        <f>VLOOKUP(E65,VIP!$A$2:$O14862,6,0)</f>
        <v>NO</v>
      </c>
      <c r="L65" s="143" t="s">
        <v>2441</v>
      </c>
      <c r="M65" s="99" t="s">
        <v>2445</v>
      </c>
      <c r="N65" s="99" t="s">
        <v>2452</v>
      </c>
      <c r="O65" s="142" t="s">
        <v>2453</v>
      </c>
      <c r="P65" s="142"/>
      <c r="Q65" s="99" t="s">
        <v>2441</v>
      </c>
    </row>
    <row r="66" spans="1:17" s="117" customFormat="1" ht="18" x14ac:dyDescent="0.25">
      <c r="A66" s="142" t="str">
        <f>VLOOKUP(E66,'LISTADO ATM'!$A$2:$C$898,3,0)</f>
        <v>DISTRITO NACIONAL</v>
      </c>
      <c r="B66" s="139">
        <v>3335958077</v>
      </c>
      <c r="C66" s="100">
        <v>44394.921203703707</v>
      </c>
      <c r="D66" s="100" t="s">
        <v>2448</v>
      </c>
      <c r="E66" s="134">
        <v>629</v>
      </c>
      <c r="F66" s="142" t="str">
        <f>VLOOKUP(E66,VIP!$A$2:$O14411,2,0)</f>
        <v>DRBR24M</v>
      </c>
      <c r="G66" s="142" t="str">
        <f>VLOOKUP(E66,'LISTADO ATM'!$A$2:$B$897,2,0)</f>
        <v xml:space="preserve">ATM Oficina Americana Independencia I </v>
      </c>
      <c r="H66" s="142" t="str">
        <f>VLOOKUP(E66,VIP!$A$2:$O19372,7,FALSE)</f>
        <v>Si</v>
      </c>
      <c r="I66" s="142" t="str">
        <f>VLOOKUP(E66,VIP!$A$2:$O11337,8,FALSE)</f>
        <v>Si</v>
      </c>
      <c r="J66" s="142" t="str">
        <f>VLOOKUP(E66,VIP!$A$2:$O11287,8,FALSE)</f>
        <v>Si</v>
      </c>
      <c r="K66" s="142" t="str">
        <f>VLOOKUP(E66,VIP!$A$2:$O14861,6,0)</f>
        <v>SI</v>
      </c>
      <c r="L66" s="143" t="s">
        <v>2417</v>
      </c>
      <c r="M66" s="205" t="s">
        <v>2545</v>
      </c>
      <c r="N66" s="99" t="s">
        <v>2452</v>
      </c>
      <c r="O66" s="142" t="s">
        <v>2453</v>
      </c>
      <c r="P66" s="142"/>
      <c r="Q66" s="204">
        <v>44396.453888888886</v>
      </c>
    </row>
    <row r="67" spans="1:17" s="117" customFormat="1" ht="18" x14ac:dyDescent="0.25">
      <c r="A67" s="142" t="str">
        <f>VLOOKUP(E67,'LISTADO ATM'!$A$2:$C$898,3,0)</f>
        <v>SUR</v>
      </c>
      <c r="B67" s="139">
        <v>3335958078</v>
      </c>
      <c r="C67" s="100">
        <v>44394.922280092593</v>
      </c>
      <c r="D67" s="100" t="s">
        <v>2469</v>
      </c>
      <c r="E67" s="134">
        <v>881</v>
      </c>
      <c r="F67" s="142" t="str">
        <f>VLOOKUP(E67,VIP!$A$2:$O14410,2,0)</f>
        <v>DRBR881</v>
      </c>
      <c r="G67" s="142" t="str">
        <f>VLOOKUP(E67,'LISTADO ATM'!$A$2:$B$897,2,0)</f>
        <v xml:space="preserve">ATM UNP Yaguate (San Cristóbal) </v>
      </c>
      <c r="H67" s="142" t="str">
        <f>VLOOKUP(E67,VIP!$A$2:$O19371,7,FALSE)</f>
        <v>Si</v>
      </c>
      <c r="I67" s="142" t="str">
        <f>VLOOKUP(E67,VIP!$A$2:$O11336,8,FALSE)</f>
        <v>Si</v>
      </c>
      <c r="J67" s="142" t="str">
        <f>VLOOKUP(E67,VIP!$A$2:$O11286,8,FALSE)</f>
        <v>Si</v>
      </c>
      <c r="K67" s="142" t="str">
        <f>VLOOKUP(E67,VIP!$A$2:$O14860,6,0)</f>
        <v>NO</v>
      </c>
      <c r="L67" s="143" t="s">
        <v>2417</v>
      </c>
      <c r="M67" s="99" t="s">
        <v>2445</v>
      </c>
      <c r="N67" s="99" t="s">
        <v>2452</v>
      </c>
      <c r="O67" s="142" t="s">
        <v>2470</v>
      </c>
      <c r="P67" s="142"/>
      <c r="Q67" s="99" t="s">
        <v>2417</v>
      </c>
    </row>
    <row r="68" spans="1:17" s="117" customFormat="1" ht="18" x14ac:dyDescent="0.25">
      <c r="A68" s="142" t="str">
        <f>VLOOKUP(E68,'LISTADO ATM'!$A$2:$C$898,3,0)</f>
        <v>SUR</v>
      </c>
      <c r="B68" s="139">
        <v>3335958079</v>
      </c>
      <c r="C68" s="100">
        <v>44394.922893518517</v>
      </c>
      <c r="D68" s="100" t="s">
        <v>2469</v>
      </c>
      <c r="E68" s="134">
        <v>615</v>
      </c>
      <c r="F68" s="142" t="str">
        <f>VLOOKUP(E68,VIP!$A$2:$O14409,2,0)</f>
        <v>DRBR418</v>
      </c>
      <c r="G68" s="142" t="str">
        <f>VLOOKUP(E68,'LISTADO ATM'!$A$2:$B$897,2,0)</f>
        <v xml:space="preserve">ATM Estación Sunix Cabral (Barahona) </v>
      </c>
      <c r="H68" s="142" t="str">
        <f>VLOOKUP(E68,VIP!$A$2:$O19370,7,FALSE)</f>
        <v>Si</v>
      </c>
      <c r="I68" s="142" t="str">
        <f>VLOOKUP(E68,VIP!$A$2:$O11335,8,FALSE)</f>
        <v>Si</v>
      </c>
      <c r="J68" s="142" t="str">
        <f>VLOOKUP(E68,VIP!$A$2:$O11285,8,FALSE)</f>
        <v>Si</v>
      </c>
      <c r="K68" s="142" t="str">
        <f>VLOOKUP(E68,VIP!$A$2:$O14859,6,0)</f>
        <v>NO</v>
      </c>
      <c r="L68" s="143" t="s">
        <v>2417</v>
      </c>
      <c r="M68" s="99" t="s">
        <v>2445</v>
      </c>
      <c r="N68" s="99" t="s">
        <v>2452</v>
      </c>
      <c r="O68" s="142" t="s">
        <v>2470</v>
      </c>
      <c r="P68" s="142"/>
      <c r="Q68" s="99" t="s">
        <v>2417</v>
      </c>
    </row>
    <row r="69" spans="1:17" s="117" customFormat="1" ht="18" x14ac:dyDescent="0.25">
      <c r="A69" s="142" t="str">
        <f>VLOOKUP(E69,'LISTADO ATM'!$A$2:$C$898,3,0)</f>
        <v>NORTE</v>
      </c>
      <c r="B69" s="139">
        <v>3335958080</v>
      </c>
      <c r="C69" s="100">
        <v>44394.923726851855</v>
      </c>
      <c r="D69" s="100" t="s">
        <v>2469</v>
      </c>
      <c r="E69" s="134">
        <v>752</v>
      </c>
      <c r="F69" s="142" t="str">
        <f>VLOOKUP(E69,VIP!$A$2:$O14408,2,0)</f>
        <v>DRBR280</v>
      </c>
      <c r="G69" s="142" t="str">
        <f>VLOOKUP(E69,'LISTADO ATM'!$A$2:$B$897,2,0)</f>
        <v xml:space="preserve">ATM UNP Las Carolinas (La Vega) </v>
      </c>
      <c r="H69" s="142" t="str">
        <f>VLOOKUP(E69,VIP!$A$2:$O19369,7,FALSE)</f>
        <v>Si</v>
      </c>
      <c r="I69" s="142" t="str">
        <f>VLOOKUP(E69,VIP!$A$2:$O11334,8,FALSE)</f>
        <v>Si</v>
      </c>
      <c r="J69" s="142" t="str">
        <f>VLOOKUP(E69,VIP!$A$2:$O11284,8,FALSE)</f>
        <v>Si</v>
      </c>
      <c r="K69" s="142" t="str">
        <f>VLOOKUP(E69,VIP!$A$2:$O14858,6,0)</f>
        <v>SI</v>
      </c>
      <c r="L69" s="143" t="s">
        <v>2441</v>
      </c>
      <c r="M69" s="99" t="s">
        <v>2445</v>
      </c>
      <c r="N69" s="99" t="s">
        <v>2452</v>
      </c>
      <c r="O69" s="142" t="s">
        <v>2470</v>
      </c>
      <c r="P69" s="142"/>
      <c r="Q69" s="99" t="s">
        <v>2441</v>
      </c>
    </row>
    <row r="70" spans="1:17" s="117" customFormat="1" ht="18" x14ac:dyDescent="0.25">
      <c r="A70" s="142" t="str">
        <f>VLOOKUP(E70,'LISTADO ATM'!$A$2:$C$898,3,0)</f>
        <v>DISTRITO NACIONAL</v>
      </c>
      <c r="B70" s="139">
        <v>3335958082</v>
      </c>
      <c r="C70" s="100">
        <v>44394.936828703707</v>
      </c>
      <c r="D70" s="100" t="s">
        <v>2469</v>
      </c>
      <c r="E70" s="134">
        <v>734</v>
      </c>
      <c r="F70" s="142" t="str">
        <f>VLOOKUP(E70,VIP!$A$2:$O14416,2,0)</f>
        <v>DRBR178</v>
      </c>
      <c r="G70" s="142" t="str">
        <f>VLOOKUP(E70,'LISTADO ATM'!$A$2:$B$897,2,0)</f>
        <v xml:space="preserve">ATM Oficina Independencia I </v>
      </c>
      <c r="H70" s="142" t="str">
        <f>VLOOKUP(E70,VIP!$A$2:$O19377,7,FALSE)</f>
        <v>Si</v>
      </c>
      <c r="I70" s="142" t="str">
        <f>VLOOKUP(E70,VIP!$A$2:$O11342,8,FALSE)</f>
        <v>Si</v>
      </c>
      <c r="J70" s="142" t="str">
        <f>VLOOKUP(E70,VIP!$A$2:$O11292,8,FALSE)</f>
        <v>Si</v>
      </c>
      <c r="K70" s="142" t="str">
        <f>VLOOKUP(E70,VIP!$A$2:$O14866,6,0)</f>
        <v>SI</v>
      </c>
      <c r="L70" s="143" t="s">
        <v>2417</v>
      </c>
      <c r="M70" s="205" t="s">
        <v>2545</v>
      </c>
      <c r="N70" s="99" t="s">
        <v>2452</v>
      </c>
      <c r="O70" s="142" t="s">
        <v>2470</v>
      </c>
      <c r="P70" s="142"/>
      <c r="Q70" s="204">
        <v>44396.453888888886</v>
      </c>
    </row>
    <row r="71" spans="1:17" s="117" customFormat="1" ht="18" x14ac:dyDescent="0.25">
      <c r="A71" s="142" t="str">
        <f>VLOOKUP(E71,'LISTADO ATM'!$A$2:$C$898,3,0)</f>
        <v>DISTRITO NACIONAL</v>
      </c>
      <c r="B71" s="139">
        <v>3335958083</v>
      </c>
      <c r="C71" s="100">
        <v>44394.953877314816</v>
      </c>
      <c r="D71" s="100" t="s">
        <v>2448</v>
      </c>
      <c r="E71" s="134">
        <v>717</v>
      </c>
      <c r="F71" s="142" t="str">
        <f>VLOOKUP(E71,VIP!$A$2:$O14417,2,0)</f>
        <v>DRBR24K</v>
      </c>
      <c r="G71" s="142" t="str">
        <f>VLOOKUP(E71,'LISTADO ATM'!$A$2:$B$897,2,0)</f>
        <v xml:space="preserve">ATM Oficina Los Alcarrizos </v>
      </c>
      <c r="H71" s="142" t="str">
        <f>VLOOKUP(E71,VIP!$A$2:$O19378,7,FALSE)</f>
        <v>Si</v>
      </c>
      <c r="I71" s="142" t="str">
        <f>VLOOKUP(E71,VIP!$A$2:$O11343,8,FALSE)</f>
        <v>Si</v>
      </c>
      <c r="J71" s="142" t="str">
        <f>VLOOKUP(E71,VIP!$A$2:$O11293,8,FALSE)</f>
        <v>Si</v>
      </c>
      <c r="K71" s="142" t="str">
        <f>VLOOKUP(E71,VIP!$A$2:$O14867,6,0)</f>
        <v>SI</v>
      </c>
      <c r="L71" s="143" t="s">
        <v>2417</v>
      </c>
      <c r="M71" s="99" t="s">
        <v>2445</v>
      </c>
      <c r="N71" s="99" t="s">
        <v>2452</v>
      </c>
      <c r="O71" s="142" t="s">
        <v>2453</v>
      </c>
      <c r="P71" s="142"/>
      <c r="Q71" s="99" t="s">
        <v>2417</v>
      </c>
    </row>
    <row r="72" spans="1:17" s="117" customFormat="1" ht="18" x14ac:dyDescent="0.25">
      <c r="A72" s="142" t="str">
        <f>VLOOKUP(E72,'LISTADO ATM'!$A$2:$C$898,3,0)</f>
        <v>NORTE</v>
      </c>
      <c r="B72" s="139">
        <v>3335958094</v>
      </c>
      <c r="C72" s="100">
        <v>44395.344490740739</v>
      </c>
      <c r="D72" s="100" t="s">
        <v>2588</v>
      </c>
      <c r="E72" s="134">
        <v>136</v>
      </c>
      <c r="F72" s="142" t="str">
        <f>VLOOKUP(E72,VIP!$A$2:$O14437,2,0)</f>
        <v>DRBR136</v>
      </c>
      <c r="G72" s="142" t="str">
        <f>VLOOKUP(E72,'LISTADO ATM'!$A$2:$B$897,2,0)</f>
        <v>ATM S/M Xtra (Santiago)</v>
      </c>
      <c r="H72" s="142" t="str">
        <f>VLOOKUP(E72,VIP!$A$2:$O19398,7,FALSE)</f>
        <v>Si</v>
      </c>
      <c r="I72" s="142" t="str">
        <f>VLOOKUP(E72,VIP!$A$2:$O11363,8,FALSE)</f>
        <v>Si</v>
      </c>
      <c r="J72" s="142" t="str">
        <f>VLOOKUP(E72,VIP!$A$2:$O11313,8,FALSE)</f>
        <v>Si</v>
      </c>
      <c r="K72" s="142" t="str">
        <f>VLOOKUP(E72,VIP!$A$2:$O14887,6,0)</f>
        <v>NO</v>
      </c>
      <c r="L72" s="143" t="s">
        <v>2417</v>
      </c>
      <c r="M72" s="99" t="s">
        <v>2445</v>
      </c>
      <c r="N72" s="99" t="s">
        <v>2452</v>
      </c>
      <c r="O72" s="142" t="s">
        <v>2592</v>
      </c>
      <c r="P72" s="142"/>
      <c r="Q72" s="99" t="s">
        <v>2417</v>
      </c>
    </row>
    <row r="73" spans="1:17" s="117" customFormat="1" ht="18" x14ac:dyDescent="0.25">
      <c r="A73" s="142" t="str">
        <f>VLOOKUP(E73,'LISTADO ATM'!$A$2:$C$898,3,0)</f>
        <v>NORTE</v>
      </c>
      <c r="B73" s="139">
        <v>3335958095</v>
      </c>
      <c r="C73" s="100">
        <v>44395.347581018519</v>
      </c>
      <c r="D73" s="100" t="s">
        <v>2469</v>
      </c>
      <c r="E73" s="134">
        <v>882</v>
      </c>
      <c r="F73" s="142" t="str">
        <f>VLOOKUP(E73,VIP!$A$2:$O14436,2,0)</f>
        <v>DRBR882</v>
      </c>
      <c r="G73" s="142" t="str">
        <f>VLOOKUP(E73,'LISTADO ATM'!$A$2:$B$897,2,0)</f>
        <v xml:space="preserve">ATM Oficina Moca II </v>
      </c>
      <c r="H73" s="142" t="str">
        <f>VLOOKUP(E73,VIP!$A$2:$O19397,7,FALSE)</f>
        <v>Si</v>
      </c>
      <c r="I73" s="142" t="str">
        <f>VLOOKUP(E73,VIP!$A$2:$O11362,8,FALSE)</f>
        <v>Si</v>
      </c>
      <c r="J73" s="142" t="str">
        <f>VLOOKUP(E73,VIP!$A$2:$O11312,8,FALSE)</f>
        <v>Si</v>
      </c>
      <c r="K73" s="142" t="str">
        <f>VLOOKUP(E73,VIP!$A$2:$O14886,6,0)</f>
        <v>SI</v>
      </c>
      <c r="L73" s="143" t="s">
        <v>2441</v>
      </c>
      <c r="M73" s="205" t="s">
        <v>2545</v>
      </c>
      <c r="N73" s="99" t="s">
        <v>2452</v>
      </c>
      <c r="O73" s="142" t="s">
        <v>2470</v>
      </c>
      <c r="P73" s="142"/>
      <c r="Q73" s="204">
        <v>44396.453888888886</v>
      </c>
    </row>
    <row r="74" spans="1:17" s="117" customFormat="1" ht="18" x14ac:dyDescent="0.25">
      <c r="A74" s="142" t="str">
        <f>VLOOKUP(E74,'LISTADO ATM'!$A$2:$C$898,3,0)</f>
        <v>ESTE</v>
      </c>
      <c r="B74" s="139">
        <v>3335958096</v>
      </c>
      <c r="C74" s="100">
        <v>44395.350277777776</v>
      </c>
      <c r="D74" s="100" t="s">
        <v>2469</v>
      </c>
      <c r="E74" s="134">
        <v>293</v>
      </c>
      <c r="F74" s="142" t="str">
        <f>VLOOKUP(E74,VIP!$A$2:$O14435,2,0)</f>
        <v>DRBR293</v>
      </c>
      <c r="G74" s="142" t="str">
        <f>VLOOKUP(E74,'LISTADO ATM'!$A$2:$B$897,2,0)</f>
        <v xml:space="preserve">ATM S/M Nueva Visión (San Pedro) </v>
      </c>
      <c r="H74" s="142" t="str">
        <f>VLOOKUP(E74,VIP!$A$2:$O19396,7,FALSE)</f>
        <v>Si</v>
      </c>
      <c r="I74" s="142" t="str">
        <f>VLOOKUP(E74,VIP!$A$2:$O11361,8,FALSE)</f>
        <v>Si</v>
      </c>
      <c r="J74" s="142" t="str">
        <f>VLOOKUP(E74,VIP!$A$2:$O11311,8,FALSE)</f>
        <v>Si</v>
      </c>
      <c r="K74" s="142" t="str">
        <f>VLOOKUP(E74,VIP!$A$2:$O14885,6,0)</f>
        <v>NO</v>
      </c>
      <c r="L74" s="143" t="s">
        <v>2441</v>
      </c>
      <c r="M74" s="205" t="s">
        <v>2545</v>
      </c>
      <c r="N74" s="99" t="s">
        <v>2452</v>
      </c>
      <c r="O74" s="142" t="s">
        <v>2470</v>
      </c>
      <c r="P74" s="142"/>
      <c r="Q74" s="204">
        <v>44396.453888888886</v>
      </c>
    </row>
    <row r="75" spans="1:17" s="117" customFormat="1" ht="18" x14ac:dyDescent="0.25">
      <c r="A75" s="142" t="str">
        <f>VLOOKUP(E75,'LISTADO ATM'!$A$2:$C$898,3,0)</f>
        <v>ESTE</v>
      </c>
      <c r="B75" s="139">
        <v>3335958097</v>
      </c>
      <c r="C75" s="100">
        <v>44395.356585648151</v>
      </c>
      <c r="D75" s="100" t="s">
        <v>2469</v>
      </c>
      <c r="E75" s="134">
        <v>268</v>
      </c>
      <c r="F75" s="142" t="str">
        <f>VLOOKUP(E75,VIP!$A$2:$O14434,2,0)</f>
        <v>DRBR268</v>
      </c>
      <c r="G75" s="142" t="str">
        <f>VLOOKUP(E75,'LISTADO ATM'!$A$2:$B$897,2,0)</f>
        <v xml:space="preserve">ATM Autobanco La Altagracia (Higuey) </v>
      </c>
      <c r="H75" s="142" t="str">
        <f>VLOOKUP(E75,VIP!$A$2:$O19395,7,FALSE)</f>
        <v>Si</v>
      </c>
      <c r="I75" s="142" t="str">
        <f>VLOOKUP(E75,VIP!$A$2:$O11360,8,FALSE)</f>
        <v>Si</v>
      </c>
      <c r="J75" s="142" t="str">
        <f>VLOOKUP(E75,VIP!$A$2:$O11310,8,FALSE)</f>
        <v>Si</v>
      </c>
      <c r="K75" s="142" t="str">
        <f>VLOOKUP(E75,VIP!$A$2:$O14884,6,0)</f>
        <v>NO</v>
      </c>
      <c r="L75" s="143" t="s">
        <v>2417</v>
      </c>
      <c r="M75" s="205" t="s">
        <v>2545</v>
      </c>
      <c r="N75" s="99" t="s">
        <v>2452</v>
      </c>
      <c r="O75" s="142" t="s">
        <v>2470</v>
      </c>
      <c r="P75" s="142"/>
      <c r="Q75" s="204">
        <v>44396.453888888886</v>
      </c>
    </row>
    <row r="76" spans="1:17" s="117" customFormat="1" ht="18" x14ac:dyDescent="0.25">
      <c r="A76" s="142" t="str">
        <f>VLOOKUP(E76,'LISTADO ATM'!$A$2:$C$898,3,0)</f>
        <v>DISTRITO NACIONAL</v>
      </c>
      <c r="B76" s="139">
        <v>3335958098</v>
      </c>
      <c r="C76" s="100">
        <v>44395.360115740739</v>
      </c>
      <c r="D76" s="100" t="s">
        <v>2448</v>
      </c>
      <c r="E76" s="134">
        <v>670</v>
      </c>
      <c r="F76" s="142" t="str">
        <f>VLOOKUP(E76,VIP!$A$2:$O14433,2,0)</f>
        <v>DRBR670</v>
      </c>
      <c r="G76" s="142" t="str">
        <f>VLOOKUP(E76,'LISTADO ATM'!$A$2:$B$897,2,0)</f>
        <v>ATM Estación Texaco Algodón</v>
      </c>
      <c r="H76" s="142" t="str">
        <f>VLOOKUP(E76,VIP!$A$2:$O19394,7,FALSE)</f>
        <v>Si</v>
      </c>
      <c r="I76" s="142" t="str">
        <f>VLOOKUP(E76,VIP!$A$2:$O11359,8,FALSE)</f>
        <v>Si</v>
      </c>
      <c r="J76" s="142" t="str">
        <f>VLOOKUP(E76,VIP!$A$2:$O11309,8,FALSE)</f>
        <v>Si</v>
      </c>
      <c r="K76" s="142" t="str">
        <f>VLOOKUP(E76,VIP!$A$2:$O14883,6,0)</f>
        <v>NO</v>
      </c>
      <c r="L76" s="143" t="s">
        <v>2441</v>
      </c>
      <c r="M76" s="205" t="s">
        <v>2545</v>
      </c>
      <c r="N76" s="99" t="s">
        <v>2452</v>
      </c>
      <c r="O76" s="142" t="s">
        <v>2453</v>
      </c>
      <c r="P76" s="142"/>
      <c r="Q76" s="204">
        <v>44396.453888888886</v>
      </c>
    </row>
    <row r="77" spans="1:17" s="117" customFormat="1" ht="18" x14ac:dyDescent="0.25">
      <c r="A77" s="142" t="str">
        <f>VLOOKUP(E77,'LISTADO ATM'!$A$2:$C$898,3,0)</f>
        <v>DISTRITO NACIONAL</v>
      </c>
      <c r="B77" s="139">
        <v>3335958099</v>
      </c>
      <c r="C77" s="100">
        <v>44395.363518518519</v>
      </c>
      <c r="D77" s="100" t="s">
        <v>2448</v>
      </c>
      <c r="E77" s="134">
        <v>785</v>
      </c>
      <c r="F77" s="142" t="str">
        <f>VLOOKUP(E77,VIP!$A$2:$O14432,2,0)</f>
        <v>DRBR785</v>
      </c>
      <c r="G77" s="142" t="str">
        <f>VLOOKUP(E77,'LISTADO ATM'!$A$2:$B$897,2,0)</f>
        <v xml:space="preserve">ATM S/M Nacional Máximo Gómez </v>
      </c>
      <c r="H77" s="142" t="str">
        <f>VLOOKUP(E77,VIP!$A$2:$O19393,7,FALSE)</f>
        <v>Si</v>
      </c>
      <c r="I77" s="142" t="str">
        <f>VLOOKUP(E77,VIP!$A$2:$O11358,8,FALSE)</f>
        <v>Si</v>
      </c>
      <c r="J77" s="142" t="str">
        <f>VLOOKUP(E77,VIP!$A$2:$O11308,8,FALSE)</f>
        <v>Si</v>
      </c>
      <c r="K77" s="142" t="str">
        <f>VLOOKUP(E77,VIP!$A$2:$O14882,6,0)</f>
        <v>NO</v>
      </c>
      <c r="L77" s="143" t="s">
        <v>2441</v>
      </c>
      <c r="M77" s="99" t="s">
        <v>2445</v>
      </c>
      <c r="N77" s="99" t="s">
        <v>2452</v>
      </c>
      <c r="O77" s="142" t="s">
        <v>2453</v>
      </c>
      <c r="P77" s="142"/>
      <c r="Q77" s="99" t="s">
        <v>2441</v>
      </c>
    </row>
    <row r="78" spans="1:17" s="117" customFormat="1" ht="18" x14ac:dyDescent="0.25">
      <c r="A78" s="142" t="str">
        <f>VLOOKUP(E78,'LISTADO ATM'!$A$2:$C$898,3,0)</f>
        <v>SUR</v>
      </c>
      <c r="B78" s="139">
        <v>3335958100</v>
      </c>
      <c r="C78" s="100">
        <v>44395.366087962961</v>
      </c>
      <c r="D78" s="100" t="s">
        <v>2180</v>
      </c>
      <c r="E78" s="134">
        <v>817</v>
      </c>
      <c r="F78" s="142" t="str">
        <f>VLOOKUP(E78,VIP!$A$2:$O14431,2,0)</f>
        <v>DRBR817</v>
      </c>
      <c r="G78" s="142" t="str">
        <f>VLOOKUP(E78,'LISTADO ATM'!$A$2:$B$897,2,0)</f>
        <v xml:space="preserve">ATM Ayuntamiento Sabana Larga (San José de Ocoa) </v>
      </c>
      <c r="H78" s="142" t="str">
        <f>VLOOKUP(E78,VIP!$A$2:$O19392,7,FALSE)</f>
        <v>Si</v>
      </c>
      <c r="I78" s="142" t="str">
        <f>VLOOKUP(E78,VIP!$A$2:$O11357,8,FALSE)</f>
        <v>Si</v>
      </c>
      <c r="J78" s="142" t="str">
        <f>VLOOKUP(E78,VIP!$A$2:$O11307,8,FALSE)</f>
        <v>Si</v>
      </c>
      <c r="K78" s="142" t="str">
        <f>VLOOKUP(E78,VIP!$A$2:$O14881,6,0)</f>
        <v>NO</v>
      </c>
      <c r="L78" s="143" t="s">
        <v>2245</v>
      </c>
      <c r="M78" s="205" t="s">
        <v>2545</v>
      </c>
      <c r="N78" s="205" t="s">
        <v>2638</v>
      </c>
      <c r="O78" s="142" t="s">
        <v>2454</v>
      </c>
      <c r="P78" s="142"/>
      <c r="Q78" s="204">
        <v>44396.453888888886</v>
      </c>
    </row>
    <row r="79" spans="1:17" s="117" customFormat="1" ht="18" x14ac:dyDescent="0.25">
      <c r="A79" s="142" t="str">
        <f>VLOOKUP(E79,'LISTADO ATM'!$A$2:$C$898,3,0)</f>
        <v>NORTE</v>
      </c>
      <c r="B79" s="139">
        <v>3335958109</v>
      </c>
      <c r="C79" s="100">
        <v>44395.428449074076</v>
      </c>
      <c r="D79" s="100" t="s">
        <v>2469</v>
      </c>
      <c r="E79" s="134">
        <v>52</v>
      </c>
      <c r="F79" s="142" t="str">
        <f>VLOOKUP(E79,VIP!$A$2:$O14422,2,0)</f>
        <v>DRBR052</v>
      </c>
      <c r="G79" s="142" t="str">
        <f>VLOOKUP(E79,'LISTADO ATM'!$A$2:$B$897,2,0)</f>
        <v xml:space="preserve">ATM Oficina Jarabacoa </v>
      </c>
      <c r="H79" s="142" t="str">
        <f>VLOOKUP(E79,VIP!$A$2:$O19383,7,FALSE)</f>
        <v>Si</v>
      </c>
      <c r="I79" s="142" t="str">
        <f>VLOOKUP(E79,VIP!$A$2:$O11348,8,FALSE)</f>
        <v>Si</v>
      </c>
      <c r="J79" s="142" t="str">
        <f>VLOOKUP(E79,VIP!$A$2:$O11298,8,FALSE)</f>
        <v>Si</v>
      </c>
      <c r="K79" s="142" t="str">
        <f>VLOOKUP(E79,VIP!$A$2:$O14872,6,0)</f>
        <v>NO</v>
      </c>
      <c r="L79" s="143" t="s">
        <v>2417</v>
      </c>
      <c r="M79" s="99" t="s">
        <v>2445</v>
      </c>
      <c r="N79" s="99" t="s">
        <v>2452</v>
      </c>
      <c r="O79" s="142" t="s">
        <v>2470</v>
      </c>
      <c r="P79" s="142"/>
      <c r="Q79" s="99" t="s">
        <v>2417</v>
      </c>
    </row>
    <row r="80" spans="1:17" s="117" customFormat="1" ht="18" x14ac:dyDescent="0.25">
      <c r="A80" s="142" t="str">
        <f>VLOOKUP(E80,'LISTADO ATM'!$A$2:$C$898,3,0)</f>
        <v>DISTRITO NACIONAL</v>
      </c>
      <c r="B80" s="139">
        <v>3335958111</v>
      </c>
      <c r="C80" s="100">
        <v>44395.431666666664</v>
      </c>
      <c r="D80" s="100" t="s">
        <v>2448</v>
      </c>
      <c r="E80" s="134">
        <v>54</v>
      </c>
      <c r="F80" s="142" t="str">
        <f>VLOOKUP(E80,VIP!$A$2:$O14420,2,0)</f>
        <v>DRBR054</v>
      </c>
      <c r="G80" s="142" t="str">
        <f>VLOOKUP(E80,'LISTADO ATM'!$A$2:$B$897,2,0)</f>
        <v xml:space="preserve">ATM Autoservicio Galería 360 </v>
      </c>
      <c r="H80" s="142" t="str">
        <f>VLOOKUP(E80,VIP!$A$2:$O19381,7,FALSE)</f>
        <v>Si</v>
      </c>
      <c r="I80" s="142" t="str">
        <f>VLOOKUP(E80,VIP!$A$2:$O11346,8,FALSE)</f>
        <v>Si</v>
      </c>
      <c r="J80" s="142" t="str">
        <f>VLOOKUP(E80,VIP!$A$2:$O11296,8,FALSE)</f>
        <v>Si</v>
      </c>
      <c r="K80" s="142" t="str">
        <f>VLOOKUP(E80,VIP!$A$2:$O14870,6,0)</f>
        <v>NO</v>
      </c>
      <c r="L80" s="143" t="s">
        <v>2417</v>
      </c>
      <c r="M80" s="99" t="s">
        <v>2445</v>
      </c>
      <c r="N80" s="99" t="s">
        <v>2452</v>
      </c>
      <c r="O80" s="142" t="s">
        <v>2453</v>
      </c>
      <c r="P80" s="142"/>
      <c r="Q80" s="99" t="s">
        <v>2417</v>
      </c>
    </row>
    <row r="81" spans="1:17" s="117" customFormat="1" ht="18" x14ac:dyDescent="0.25">
      <c r="A81" s="142" t="str">
        <f>VLOOKUP(E81,'LISTADO ATM'!$A$2:$C$898,3,0)</f>
        <v>NORTE</v>
      </c>
      <c r="B81" s="139">
        <v>3335958112</v>
      </c>
      <c r="C81" s="100">
        <v>44395.435833333337</v>
      </c>
      <c r="D81" s="100" t="s">
        <v>2181</v>
      </c>
      <c r="E81" s="134">
        <v>63</v>
      </c>
      <c r="F81" s="142" t="str">
        <f>VLOOKUP(E81,VIP!$A$2:$O14375,2,0)</f>
        <v>DRBR063</v>
      </c>
      <c r="G81" s="142" t="str">
        <f>VLOOKUP(E81,'LISTADO ATM'!$A$2:$B$897,2,0)</f>
        <v xml:space="preserve">ATM Oficina Villa Vásquez (Montecristi) </v>
      </c>
      <c r="H81" s="142" t="str">
        <f>VLOOKUP(E81,VIP!$A$2:$O19336,7,FALSE)</f>
        <v>Si</v>
      </c>
      <c r="I81" s="142" t="str">
        <f>VLOOKUP(E81,VIP!$A$2:$O11301,8,FALSE)</f>
        <v>Si</v>
      </c>
      <c r="J81" s="142" t="str">
        <f>VLOOKUP(E81,VIP!$A$2:$O11251,8,FALSE)</f>
        <v>Si</v>
      </c>
      <c r="K81" s="142" t="str">
        <f>VLOOKUP(E81,VIP!$A$2:$O14825,6,0)</f>
        <v>NO</v>
      </c>
      <c r="L81" s="143" t="s">
        <v>2465</v>
      </c>
      <c r="M81" s="205" t="s">
        <v>2545</v>
      </c>
      <c r="N81" s="205" t="s">
        <v>2638</v>
      </c>
      <c r="O81" s="142" t="s">
        <v>2586</v>
      </c>
      <c r="P81" s="142"/>
      <c r="Q81" s="204">
        <v>44396.453888888886</v>
      </c>
    </row>
    <row r="82" spans="1:17" s="117" customFormat="1" ht="18" x14ac:dyDescent="0.25">
      <c r="A82" s="142" t="str">
        <f>VLOOKUP(E82,'LISTADO ATM'!$A$2:$C$898,3,0)</f>
        <v>DISTRITO NACIONAL</v>
      </c>
      <c r="B82" s="139">
        <v>3335958113</v>
      </c>
      <c r="C82" s="100">
        <v>44395.441469907404</v>
      </c>
      <c r="D82" s="100" t="s">
        <v>2469</v>
      </c>
      <c r="E82" s="134">
        <v>516</v>
      </c>
      <c r="F82" s="142" t="str">
        <f>VLOOKUP(E82,VIP!$A$2:$O14439,2,0)</f>
        <v>DRBR516</v>
      </c>
      <c r="G82" s="142" t="str">
        <f>VLOOKUP(E82,'LISTADO ATM'!$A$2:$B$897,2,0)</f>
        <v xml:space="preserve">ATM Oficina Gascue </v>
      </c>
      <c r="H82" s="142" t="str">
        <f>VLOOKUP(E82,VIP!$A$2:$O19400,7,FALSE)</f>
        <v>Si</v>
      </c>
      <c r="I82" s="142" t="str">
        <f>VLOOKUP(E82,VIP!$A$2:$O11365,8,FALSE)</f>
        <v>Si</v>
      </c>
      <c r="J82" s="142" t="str">
        <f>VLOOKUP(E82,VIP!$A$2:$O11315,8,FALSE)</f>
        <v>Si</v>
      </c>
      <c r="K82" s="142" t="str">
        <f>VLOOKUP(E82,VIP!$A$2:$O14889,6,0)</f>
        <v>SI</v>
      </c>
      <c r="L82" s="143" t="s">
        <v>2417</v>
      </c>
      <c r="M82" s="99" t="s">
        <v>2445</v>
      </c>
      <c r="N82" s="99" t="s">
        <v>2452</v>
      </c>
      <c r="O82" s="142" t="s">
        <v>2470</v>
      </c>
      <c r="P82" s="142"/>
      <c r="Q82" s="99" t="s">
        <v>2417</v>
      </c>
    </row>
    <row r="83" spans="1:17" s="117" customFormat="1" ht="18" x14ac:dyDescent="0.25">
      <c r="A83" s="142" t="str">
        <f>VLOOKUP(E83,'LISTADO ATM'!$A$2:$C$898,3,0)</f>
        <v>DISTRITO NACIONAL</v>
      </c>
      <c r="B83" s="139">
        <v>3335958114</v>
      </c>
      <c r="C83" s="100">
        <v>44395.447002314817</v>
      </c>
      <c r="D83" s="100" t="s">
        <v>2448</v>
      </c>
      <c r="E83" s="134">
        <v>697</v>
      </c>
      <c r="F83" s="142" t="str">
        <f>VLOOKUP(E83,VIP!$A$2:$O14438,2,0)</f>
        <v>DRBR697</v>
      </c>
      <c r="G83" s="142" t="str">
        <f>VLOOKUP(E83,'LISTADO ATM'!$A$2:$B$897,2,0)</f>
        <v>ATM Hipermercado Olé Ciudad Juan Bosch</v>
      </c>
      <c r="H83" s="142" t="str">
        <f>VLOOKUP(E83,VIP!$A$2:$O19399,7,FALSE)</f>
        <v>Si</v>
      </c>
      <c r="I83" s="142" t="str">
        <f>VLOOKUP(E83,VIP!$A$2:$O11364,8,FALSE)</f>
        <v>Si</v>
      </c>
      <c r="J83" s="142" t="str">
        <f>VLOOKUP(E83,VIP!$A$2:$O11314,8,FALSE)</f>
        <v>Si</v>
      </c>
      <c r="K83" s="142" t="str">
        <f>VLOOKUP(E83,VIP!$A$2:$O14888,6,0)</f>
        <v>NO</v>
      </c>
      <c r="L83" s="143" t="s">
        <v>2417</v>
      </c>
      <c r="M83" s="99" t="s">
        <v>2445</v>
      </c>
      <c r="N83" s="99" t="s">
        <v>2452</v>
      </c>
      <c r="O83" s="142" t="s">
        <v>2453</v>
      </c>
      <c r="P83" s="142"/>
      <c r="Q83" s="99" t="s">
        <v>2417</v>
      </c>
    </row>
    <row r="84" spans="1:17" s="117" customFormat="1" ht="18" x14ac:dyDescent="0.25">
      <c r="A84" s="142" t="str">
        <f>VLOOKUP(E84,'LISTADO ATM'!$A$2:$C$898,3,0)</f>
        <v>DISTRITO NACIONAL</v>
      </c>
      <c r="B84" s="139">
        <v>3335958115</v>
      </c>
      <c r="C84" s="100">
        <v>44395.448807870373</v>
      </c>
      <c r="D84" s="100" t="s">
        <v>2448</v>
      </c>
      <c r="E84" s="134">
        <v>931</v>
      </c>
      <c r="F84" s="142" t="str">
        <f>VLOOKUP(E84,VIP!$A$2:$O14437,2,0)</f>
        <v>DRBR24N</v>
      </c>
      <c r="G84" s="142" t="str">
        <f>VLOOKUP(E84,'LISTADO ATM'!$A$2:$B$897,2,0)</f>
        <v xml:space="preserve">ATM Autobanco Luperón I </v>
      </c>
      <c r="H84" s="142" t="str">
        <f>VLOOKUP(E84,VIP!$A$2:$O19398,7,FALSE)</f>
        <v>Si</v>
      </c>
      <c r="I84" s="142" t="str">
        <f>VLOOKUP(E84,VIP!$A$2:$O11363,8,FALSE)</f>
        <v>Si</v>
      </c>
      <c r="J84" s="142" t="str">
        <f>VLOOKUP(E84,VIP!$A$2:$O11313,8,FALSE)</f>
        <v>Si</v>
      </c>
      <c r="K84" s="142" t="str">
        <f>VLOOKUP(E84,VIP!$A$2:$O14887,6,0)</f>
        <v>NO</v>
      </c>
      <c r="L84" s="143" t="s">
        <v>2441</v>
      </c>
      <c r="M84" s="205" t="s">
        <v>2545</v>
      </c>
      <c r="N84" s="99" t="s">
        <v>2452</v>
      </c>
      <c r="O84" s="142" t="s">
        <v>2453</v>
      </c>
      <c r="P84" s="142"/>
      <c r="Q84" s="204">
        <v>44396.453888888886</v>
      </c>
    </row>
    <row r="85" spans="1:17" s="117" customFormat="1" ht="18" x14ac:dyDescent="0.25">
      <c r="A85" s="142" t="str">
        <f>VLOOKUP(E85,'LISTADO ATM'!$A$2:$C$898,3,0)</f>
        <v>ESTE</v>
      </c>
      <c r="B85" s="139">
        <v>3335958118</v>
      </c>
      <c r="C85" s="100">
        <v>44395.511412037034</v>
      </c>
      <c r="D85" s="100" t="s">
        <v>2180</v>
      </c>
      <c r="E85" s="134">
        <v>104</v>
      </c>
      <c r="F85" s="142" t="str">
        <f>VLOOKUP(E85,VIP!$A$2:$O14434,2,0)</f>
        <v>DRBR104</v>
      </c>
      <c r="G85" s="142" t="str">
        <f>VLOOKUP(E85,'LISTADO ATM'!$A$2:$B$897,2,0)</f>
        <v xml:space="preserve">ATM Jumbo Higuey </v>
      </c>
      <c r="H85" s="142" t="str">
        <f>VLOOKUP(E85,VIP!$A$2:$O19395,7,FALSE)</f>
        <v>Si</v>
      </c>
      <c r="I85" s="142" t="str">
        <f>VLOOKUP(E85,VIP!$A$2:$O11360,8,FALSE)</f>
        <v>Si</v>
      </c>
      <c r="J85" s="142" t="str">
        <f>VLOOKUP(E85,VIP!$A$2:$O11310,8,FALSE)</f>
        <v>Si</v>
      </c>
      <c r="K85" s="142" t="str">
        <f>VLOOKUP(E85,VIP!$A$2:$O14884,6,0)</f>
        <v>NO</v>
      </c>
      <c r="L85" s="143" t="s">
        <v>2465</v>
      </c>
      <c r="M85" s="99" t="s">
        <v>2445</v>
      </c>
      <c r="N85" s="99" t="s">
        <v>2452</v>
      </c>
      <c r="O85" s="142" t="s">
        <v>2454</v>
      </c>
      <c r="P85" s="142"/>
      <c r="Q85" s="99" t="s">
        <v>2465</v>
      </c>
    </row>
    <row r="86" spans="1:17" s="117" customFormat="1" ht="18" x14ac:dyDescent="0.25">
      <c r="A86" s="142" t="str">
        <f>VLOOKUP(E86,'LISTADO ATM'!$A$2:$C$898,3,0)</f>
        <v>SUR</v>
      </c>
      <c r="B86" s="139">
        <v>3335958119</v>
      </c>
      <c r="C86" s="100">
        <v>44395.514166666668</v>
      </c>
      <c r="D86" s="100" t="s">
        <v>2180</v>
      </c>
      <c r="E86" s="134">
        <v>182</v>
      </c>
      <c r="F86" s="142" t="str">
        <f>VLOOKUP(E86,VIP!$A$2:$O14433,2,0)</f>
        <v>DRBR182</v>
      </c>
      <c r="G86" s="142" t="str">
        <f>VLOOKUP(E86,'LISTADO ATM'!$A$2:$B$897,2,0)</f>
        <v xml:space="preserve">ATM Barahona Comb </v>
      </c>
      <c r="H86" s="142" t="str">
        <f>VLOOKUP(E86,VIP!$A$2:$O19394,7,FALSE)</f>
        <v>Si</v>
      </c>
      <c r="I86" s="142" t="str">
        <f>VLOOKUP(E86,VIP!$A$2:$O11359,8,FALSE)</f>
        <v>Si</v>
      </c>
      <c r="J86" s="142" t="str">
        <f>VLOOKUP(E86,VIP!$A$2:$O11309,8,FALSE)</f>
        <v>Si</v>
      </c>
      <c r="K86" s="142" t="str">
        <f>VLOOKUP(E86,VIP!$A$2:$O14883,6,0)</f>
        <v>NO</v>
      </c>
      <c r="L86" s="143" t="s">
        <v>2465</v>
      </c>
      <c r="M86" s="205" t="s">
        <v>2545</v>
      </c>
      <c r="N86" s="99" t="s">
        <v>2452</v>
      </c>
      <c r="O86" s="142" t="s">
        <v>2454</v>
      </c>
      <c r="P86" s="142"/>
      <c r="Q86" s="204">
        <v>44396.453888888886</v>
      </c>
    </row>
    <row r="87" spans="1:17" s="117" customFormat="1" ht="18" x14ac:dyDescent="0.25">
      <c r="A87" s="142" t="str">
        <f>VLOOKUP(E87,'LISTADO ATM'!$A$2:$C$898,3,0)</f>
        <v>NORTE</v>
      </c>
      <c r="B87" s="139">
        <v>3335958121</v>
      </c>
      <c r="C87" s="100">
        <v>44395.521782407406</v>
      </c>
      <c r="D87" s="100" t="s">
        <v>2181</v>
      </c>
      <c r="E87" s="134">
        <v>11</v>
      </c>
      <c r="F87" s="142" t="str">
        <f>VLOOKUP(E87,VIP!$A$2:$O14432,2,0)</f>
        <v>DRBR056</v>
      </c>
      <c r="G87" s="142" t="str">
        <f>VLOOKUP(E87,'LISTADO ATM'!$A$2:$B$897,2,0)</f>
        <v>ATM Hotel Viva Las Terrenas</v>
      </c>
      <c r="H87" s="142" t="str">
        <f>VLOOKUP(E87,VIP!$A$2:$O19393,7,FALSE)</f>
        <v>Si</v>
      </c>
      <c r="I87" s="142" t="str">
        <f>VLOOKUP(E87,VIP!$A$2:$O11358,8,FALSE)</f>
        <v>Si</v>
      </c>
      <c r="J87" s="142" t="str">
        <f>VLOOKUP(E87,VIP!$A$2:$O11308,8,FALSE)</f>
        <v>Si</v>
      </c>
      <c r="K87" s="142" t="str">
        <f>VLOOKUP(E87,VIP!$A$2:$O14882,6,0)</f>
        <v>NO</v>
      </c>
      <c r="L87" s="143" t="s">
        <v>2245</v>
      </c>
      <c r="M87" s="99" t="s">
        <v>2445</v>
      </c>
      <c r="N87" s="99" t="s">
        <v>2452</v>
      </c>
      <c r="O87" s="142" t="s">
        <v>2586</v>
      </c>
      <c r="P87" s="142"/>
      <c r="Q87" s="99" t="s">
        <v>2245</v>
      </c>
    </row>
    <row r="88" spans="1:17" s="117" customFormat="1" ht="18" x14ac:dyDescent="0.25">
      <c r="A88" s="142" t="str">
        <f>VLOOKUP(E88,'LISTADO ATM'!$A$2:$C$898,3,0)</f>
        <v>NORTE</v>
      </c>
      <c r="B88" s="139">
        <v>3335958122</v>
      </c>
      <c r="C88" s="100">
        <v>44395.523842592593</v>
      </c>
      <c r="D88" s="100" t="s">
        <v>2469</v>
      </c>
      <c r="E88" s="134">
        <v>888</v>
      </c>
      <c r="F88" s="142" t="str">
        <f>VLOOKUP(E88,VIP!$A$2:$O14431,2,0)</f>
        <v>DRBR888</v>
      </c>
      <c r="G88" s="142" t="str">
        <f>VLOOKUP(E88,'LISTADO ATM'!$A$2:$B$897,2,0)</f>
        <v>ATM Oficina galeria 56 II (SFM)</v>
      </c>
      <c r="H88" s="142" t="str">
        <f>VLOOKUP(E88,VIP!$A$2:$O19392,7,FALSE)</f>
        <v>Si</v>
      </c>
      <c r="I88" s="142" t="str">
        <f>VLOOKUP(E88,VIP!$A$2:$O11357,8,FALSE)</f>
        <v>Si</v>
      </c>
      <c r="J88" s="142" t="str">
        <f>VLOOKUP(E88,VIP!$A$2:$O11307,8,FALSE)</f>
        <v>Si</v>
      </c>
      <c r="K88" s="142" t="str">
        <f>VLOOKUP(E88,VIP!$A$2:$O14881,6,0)</f>
        <v>SI</v>
      </c>
      <c r="L88" s="143" t="s">
        <v>2560</v>
      </c>
      <c r="M88" s="205" t="s">
        <v>2545</v>
      </c>
      <c r="N88" s="99" t="s">
        <v>2452</v>
      </c>
      <c r="O88" s="142" t="s">
        <v>2470</v>
      </c>
      <c r="P88" s="142"/>
      <c r="Q88" s="204">
        <v>44396.453888888886</v>
      </c>
    </row>
    <row r="89" spans="1:17" s="117" customFormat="1" ht="18" x14ac:dyDescent="0.25">
      <c r="A89" s="142" t="str">
        <f>VLOOKUP(E89,'LISTADO ATM'!$A$2:$C$898,3,0)</f>
        <v>SUR</v>
      </c>
      <c r="B89" s="139">
        <v>3335958124</v>
      </c>
      <c r="C89" s="100">
        <v>44395.570497685185</v>
      </c>
      <c r="D89" s="100" t="s">
        <v>2469</v>
      </c>
      <c r="E89" s="134">
        <v>301</v>
      </c>
      <c r="F89" s="142" t="str">
        <f>VLOOKUP(E89,VIP!$A$2:$O14429,2,0)</f>
        <v>DRBR301</v>
      </c>
      <c r="G89" s="142" t="str">
        <f>VLOOKUP(E89,'LISTADO ATM'!$A$2:$B$897,2,0)</f>
        <v xml:space="preserve">ATM UNP Alfa y Omega (Barahona) </v>
      </c>
      <c r="H89" s="142" t="str">
        <f>VLOOKUP(E89,VIP!$A$2:$O19390,7,FALSE)</f>
        <v>Si</v>
      </c>
      <c r="I89" s="142" t="str">
        <f>VLOOKUP(E89,VIP!$A$2:$O11355,8,FALSE)</f>
        <v>Si</v>
      </c>
      <c r="J89" s="142" t="str">
        <f>VLOOKUP(E89,VIP!$A$2:$O11305,8,FALSE)</f>
        <v>Si</v>
      </c>
      <c r="K89" s="142" t="str">
        <f>VLOOKUP(E89,VIP!$A$2:$O14879,6,0)</f>
        <v>NO</v>
      </c>
      <c r="L89" s="143" t="s">
        <v>2417</v>
      </c>
      <c r="M89" s="205" t="s">
        <v>2545</v>
      </c>
      <c r="N89" s="99" t="s">
        <v>2452</v>
      </c>
      <c r="O89" s="142" t="s">
        <v>2470</v>
      </c>
      <c r="P89" s="142"/>
      <c r="Q89" s="204">
        <v>44396.453888888886</v>
      </c>
    </row>
    <row r="90" spans="1:17" s="117" customFormat="1" ht="18" x14ac:dyDescent="0.25">
      <c r="A90" s="142" t="str">
        <f>VLOOKUP(E90,'LISTADO ATM'!$A$2:$C$898,3,0)</f>
        <v>ESTE</v>
      </c>
      <c r="B90" s="139">
        <v>3335958125</v>
      </c>
      <c r="C90" s="100">
        <v>44395.57440972222</v>
      </c>
      <c r="D90" s="100" t="s">
        <v>2469</v>
      </c>
      <c r="E90" s="134">
        <v>399</v>
      </c>
      <c r="F90" s="142" t="str">
        <f>VLOOKUP(E90,VIP!$A$2:$O14428,2,0)</f>
        <v>DRBR399</v>
      </c>
      <c r="G90" s="142" t="str">
        <f>VLOOKUP(E90,'LISTADO ATM'!$A$2:$B$897,2,0)</f>
        <v xml:space="preserve">ATM Oficina La Romana II </v>
      </c>
      <c r="H90" s="142" t="str">
        <f>VLOOKUP(E90,VIP!$A$2:$O19389,7,FALSE)</f>
        <v>Si</v>
      </c>
      <c r="I90" s="142" t="str">
        <f>VLOOKUP(E90,VIP!$A$2:$O11354,8,FALSE)</f>
        <v>Si</v>
      </c>
      <c r="J90" s="142" t="str">
        <f>VLOOKUP(E90,VIP!$A$2:$O11304,8,FALSE)</f>
        <v>Si</v>
      </c>
      <c r="K90" s="142" t="str">
        <f>VLOOKUP(E90,VIP!$A$2:$O14878,6,0)</f>
        <v>NO</v>
      </c>
      <c r="L90" s="143" t="s">
        <v>2417</v>
      </c>
      <c r="M90" s="99" t="s">
        <v>2445</v>
      </c>
      <c r="N90" s="99" t="s">
        <v>2452</v>
      </c>
      <c r="O90" s="142" t="s">
        <v>2470</v>
      </c>
      <c r="P90" s="142"/>
      <c r="Q90" s="99" t="s">
        <v>2417</v>
      </c>
    </row>
    <row r="91" spans="1:17" s="117" customFormat="1" ht="18" x14ac:dyDescent="0.25">
      <c r="A91" s="142" t="str">
        <f>VLOOKUP(E91,'LISTADO ATM'!$A$2:$C$898,3,0)</f>
        <v>DISTRITO NACIONAL</v>
      </c>
      <c r="B91" s="139">
        <v>3335958126</v>
      </c>
      <c r="C91" s="100">
        <v>44395.577511574076</v>
      </c>
      <c r="D91" s="100" t="s">
        <v>2469</v>
      </c>
      <c r="E91" s="134">
        <v>441</v>
      </c>
      <c r="F91" s="142" t="str">
        <f>VLOOKUP(E91,VIP!$A$2:$O14427,2,0)</f>
        <v>DRBR441</v>
      </c>
      <c r="G91" s="142" t="str">
        <f>VLOOKUP(E91,'LISTADO ATM'!$A$2:$B$897,2,0)</f>
        <v>ATM Estacion de Servicio Romulo Betancour</v>
      </c>
      <c r="H91" s="142" t="str">
        <f>VLOOKUP(E91,VIP!$A$2:$O19388,7,FALSE)</f>
        <v>NO</v>
      </c>
      <c r="I91" s="142" t="str">
        <f>VLOOKUP(E91,VIP!$A$2:$O11353,8,FALSE)</f>
        <v>NO</v>
      </c>
      <c r="J91" s="142" t="str">
        <f>VLOOKUP(E91,VIP!$A$2:$O11303,8,FALSE)</f>
        <v>NO</v>
      </c>
      <c r="K91" s="142" t="str">
        <f>VLOOKUP(E91,VIP!$A$2:$O14877,6,0)</f>
        <v>NO</v>
      </c>
      <c r="L91" s="143" t="s">
        <v>2417</v>
      </c>
      <c r="M91" s="99" t="s">
        <v>2445</v>
      </c>
      <c r="N91" s="99" t="s">
        <v>2452</v>
      </c>
      <c r="O91" s="142" t="s">
        <v>2470</v>
      </c>
      <c r="P91" s="142"/>
      <c r="Q91" s="99" t="s">
        <v>2417</v>
      </c>
    </row>
    <row r="92" spans="1:17" s="117" customFormat="1" ht="18" x14ac:dyDescent="0.25">
      <c r="A92" s="142" t="str">
        <f>VLOOKUP(E92,'LISTADO ATM'!$A$2:$C$898,3,0)</f>
        <v>DISTRITO NACIONAL</v>
      </c>
      <c r="B92" s="139">
        <v>3335958127</v>
      </c>
      <c r="C92" s="100">
        <v>44395.605266203704</v>
      </c>
      <c r="D92" s="100" t="s">
        <v>2448</v>
      </c>
      <c r="E92" s="134">
        <v>539</v>
      </c>
      <c r="F92" s="142" t="str">
        <f>VLOOKUP(E92,VIP!$A$2:$O14426,2,0)</f>
        <v>DRBR539</v>
      </c>
      <c r="G92" s="142" t="str">
        <f>VLOOKUP(E92,'LISTADO ATM'!$A$2:$B$897,2,0)</f>
        <v>ATM S/M La Cadena Los Proceres</v>
      </c>
      <c r="H92" s="142" t="str">
        <f>VLOOKUP(E92,VIP!$A$2:$O19387,7,FALSE)</f>
        <v>Si</v>
      </c>
      <c r="I92" s="142" t="str">
        <f>VLOOKUP(E92,VIP!$A$2:$O11352,8,FALSE)</f>
        <v>Si</v>
      </c>
      <c r="J92" s="142" t="str">
        <f>VLOOKUP(E92,VIP!$A$2:$O11302,8,FALSE)</f>
        <v>Si</v>
      </c>
      <c r="K92" s="142" t="str">
        <f>VLOOKUP(E92,VIP!$A$2:$O14876,6,0)</f>
        <v>NO</v>
      </c>
      <c r="L92" s="143" t="s">
        <v>2441</v>
      </c>
      <c r="M92" s="99" t="s">
        <v>2445</v>
      </c>
      <c r="N92" s="99" t="s">
        <v>2452</v>
      </c>
      <c r="O92" s="142" t="s">
        <v>2453</v>
      </c>
      <c r="P92" s="142"/>
      <c r="Q92" s="99" t="s">
        <v>2441</v>
      </c>
    </row>
    <row r="93" spans="1:17" s="117" customFormat="1" ht="18" x14ac:dyDescent="0.25">
      <c r="A93" s="142" t="str">
        <f>VLOOKUP(E93,'LISTADO ATM'!$A$2:$C$898,3,0)</f>
        <v>SUR</v>
      </c>
      <c r="B93" s="139">
        <v>3335958128</v>
      </c>
      <c r="C93" s="100">
        <v>44395.611180555556</v>
      </c>
      <c r="D93" s="100" t="s">
        <v>2469</v>
      </c>
      <c r="E93" s="134">
        <v>616</v>
      </c>
      <c r="F93" s="142" t="str">
        <f>VLOOKUP(E93,VIP!$A$2:$O14425,2,0)</f>
        <v>DRBR187</v>
      </c>
      <c r="G93" s="142" t="str">
        <f>VLOOKUP(E93,'LISTADO ATM'!$A$2:$B$897,2,0)</f>
        <v xml:space="preserve">ATM 5ta. Brigada Barahona </v>
      </c>
      <c r="H93" s="142" t="str">
        <f>VLOOKUP(E93,VIP!$A$2:$O19386,7,FALSE)</f>
        <v>Si</v>
      </c>
      <c r="I93" s="142" t="str">
        <f>VLOOKUP(E93,VIP!$A$2:$O11351,8,FALSE)</f>
        <v>Si</v>
      </c>
      <c r="J93" s="142" t="str">
        <f>VLOOKUP(E93,VIP!$A$2:$O11301,8,FALSE)</f>
        <v>Si</v>
      </c>
      <c r="K93" s="142" t="str">
        <f>VLOOKUP(E93,VIP!$A$2:$O14875,6,0)</f>
        <v>NO</v>
      </c>
      <c r="L93" s="143" t="s">
        <v>2417</v>
      </c>
      <c r="M93" s="205" t="s">
        <v>2545</v>
      </c>
      <c r="N93" s="99" t="s">
        <v>2452</v>
      </c>
      <c r="O93" s="142" t="s">
        <v>2470</v>
      </c>
      <c r="P93" s="142"/>
      <c r="Q93" s="204">
        <v>44396.453888888886</v>
      </c>
    </row>
    <row r="94" spans="1:17" s="117" customFormat="1" ht="18" x14ac:dyDescent="0.25">
      <c r="A94" s="142" t="str">
        <f>VLOOKUP(E94,'LISTADO ATM'!$A$2:$C$898,3,0)</f>
        <v>DISTRITO NACIONAL</v>
      </c>
      <c r="B94" s="139">
        <v>3335958129</v>
      </c>
      <c r="C94" s="100">
        <v>44395.616400462961</v>
      </c>
      <c r="D94" s="100" t="s">
        <v>2180</v>
      </c>
      <c r="E94" s="134">
        <v>545</v>
      </c>
      <c r="F94" s="142" t="str">
        <f>VLOOKUP(E94,VIP!$A$2:$O14424,2,0)</f>
        <v>DRBR995</v>
      </c>
      <c r="G94" s="142" t="str">
        <f>VLOOKUP(E94,'LISTADO ATM'!$A$2:$B$897,2,0)</f>
        <v xml:space="preserve">ATM Oficina Isabel La Católica II  </v>
      </c>
      <c r="H94" s="142" t="str">
        <f>VLOOKUP(E94,VIP!$A$2:$O19385,7,FALSE)</f>
        <v>Si</v>
      </c>
      <c r="I94" s="142" t="str">
        <f>VLOOKUP(E94,VIP!$A$2:$O11350,8,FALSE)</f>
        <v>Si</v>
      </c>
      <c r="J94" s="142" t="str">
        <f>VLOOKUP(E94,VIP!$A$2:$O11300,8,FALSE)</f>
        <v>Si</v>
      </c>
      <c r="K94" s="142" t="str">
        <f>VLOOKUP(E94,VIP!$A$2:$O14874,6,0)</f>
        <v>NO</v>
      </c>
      <c r="L94" s="143" t="s">
        <v>2219</v>
      </c>
      <c r="M94" s="99" t="s">
        <v>2445</v>
      </c>
      <c r="N94" s="99" t="s">
        <v>2452</v>
      </c>
      <c r="O94" s="142" t="s">
        <v>2454</v>
      </c>
      <c r="P94" s="142"/>
      <c r="Q94" s="99" t="s">
        <v>2219</v>
      </c>
    </row>
    <row r="95" spans="1:17" s="117" customFormat="1" ht="18" x14ac:dyDescent="0.25">
      <c r="A95" s="142" t="str">
        <f>VLOOKUP(E95,'LISTADO ATM'!$A$2:$C$898,3,0)</f>
        <v>NORTE</v>
      </c>
      <c r="B95" s="139">
        <v>3335958130</v>
      </c>
      <c r="C95" s="100">
        <v>44395.616516203707</v>
      </c>
      <c r="D95" s="100" t="s">
        <v>2588</v>
      </c>
      <c r="E95" s="134">
        <v>633</v>
      </c>
      <c r="F95" s="142" t="str">
        <f>VLOOKUP(E95,VIP!$A$2:$O14423,2,0)</f>
        <v>DRBR260</v>
      </c>
      <c r="G95" s="142" t="str">
        <f>VLOOKUP(E95,'LISTADO ATM'!$A$2:$B$897,2,0)</f>
        <v xml:space="preserve">ATM Autobanco Las Colinas </v>
      </c>
      <c r="H95" s="142" t="str">
        <f>VLOOKUP(E95,VIP!$A$2:$O19384,7,FALSE)</f>
        <v>Si</v>
      </c>
      <c r="I95" s="142" t="str">
        <f>VLOOKUP(E95,VIP!$A$2:$O11349,8,FALSE)</f>
        <v>Si</v>
      </c>
      <c r="J95" s="142" t="str">
        <f>VLOOKUP(E95,VIP!$A$2:$O11299,8,FALSE)</f>
        <v>Si</v>
      </c>
      <c r="K95" s="142" t="str">
        <f>VLOOKUP(E95,VIP!$A$2:$O14873,6,0)</f>
        <v>SI</v>
      </c>
      <c r="L95" s="143" t="s">
        <v>2593</v>
      </c>
      <c r="M95" s="99" t="s">
        <v>2445</v>
      </c>
      <c r="N95" s="99" t="s">
        <v>2452</v>
      </c>
      <c r="O95" s="142" t="s">
        <v>2591</v>
      </c>
      <c r="P95" s="142"/>
      <c r="Q95" s="99" t="s">
        <v>2593</v>
      </c>
    </row>
    <row r="96" spans="1:17" s="117" customFormat="1" ht="18" x14ac:dyDescent="0.25">
      <c r="A96" s="142" t="str">
        <f>VLOOKUP(E96,'LISTADO ATM'!$A$2:$C$898,3,0)</f>
        <v>ESTE</v>
      </c>
      <c r="B96" s="139">
        <v>3335958132</v>
      </c>
      <c r="C96" s="100">
        <v>44395.619803240741</v>
      </c>
      <c r="D96" s="100" t="s">
        <v>2469</v>
      </c>
      <c r="E96" s="134">
        <v>634</v>
      </c>
      <c r="F96" s="142" t="str">
        <f>VLOOKUP(E96,VIP!$A$2:$O14421,2,0)</f>
        <v>DRBR273</v>
      </c>
      <c r="G96" s="142" t="str">
        <f>VLOOKUP(E96,'LISTADO ATM'!$A$2:$B$897,2,0)</f>
        <v xml:space="preserve">ATM Ayuntamiento Los Llanos (SPM) </v>
      </c>
      <c r="H96" s="142" t="str">
        <f>VLOOKUP(E96,VIP!$A$2:$O19382,7,FALSE)</f>
        <v>Si</v>
      </c>
      <c r="I96" s="142" t="str">
        <f>VLOOKUP(E96,VIP!$A$2:$O11347,8,FALSE)</f>
        <v>Si</v>
      </c>
      <c r="J96" s="142" t="str">
        <f>VLOOKUP(E96,VIP!$A$2:$O11297,8,FALSE)</f>
        <v>Si</v>
      </c>
      <c r="K96" s="142" t="str">
        <f>VLOOKUP(E96,VIP!$A$2:$O14871,6,0)</f>
        <v>NO</v>
      </c>
      <c r="L96" s="143" t="s">
        <v>2441</v>
      </c>
      <c r="M96" s="99" t="s">
        <v>2445</v>
      </c>
      <c r="N96" s="99" t="s">
        <v>2452</v>
      </c>
      <c r="O96" s="142" t="s">
        <v>2470</v>
      </c>
      <c r="P96" s="142"/>
      <c r="Q96" s="99" t="s">
        <v>2441</v>
      </c>
    </row>
    <row r="97" spans="1:17" s="117" customFormat="1" ht="18" x14ac:dyDescent="0.25">
      <c r="A97" s="142" t="str">
        <f>VLOOKUP(E97,'LISTADO ATM'!$A$2:$C$898,3,0)</f>
        <v>NORTE</v>
      </c>
      <c r="B97" s="139">
        <v>3335958133</v>
      </c>
      <c r="C97" s="100">
        <v>44395.622754629629</v>
      </c>
      <c r="D97" s="100" t="s">
        <v>2469</v>
      </c>
      <c r="E97" s="134">
        <v>636</v>
      </c>
      <c r="F97" s="142" t="str">
        <f>VLOOKUP(E97,VIP!$A$2:$O14420,2,0)</f>
        <v>DRBR110</v>
      </c>
      <c r="G97" s="142" t="str">
        <f>VLOOKUP(E97,'LISTADO ATM'!$A$2:$B$897,2,0)</f>
        <v xml:space="preserve">ATM Oficina Tamboríl </v>
      </c>
      <c r="H97" s="142" t="str">
        <f>VLOOKUP(E97,VIP!$A$2:$O19381,7,FALSE)</f>
        <v>Si</v>
      </c>
      <c r="I97" s="142" t="str">
        <f>VLOOKUP(E97,VIP!$A$2:$O11346,8,FALSE)</f>
        <v>Si</v>
      </c>
      <c r="J97" s="142" t="str">
        <f>VLOOKUP(E97,VIP!$A$2:$O11296,8,FALSE)</f>
        <v>Si</v>
      </c>
      <c r="K97" s="142" t="str">
        <f>VLOOKUP(E97,VIP!$A$2:$O14870,6,0)</f>
        <v>SI</v>
      </c>
      <c r="L97" s="143" t="s">
        <v>2441</v>
      </c>
      <c r="M97" s="99" t="s">
        <v>2445</v>
      </c>
      <c r="N97" s="99" t="s">
        <v>2452</v>
      </c>
      <c r="O97" s="142" t="s">
        <v>2470</v>
      </c>
      <c r="P97" s="142"/>
      <c r="Q97" s="99" t="s">
        <v>2441</v>
      </c>
    </row>
    <row r="98" spans="1:17" ht="18" x14ac:dyDescent="0.25">
      <c r="A98" s="142" t="str">
        <f>VLOOKUP(E98,'LISTADO ATM'!$A$2:$C$898,3,0)</f>
        <v>ESTE</v>
      </c>
      <c r="B98" s="139">
        <v>3335958134</v>
      </c>
      <c r="C98" s="100">
        <v>44395.630347222221</v>
      </c>
      <c r="D98" s="100" t="s">
        <v>2469</v>
      </c>
      <c r="E98" s="134">
        <v>651</v>
      </c>
      <c r="F98" s="142" t="str">
        <f>VLOOKUP(E98,VIP!$A$2:$O14419,2,0)</f>
        <v>DRBR651</v>
      </c>
      <c r="G98" s="142" t="str">
        <f>VLOOKUP(E98,'LISTADO ATM'!$A$2:$B$897,2,0)</f>
        <v>ATM Eco Petroleo Romana</v>
      </c>
      <c r="H98" s="142" t="str">
        <f>VLOOKUP(E98,VIP!$A$2:$O19380,7,FALSE)</f>
        <v>Si</v>
      </c>
      <c r="I98" s="142" t="str">
        <f>VLOOKUP(E98,VIP!$A$2:$O11345,8,FALSE)</f>
        <v>Si</v>
      </c>
      <c r="J98" s="142" t="str">
        <f>VLOOKUP(E98,VIP!$A$2:$O11295,8,FALSE)</f>
        <v>Si</v>
      </c>
      <c r="K98" s="142" t="str">
        <f>VLOOKUP(E98,VIP!$A$2:$O14869,6,0)</f>
        <v>NO</v>
      </c>
      <c r="L98" s="143" t="s">
        <v>2417</v>
      </c>
      <c r="M98" s="205" t="s">
        <v>2545</v>
      </c>
      <c r="N98" s="99" t="s">
        <v>2452</v>
      </c>
      <c r="O98" s="142" t="s">
        <v>2470</v>
      </c>
      <c r="P98" s="142"/>
      <c r="Q98" s="204">
        <v>44396.453888888886</v>
      </c>
    </row>
    <row r="99" spans="1:17" ht="18" x14ac:dyDescent="0.25">
      <c r="A99" s="142" t="str">
        <f>VLOOKUP(E99,'LISTADO ATM'!$A$2:$C$898,3,0)</f>
        <v>DISTRITO NACIONAL</v>
      </c>
      <c r="B99" s="139">
        <v>3335958135</v>
      </c>
      <c r="C99" s="100">
        <v>44395.633506944447</v>
      </c>
      <c r="D99" s="100" t="s">
        <v>2448</v>
      </c>
      <c r="E99" s="134">
        <v>710</v>
      </c>
      <c r="F99" s="142" t="str">
        <f>VLOOKUP(E99,VIP!$A$2:$O14437,2,0)</f>
        <v>DRBR506</v>
      </c>
      <c r="G99" s="142" t="str">
        <f>VLOOKUP(E99,'LISTADO ATM'!$A$2:$B$897,2,0)</f>
        <v xml:space="preserve">ATM S/M Soberano </v>
      </c>
      <c r="H99" s="142" t="str">
        <f>VLOOKUP(E99,VIP!$A$2:$O19398,7,FALSE)</f>
        <v>Si</v>
      </c>
      <c r="I99" s="142" t="str">
        <f>VLOOKUP(E99,VIP!$A$2:$O11363,8,FALSE)</f>
        <v>Si</v>
      </c>
      <c r="J99" s="142" t="str">
        <f>VLOOKUP(E99,VIP!$A$2:$O11313,8,FALSE)</f>
        <v>Si</v>
      </c>
      <c r="K99" s="142" t="str">
        <f>VLOOKUP(E99,VIP!$A$2:$O14887,6,0)</f>
        <v>NO</v>
      </c>
      <c r="L99" s="143" t="s">
        <v>2417</v>
      </c>
      <c r="M99" s="99" t="s">
        <v>2445</v>
      </c>
      <c r="N99" s="99" t="s">
        <v>2452</v>
      </c>
      <c r="O99" s="142" t="s">
        <v>2453</v>
      </c>
      <c r="P99" s="142"/>
      <c r="Q99" s="99" t="s">
        <v>2417</v>
      </c>
    </row>
    <row r="100" spans="1:17" ht="18" x14ac:dyDescent="0.25">
      <c r="A100" s="142" t="str">
        <f>VLOOKUP(E100,'LISTADO ATM'!$A$2:$C$898,3,0)</f>
        <v>SUR</v>
      </c>
      <c r="B100" s="139">
        <v>3335958136</v>
      </c>
      <c r="C100" s="100">
        <v>44395.638969907406</v>
      </c>
      <c r="D100" s="100" t="s">
        <v>2469</v>
      </c>
      <c r="E100" s="134">
        <v>780</v>
      </c>
      <c r="F100" s="142" t="str">
        <f>VLOOKUP(E100,VIP!$A$2:$O14436,2,0)</f>
        <v>DRBR041</v>
      </c>
      <c r="G100" s="142" t="str">
        <f>VLOOKUP(E100,'LISTADO ATM'!$A$2:$B$897,2,0)</f>
        <v xml:space="preserve">ATM Oficina Barahona I </v>
      </c>
      <c r="H100" s="142" t="str">
        <f>VLOOKUP(E100,VIP!$A$2:$O19397,7,FALSE)</f>
        <v>Si</v>
      </c>
      <c r="I100" s="142" t="str">
        <f>VLOOKUP(E100,VIP!$A$2:$O11362,8,FALSE)</f>
        <v>Si</v>
      </c>
      <c r="J100" s="142" t="str">
        <f>VLOOKUP(E100,VIP!$A$2:$O11312,8,FALSE)</f>
        <v>Si</v>
      </c>
      <c r="K100" s="142" t="str">
        <f>VLOOKUP(E100,VIP!$A$2:$O14886,6,0)</f>
        <v>SI</v>
      </c>
      <c r="L100" s="143" t="s">
        <v>2417</v>
      </c>
      <c r="M100" s="205" t="s">
        <v>2545</v>
      </c>
      <c r="N100" s="99" t="s">
        <v>2452</v>
      </c>
      <c r="O100" s="142" t="s">
        <v>2470</v>
      </c>
      <c r="P100" s="142"/>
      <c r="Q100" s="204">
        <v>44396.453888888886</v>
      </c>
    </row>
    <row r="101" spans="1:17" ht="18" x14ac:dyDescent="0.25">
      <c r="A101" s="142" t="str">
        <f>VLOOKUP(E101,'LISTADO ATM'!$A$2:$C$898,3,0)</f>
        <v>ESTE</v>
      </c>
      <c r="B101" s="139">
        <v>3335958137</v>
      </c>
      <c r="C101" s="100">
        <v>44395.650891203702</v>
      </c>
      <c r="D101" s="100" t="s">
        <v>2469</v>
      </c>
      <c r="E101" s="134">
        <v>912</v>
      </c>
      <c r="F101" s="142" t="str">
        <f>VLOOKUP(E101,VIP!$A$2:$O14435,2,0)</f>
        <v>DRBR973</v>
      </c>
      <c r="G101" s="142" t="str">
        <f>VLOOKUP(E101,'LISTADO ATM'!$A$2:$B$897,2,0)</f>
        <v xml:space="preserve">ATM Oficina San Pedro II </v>
      </c>
      <c r="H101" s="142" t="str">
        <f>VLOOKUP(E101,VIP!$A$2:$O19396,7,FALSE)</f>
        <v>Si</v>
      </c>
      <c r="I101" s="142" t="str">
        <f>VLOOKUP(E101,VIP!$A$2:$O11361,8,FALSE)</f>
        <v>Si</v>
      </c>
      <c r="J101" s="142" t="str">
        <f>VLOOKUP(E101,VIP!$A$2:$O11311,8,FALSE)</f>
        <v>Si</v>
      </c>
      <c r="K101" s="142" t="str">
        <f>VLOOKUP(E101,VIP!$A$2:$O14885,6,0)</f>
        <v>SI</v>
      </c>
      <c r="L101" s="143" t="s">
        <v>2417</v>
      </c>
      <c r="M101" s="205" t="s">
        <v>2545</v>
      </c>
      <c r="N101" s="99" t="s">
        <v>2452</v>
      </c>
      <c r="O101" s="142" t="s">
        <v>2470</v>
      </c>
      <c r="P101" s="142"/>
      <c r="Q101" s="204">
        <v>44396.453888888886</v>
      </c>
    </row>
    <row r="102" spans="1:17" ht="18" x14ac:dyDescent="0.25">
      <c r="A102" s="142" t="str">
        <f>VLOOKUP(E102,'LISTADO ATM'!$A$2:$C$898,3,0)</f>
        <v>DISTRITO NACIONAL</v>
      </c>
      <c r="B102" s="139">
        <v>3335958138</v>
      </c>
      <c r="C102" s="100">
        <v>44395.656967592593</v>
      </c>
      <c r="D102" s="100" t="s">
        <v>2448</v>
      </c>
      <c r="E102" s="134">
        <v>967</v>
      </c>
      <c r="F102" s="142" t="str">
        <f>VLOOKUP(E102,VIP!$A$2:$O14434,2,0)</f>
        <v>DRBR967</v>
      </c>
      <c r="G102" s="142" t="str">
        <f>VLOOKUP(E102,'LISTADO ATM'!$A$2:$B$897,2,0)</f>
        <v xml:space="preserve">ATM UNP Hiper Olé Autopista Duarte </v>
      </c>
      <c r="H102" s="142" t="str">
        <f>VLOOKUP(E102,VIP!$A$2:$O19395,7,FALSE)</f>
        <v>Si</v>
      </c>
      <c r="I102" s="142" t="str">
        <f>VLOOKUP(E102,VIP!$A$2:$O11360,8,FALSE)</f>
        <v>Si</v>
      </c>
      <c r="J102" s="142" t="str">
        <f>VLOOKUP(E102,VIP!$A$2:$O11310,8,FALSE)</f>
        <v>Si</v>
      </c>
      <c r="K102" s="142" t="str">
        <f>VLOOKUP(E102,VIP!$A$2:$O14884,6,0)</f>
        <v>NO</v>
      </c>
      <c r="L102" s="143" t="s">
        <v>2417</v>
      </c>
      <c r="M102" s="99" t="s">
        <v>2445</v>
      </c>
      <c r="N102" s="99" t="s">
        <v>2452</v>
      </c>
      <c r="O102" s="142" t="s">
        <v>2453</v>
      </c>
      <c r="P102" s="142"/>
      <c r="Q102" s="99" t="s">
        <v>2417</v>
      </c>
    </row>
    <row r="103" spans="1:17" ht="18" x14ac:dyDescent="0.25">
      <c r="A103" s="142" t="str">
        <f>VLOOKUP(E103,'LISTADO ATM'!$A$2:$C$898,3,0)</f>
        <v>SUR</v>
      </c>
      <c r="B103" s="139">
        <v>3335958139</v>
      </c>
      <c r="C103" s="100">
        <v>44395.659143518518</v>
      </c>
      <c r="D103" s="100" t="s">
        <v>2469</v>
      </c>
      <c r="E103" s="134">
        <v>984</v>
      </c>
      <c r="F103" s="142" t="str">
        <f>VLOOKUP(E103,VIP!$A$2:$O14433,2,0)</f>
        <v>DRBR984</v>
      </c>
      <c r="G103" s="142" t="str">
        <f>VLOOKUP(E103,'LISTADO ATM'!$A$2:$B$897,2,0)</f>
        <v xml:space="preserve">ATM Oficina Neiba II </v>
      </c>
      <c r="H103" s="142" t="str">
        <f>VLOOKUP(E103,VIP!$A$2:$O19394,7,FALSE)</f>
        <v>Si</v>
      </c>
      <c r="I103" s="142" t="str">
        <f>VLOOKUP(E103,VIP!$A$2:$O11359,8,FALSE)</f>
        <v>Si</v>
      </c>
      <c r="J103" s="142" t="str">
        <f>VLOOKUP(E103,VIP!$A$2:$O11309,8,FALSE)</f>
        <v>Si</v>
      </c>
      <c r="K103" s="142" t="str">
        <f>VLOOKUP(E103,VIP!$A$2:$O14883,6,0)</f>
        <v>NO</v>
      </c>
      <c r="L103" s="143" t="s">
        <v>2417</v>
      </c>
      <c r="M103" s="99" t="s">
        <v>2445</v>
      </c>
      <c r="N103" s="99" t="s">
        <v>2452</v>
      </c>
      <c r="O103" s="142" t="s">
        <v>2470</v>
      </c>
      <c r="P103" s="142"/>
      <c r="Q103" s="99" t="s">
        <v>2417</v>
      </c>
    </row>
    <row r="104" spans="1:17" ht="18" x14ac:dyDescent="0.25">
      <c r="A104" s="142" t="str">
        <f>VLOOKUP(E104,'LISTADO ATM'!$A$2:$C$898,3,0)</f>
        <v>SUR</v>
      </c>
      <c r="B104" s="139">
        <v>3335958141</v>
      </c>
      <c r="C104" s="100">
        <v>44395.669016203705</v>
      </c>
      <c r="D104" s="100" t="s">
        <v>2180</v>
      </c>
      <c r="E104" s="134">
        <v>252</v>
      </c>
      <c r="F104" s="142" t="str">
        <f>VLOOKUP(E104,VIP!$A$2:$O14432,2,0)</f>
        <v>DRBR252</v>
      </c>
      <c r="G104" s="142" t="str">
        <f>VLOOKUP(E104,'LISTADO ATM'!$A$2:$B$897,2,0)</f>
        <v xml:space="preserve">ATM Banco Agrícola (Barahona) </v>
      </c>
      <c r="H104" s="142" t="str">
        <f>VLOOKUP(E104,VIP!$A$2:$O19393,7,FALSE)</f>
        <v>Si</v>
      </c>
      <c r="I104" s="142" t="str">
        <f>VLOOKUP(E104,VIP!$A$2:$O11358,8,FALSE)</f>
        <v>Si</v>
      </c>
      <c r="J104" s="142" t="str">
        <f>VLOOKUP(E104,VIP!$A$2:$O11308,8,FALSE)</f>
        <v>Si</v>
      </c>
      <c r="K104" s="142" t="str">
        <f>VLOOKUP(E104,VIP!$A$2:$O14882,6,0)</f>
        <v>NO</v>
      </c>
      <c r="L104" s="143" t="s">
        <v>2465</v>
      </c>
      <c r="M104" s="205" t="s">
        <v>2545</v>
      </c>
      <c r="N104" s="99" t="s">
        <v>2452</v>
      </c>
      <c r="O104" s="142" t="s">
        <v>2454</v>
      </c>
      <c r="P104" s="142"/>
      <c r="Q104" s="204">
        <v>44396.453888888886</v>
      </c>
    </row>
    <row r="105" spans="1:17" ht="18" x14ac:dyDescent="0.25">
      <c r="A105" s="142" t="str">
        <f>VLOOKUP(E105,'LISTADO ATM'!$A$2:$C$898,3,0)</f>
        <v>NORTE</v>
      </c>
      <c r="B105" s="139">
        <v>3335958143</v>
      </c>
      <c r="C105" s="100">
        <v>44395.673148148147</v>
      </c>
      <c r="D105" s="100" t="s">
        <v>2181</v>
      </c>
      <c r="E105" s="134">
        <v>664</v>
      </c>
      <c r="F105" s="142" t="str">
        <f>VLOOKUP(E105,VIP!$A$2:$O14431,2,0)</f>
        <v>DRBR664</v>
      </c>
      <c r="G105" s="142" t="str">
        <f>VLOOKUP(E105,'LISTADO ATM'!$A$2:$B$897,2,0)</f>
        <v>ATM S/M Asfer (Constanza)</v>
      </c>
      <c r="H105" s="142" t="str">
        <f>VLOOKUP(E105,VIP!$A$2:$O19392,7,FALSE)</f>
        <v>N/A</v>
      </c>
      <c r="I105" s="142" t="str">
        <f>VLOOKUP(E105,VIP!$A$2:$O11357,8,FALSE)</f>
        <v>N/A</v>
      </c>
      <c r="J105" s="142" t="str">
        <f>VLOOKUP(E105,VIP!$A$2:$O11307,8,FALSE)</f>
        <v>N/A</v>
      </c>
      <c r="K105" s="142" t="str">
        <f>VLOOKUP(E105,VIP!$A$2:$O14881,6,0)</f>
        <v>N/A</v>
      </c>
      <c r="L105" s="143" t="s">
        <v>2245</v>
      </c>
      <c r="M105" s="99" t="s">
        <v>2445</v>
      </c>
      <c r="N105" s="99" t="s">
        <v>2452</v>
      </c>
      <c r="O105" s="142" t="s">
        <v>2586</v>
      </c>
      <c r="P105" s="142"/>
      <c r="Q105" s="99" t="s">
        <v>2245</v>
      </c>
    </row>
    <row r="106" spans="1:17" ht="18" x14ac:dyDescent="0.25">
      <c r="A106" s="142" t="str">
        <f>VLOOKUP(E106,'LISTADO ATM'!$A$2:$C$898,3,0)</f>
        <v>DISTRITO NACIONAL</v>
      </c>
      <c r="B106" s="139">
        <v>3335958144</v>
      </c>
      <c r="C106" s="100">
        <v>44395.679918981485</v>
      </c>
      <c r="D106" s="100" t="s">
        <v>2448</v>
      </c>
      <c r="E106" s="134">
        <v>338</v>
      </c>
      <c r="F106" s="142" t="str">
        <f>VLOOKUP(E106,VIP!$A$2:$O14430,2,0)</f>
        <v>DRBR338</v>
      </c>
      <c r="G106" s="142" t="str">
        <f>VLOOKUP(E106,'LISTADO ATM'!$A$2:$B$897,2,0)</f>
        <v>ATM S/M Aprezio Pantoja</v>
      </c>
      <c r="H106" s="142" t="str">
        <f>VLOOKUP(E106,VIP!$A$2:$O19391,7,FALSE)</f>
        <v>Si</v>
      </c>
      <c r="I106" s="142" t="str">
        <f>VLOOKUP(E106,VIP!$A$2:$O11356,8,FALSE)</f>
        <v>Si</v>
      </c>
      <c r="J106" s="142" t="str">
        <f>VLOOKUP(E106,VIP!$A$2:$O11306,8,FALSE)</f>
        <v>Si</v>
      </c>
      <c r="K106" s="142" t="str">
        <f>VLOOKUP(E106,VIP!$A$2:$O14880,6,0)</f>
        <v>NO</v>
      </c>
      <c r="L106" s="143" t="s">
        <v>2417</v>
      </c>
      <c r="M106" s="99" t="s">
        <v>2445</v>
      </c>
      <c r="N106" s="99" t="s">
        <v>2452</v>
      </c>
      <c r="O106" s="142" t="s">
        <v>2453</v>
      </c>
      <c r="P106" s="142"/>
      <c r="Q106" s="99" t="s">
        <v>2417</v>
      </c>
    </row>
    <row r="107" spans="1:17" ht="18" x14ac:dyDescent="0.25">
      <c r="A107" s="142" t="str">
        <f>VLOOKUP(E107,'LISTADO ATM'!$A$2:$C$898,3,0)</f>
        <v>DISTRITO NACIONAL</v>
      </c>
      <c r="B107" s="139">
        <v>3335958145</v>
      </c>
      <c r="C107" s="100">
        <v>44395.681805555556</v>
      </c>
      <c r="D107" s="100" t="s">
        <v>2448</v>
      </c>
      <c r="E107" s="134">
        <v>406</v>
      </c>
      <c r="F107" s="142" t="str">
        <f>VLOOKUP(E107,VIP!$A$2:$O14429,2,0)</f>
        <v>DRBR406</v>
      </c>
      <c r="G107" s="142" t="str">
        <f>VLOOKUP(E107,'LISTADO ATM'!$A$2:$B$897,2,0)</f>
        <v xml:space="preserve">ATM UNP Plaza Lama Máximo Gómez </v>
      </c>
      <c r="H107" s="142" t="str">
        <f>VLOOKUP(E107,VIP!$A$2:$O19390,7,FALSE)</f>
        <v>Si</v>
      </c>
      <c r="I107" s="142" t="str">
        <f>VLOOKUP(E107,VIP!$A$2:$O11355,8,FALSE)</f>
        <v>Si</v>
      </c>
      <c r="J107" s="142" t="str">
        <f>VLOOKUP(E107,VIP!$A$2:$O11305,8,FALSE)</f>
        <v>Si</v>
      </c>
      <c r="K107" s="142" t="str">
        <f>VLOOKUP(E107,VIP!$A$2:$O14879,6,0)</f>
        <v>SI</v>
      </c>
      <c r="L107" s="143" t="s">
        <v>2441</v>
      </c>
      <c r="M107" s="99" t="s">
        <v>2445</v>
      </c>
      <c r="N107" s="99" t="s">
        <v>2452</v>
      </c>
      <c r="O107" s="142" t="s">
        <v>2453</v>
      </c>
      <c r="P107" s="142"/>
      <c r="Q107" s="99" t="s">
        <v>2441</v>
      </c>
    </row>
    <row r="108" spans="1:17" ht="18" x14ac:dyDescent="0.25">
      <c r="A108" s="142" t="str">
        <f>VLOOKUP(E108,'LISTADO ATM'!$A$2:$C$898,3,0)</f>
        <v>ESTE</v>
      </c>
      <c r="B108" s="139">
        <v>3335958146</v>
      </c>
      <c r="C108" s="100">
        <v>44395.682951388888</v>
      </c>
      <c r="D108" s="100" t="s">
        <v>2469</v>
      </c>
      <c r="E108" s="134">
        <v>660</v>
      </c>
      <c r="F108" s="142" t="str">
        <f>VLOOKUP(E108,VIP!$A$2:$O14428,2,0)</f>
        <v>DRBR660</v>
      </c>
      <c r="G108" s="142" t="str">
        <f>VLOOKUP(E108,'LISTADO ATM'!$A$2:$B$897,2,0)</f>
        <v>ATM Romana Norte II</v>
      </c>
      <c r="H108" s="142" t="str">
        <f>VLOOKUP(E108,VIP!$A$2:$O19389,7,FALSE)</f>
        <v>N/A</v>
      </c>
      <c r="I108" s="142" t="str">
        <f>VLOOKUP(E108,VIP!$A$2:$O11354,8,FALSE)</f>
        <v>N/A</v>
      </c>
      <c r="J108" s="142" t="str">
        <f>VLOOKUP(E108,VIP!$A$2:$O11304,8,FALSE)</f>
        <v>N/A</v>
      </c>
      <c r="K108" s="142" t="str">
        <f>VLOOKUP(E108,VIP!$A$2:$O14878,6,0)</f>
        <v>N/A</v>
      </c>
      <c r="L108" s="143" t="s">
        <v>2417</v>
      </c>
      <c r="M108" s="99" t="s">
        <v>2445</v>
      </c>
      <c r="N108" s="99" t="s">
        <v>2452</v>
      </c>
      <c r="O108" s="142" t="s">
        <v>2470</v>
      </c>
      <c r="P108" s="142"/>
      <c r="Q108" s="99" t="s">
        <v>2417</v>
      </c>
    </row>
    <row r="109" spans="1:17" ht="18" x14ac:dyDescent="0.25">
      <c r="A109" s="142" t="str">
        <f>VLOOKUP(E109,'LISTADO ATM'!$A$2:$C$898,3,0)</f>
        <v>ESTE</v>
      </c>
      <c r="B109" s="139">
        <v>3335958147</v>
      </c>
      <c r="C109" s="100">
        <v>44395.684270833335</v>
      </c>
      <c r="D109" s="100" t="s">
        <v>2180</v>
      </c>
      <c r="E109" s="134">
        <v>608</v>
      </c>
      <c r="F109" s="142" t="str">
        <f>VLOOKUP(E109,VIP!$A$2:$O14427,2,0)</f>
        <v>DRBR305</v>
      </c>
      <c r="G109" s="142" t="str">
        <f>VLOOKUP(E109,'LISTADO ATM'!$A$2:$B$897,2,0)</f>
        <v xml:space="preserve">ATM Oficina Jumbo (San Pedro) </v>
      </c>
      <c r="H109" s="142" t="str">
        <f>VLOOKUP(E109,VIP!$A$2:$O19388,7,FALSE)</f>
        <v>Si</v>
      </c>
      <c r="I109" s="142" t="str">
        <f>VLOOKUP(E109,VIP!$A$2:$O11353,8,FALSE)</f>
        <v>Si</v>
      </c>
      <c r="J109" s="142" t="str">
        <f>VLOOKUP(E109,VIP!$A$2:$O11303,8,FALSE)</f>
        <v>Si</v>
      </c>
      <c r="K109" s="142" t="str">
        <f>VLOOKUP(E109,VIP!$A$2:$O14877,6,0)</f>
        <v>SI</v>
      </c>
      <c r="L109" s="143" t="s">
        <v>2605</v>
      </c>
      <c r="M109" s="99" t="s">
        <v>2445</v>
      </c>
      <c r="N109" s="99" t="s">
        <v>2452</v>
      </c>
      <c r="O109" s="142" t="s">
        <v>2454</v>
      </c>
      <c r="P109" s="142"/>
      <c r="Q109" s="99" t="s">
        <v>2605</v>
      </c>
    </row>
    <row r="110" spans="1:17" ht="18" x14ac:dyDescent="0.25">
      <c r="A110" s="142" t="str">
        <f>VLOOKUP(E110,'LISTADO ATM'!$A$2:$C$898,3,0)</f>
        <v>DISTRITO NACIONAL</v>
      </c>
      <c r="B110" s="139">
        <v>3335958148</v>
      </c>
      <c r="C110" s="100">
        <v>44395.686585648145</v>
      </c>
      <c r="D110" s="100" t="s">
        <v>2448</v>
      </c>
      <c r="E110" s="134">
        <v>493</v>
      </c>
      <c r="F110" s="142" t="str">
        <f>VLOOKUP(E110,VIP!$A$2:$O14426,2,0)</f>
        <v>DRBR493</v>
      </c>
      <c r="G110" s="142" t="str">
        <f>VLOOKUP(E110,'LISTADO ATM'!$A$2:$B$897,2,0)</f>
        <v xml:space="preserve">ATM Oficina Haina Occidental II </v>
      </c>
      <c r="H110" s="142" t="str">
        <f>VLOOKUP(E110,VIP!$A$2:$O19387,7,FALSE)</f>
        <v>Si</v>
      </c>
      <c r="I110" s="142" t="str">
        <f>VLOOKUP(E110,VIP!$A$2:$O11352,8,FALSE)</f>
        <v>Si</v>
      </c>
      <c r="J110" s="142" t="str">
        <f>VLOOKUP(E110,VIP!$A$2:$O11302,8,FALSE)</f>
        <v>Si</v>
      </c>
      <c r="K110" s="142" t="str">
        <f>VLOOKUP(E110,VIP!$A$2:$O14876,6,0)</f>
        <v>NO</v>
      </c>
      <c r="L110" s="143" t="s">
        <v>2417</v>
      </c>
      <c r="M110" s="99" t="s">
        <v>2445</v>
      </c>
      <c r="N110" s="99" t="s">
        <v>2452</v>
      </c>
      <c r="O110" s="142" t="s">
        <v>2453</v>
      </c>
      <c r="P110" s="142"/>
      <c r="Q110" s="99" t="s">
        <v>2417</v>
      </c>
    </row>
    <row r="111" spans="1:17" ht="18" x14ac:dyDescent="0.25">
      <c r="A111" s="142" t="str">
        <f>VLOOKUP(E111,'LISTADO ATM'!$A$2:$C$898,3,0)</f>
        <v>DISTRITO NACIONAL</v>
      </c>
      <c r="B111" s="139">
        <v>3335958149</v>
      </c>
      <c r="C111" s="100">
        <v>44395.701145833336</v>
      </c>
      <c r="D111" s="100" t="s">
        <v>2469</v>
      </c>
      <c r="E111" s="134">
        <v>883</v>
      </c>
      <c r="F111" s="142" t="str">
        <f>VLOOKUP(E111,VIP!$A$2:$O14425,2,0)</f>
        <v>DRBR883</v>
      </c>
      <c r="G111" s="142" t="str">
        <f>VLOOKUP(E111,'LISTADO ATM'!$A$2:$B$897,2,0)</f>
        <v xml:space="preserve">ATM Oficina Filadelfia Plaza </v>
      </c>
      <c r="H111" s="142" t="str">
        <f>VLOOKUP(E111,VIP!$A$2:$O19386,7,FALSE)</f>
        <v>Si</v>
      </c>
      <c r="I111" s="142" t="str">
        <f>VLOOKUP(E111,VIP!$A$2:$O11351,8,FALSE)</f>
        <v>Si</v>
      </c>
      <c r="J111" s="142" t="str">
        <f>VLOOKUP(E111,VIP!$A$2:$O11301,8,FALSE)</f>
        <v>Si</v>
      </c>
      <c r="K111" s="142" t="str">
        <f>VLOOKUP(E111,VIP!$A$2:$O14875,6,0)</f>
        <v>NO</v>
      </c>
      <c r="L111" s="143" t="s">
        <v>2417</v>
      </c>
      <c r="M111" s="99" t="s">
        <v>2445</v>
      </c>
      <c r="N111" s="99" t="s">
        <v>2452</v>
      </c>
      <c r="O111" s="142" t="s">
        <v>2470</v>
      </c>
      <c r="P111" s="142"/>
      <c r="Q111" s="99" t="s">
        <v>2417</v>
      </c>
    </row>
    <row r="112" spans="1:17" ht="18" x14ac:dyDescent="0.25">
      <c r="A112" s="142" t="str">
        <f>VLOOKUP(E112,'LISTADO ATM'!$A$2:$C$898,3,0)</f>
        <v>SUR</v>
      </c>
      <c r="B112" s="139">
        <v>3335958150</v>
      </c>
      <c r="C112" s="100">
        <v>44395.718252314815</v>
      </c>
      <c r="D112" s="100" t="s">
        <v>2469</v>
      </c>
      <c r="E112" s="134">
        <v>48</v>
      </c>
      <c r="F112" s="142" t="str">
        <f>VLOOKUP(E112,VIP!$A$2:$O14424,2,0)</f>
        <v>DRBR048</v>
      </c>
      <c r="G112" s="142" t="str">
        <f>VLOOKUP(E112,'LISTADO ATM'!$A$2:$B$897,2,0)</f>
        <v xml:space="preserve">ATM Autoservicio Neiba I </v>
      </c>
      <c r="H112" s="142" t="str">
        <f>VLOOKUP(E112,VIP!$A$2:$O19385,7,FALSE)</f>
        <v>Si</v>
      </c>
      <c r="I112" s="142" t="str">
        <f>VLOOKUP(E112,VIP!$A$2:$O11350,8,FALSE)</f>
        <v>Si</v>
      </c>
      <c r="J112" s="142" t="str">
        <f>VLOOKUP(E112,VIP!$A$2:$O11300,8,FALSE)</f>
        <v>Si</v>
      </c>
      <c r="K112" s="142" t="str">
        <f>VLOOKUP(E112,VIP!$A$2:$O14874,6,0)</f>
        <v>SI</v>
      </c>
      <c r="L112" s="143" t="s">
        <v>2417</v>
      </c>
      <c r="M112" s="99" t="s">
        <v>2445</v>
      </c>
      <c r="N112" s="99" t="s">
        <v>2452</v>
      </c>
      <c r="O112" s="142" t="s">
        <v>2470</v>
      </c>
      <c r="P112" s="142"/>
      <c r="Q112" s="99" t="s">
        <v>2417</v>
      </c>
    </row>
    <row r="113" spans="1:17" ht="18" x14ac:dyDescent="0.25">
      <c r="A113" s="142" t="str">
        <f>VLOOKUP(E113,'LISTADO ATM'!$A$2:$C$898,3,0)</f>
        <v>DISTRITO NACIONAL</v>
      </c>
      <c r="B113" s="139">
        <v>3335958151</v>
      </c>
      <c r="C113" s="100">
        <v>44395.723460648151</v>
      </c>
      <c r="D113" s="100" t="s">
        <v>2180</v>
      </c>
      <c r="E113" s="134">
        <v>224</v>
      </c>
      <c r="F113" s="142" t="str">
        <f>VLOOKUP(E113,VIP!$A$2:$O14423,2,0)</f>
        <v>DRBR224</v>
      </c>
      <c r="G113" s="142" t="str">
        <f>VLOOKUP(E113,'LISTADO ATM'!$A$2:$B$897,2,0)</f>
        <v xml:space="preserve">ATM S/M Nacional El Millón (Núñez de Cáceres) </v>
      </c>
      <c r="H113" s="142" t="str">
        <f>VLOOKUP(E113,VIP!$A$2:$O19384,7,FALSE)</f>
        <v>Si</v>
      </c>
      <c r="I113" s="142" t="str">
        <f>VLOOKUP(E113,VIP!$A$2:$O11349,8,FALSE)</f>
        <v>Si</v>
      </c>
      <c r="J113" s="142" t="str">
        <f>VLOOKUP(E113,VIP!$A$2:$O11299,8,FALSE)</f>
        <v>Si</v>
      </c>
      <c r="K113" s="142" t="str">
        <f>VLOOKUP(E113,VIP!$A$2:$O14873,6,0)</f>
        <v>SI</v>
      </c>
      <c r="L113" s="143" t="s">
        <v>2219</v>
      </c>
      <c r="M113" s="99" t="s">
        <v>2445</v>
      </c>
      <c r="N113" s="99" t="s">
        <v>2452</v>
      </c>
      <c r="O113" s="142" t="s">
        <v>2454</v>
      </c>
      <c r="P113" s="142"/>
      <c r="Q113" s="99" t="s">
        <v>2219</v>
      </c>
    </row>
    <row r="114" spans="1:17" ht="18" x14ac:dyDescent="0.25">
      <c r="A114" s="142" t="str">
        <f>VLOOKUP(E114,'LISTADO ATM'!$A$2:$C$898,3,0)</f>
        <v>DISTRITO NACIONAL</v>
      </c>
      <c r="B114" s="139">
        <v>3335958152</v>
      </c>
      <c r="C114" s="100">
        <v>44395.764456018522</v>
      </c>
      <c r="D114" s="100" t="s">
        <v>2180</v>
      </c>
      <c r="E114" s="134">
        <v>115</v>
      </c>
      <c r="F114" s="142" t="str">
        <f>VLOOKUP(E114,VIP!$A$2:$O14422,2,0)</f>
        <v>DRBR115</v>
      </c>
      <c r="G114" s="142" t="str">
        <f>VLOOKUP(E114,'LISTADO ATM'!$A$2:$B$897,2,0)</f>
        <v xml:space="preserve">ATM Oficina Megacentro I </v>
      </c>
      <c r="H114" s="142" t="str">
        <f>VLOOKUP(E114,VIP!$A$2:$O19383,7,FALSE)</f>
        <v>Si</v>
      </c>
      <c r="I114" s="142" t="str">
        <f>VLOOKUP(E114,VIP!$A$2:$O11348,8,FALSE)</f>
        <v>Si</v>
      </c>
      <c r="J114" s="142" t="str">
        <f>VLOOKUP(E114,VIP!$A$2:$O11298,8,FALSE)</f>
        <v>Si</v>
      </c>
      <c r="K114" s="142" t="str">
        <f>VLOOKUP(E114,VIP!$A$2:$O14872,6,0)</f>
        <v>SI</v>
      </c>
      <c r="L114" s="143" t="s">
        <v>2219</v>
      </c>
      <c r="M114" s="205" t="s">
        <v>2545</v>
      </c>
      <c r="N114" s="99" t="s">
        <v>2452</v>
      </c>
      <c r="O114" s="142" t="s">
        <v>2454</v>
      </c>
      <c r="P114" s="142"/>
      <c r="Q114" s="204">
        <v>44396.453888888886</v>
      </c>
    </row>
    <row r="115" spans="1:17" ht="18" x14ac:dyDescent="0.25">
      <c r="A115" s="142" t="str">
        <f>VLOOKUP(E115,'LISTADO ATM'!$A$2:$C$898,3,0)</f>
        <v>NORTE</v>
      </c>
      <c r="B115" s="139">
        <v>3335958153</v>
      </c>
      <c r="C115" s="100">
        <v>44395.765416666669</v>
      </c>
      <c r="D115" s="100" t="s">
        <v>2181</v>
      </c>
      <c r="E115" s="134">
        <v>518</v>
      </c>
      <c r="F115" s="142" t="str">
        <f>VLOOKUP(E115,VIP!$A$2:$O14421,2,0)</f>
        <v>DRBR518</v>
      </c>
      <c r="G115" s="142" t="str">
        <f>VLOOKUP(E115,'LISTADO ATM'!$A$2:$B$897,2,0)</f>
        <v xml:space="preserve">ATM Autobanco Los Alamos </v>
      </c>
      <c r="H115" s="142" t="str">
        <f>VLOOKUP(E115,VIP!$A$2:$O19382,7,FALSE)</f>
        <v>Si</v>
      </c>
      <c r="I115" s="142" t="str">
        <f>VLOOKUP(E115,VIP!$A$2:$O11347,8,FALSE)</f>
        <v>Si</v>
      </c>
      <c r="J115" s="142" t="str">
        <f>VLOOKUP(E115,VIP!$A$2:$O11297,8,FALSE)</f>
        <v>Si</v>
      </c>
      <c r="K115" s="142" t="str">
        <f>VLOOKUP(E115,VIP!$A$2:$O14871,6,0)</f>
        <v>NO</v>
      </c>
      <c r="L115" s="143" t="s">
        <v>2219</v>
      </c>
      <c r="M115" s="99" t="s">
        <v>2445</v>
      </c>
      <c r="N115" s="99" t="s">
        <v>2452</v>
      </c>
      <c r="O115" s="142" t="s">
        <v>2586</v>
      </c>
      <c r="P115" s="142"/>
      <c r="Q115" s="99" t="s">
        <v>2219</v>
      </c>
    </row>
    <row r="116" spans="1:17" ht="18" x14ac:dyDescent="0.25">
      <c r="A116" s="142" t="str">
        <f>VLOOKUP(E116,'LISTADO ATM'!$A$2:$C$898,3,0)</f>
        <v>ESTE</v>
      </c>
      <c r="B116" s="139">
        <v>3335958154</v>
      </c>
      <c r="C116" s="100">
        <v>44395.765879629631</v>
      </c>
      <c r="D116" s="100" t="s">
        <v>2180</v>
      </c>
      <c r="E116" s="134">
        <v>776</v>
      </c>
      <c r="F116" s="142" t="str">
        <f>VLOOKUP(E116,VIP!$A$2:$O14420,2,0)</f>
        <v>DRBR03D</v>
      </c>
      <c r="G116" s="142" t="str">
        <f>VLOOKUP(E116,'LISTADO ATM'!$A$2:$B$897,2,0)</f>
        <v xml:space="preserve">ATM Oficina Monte Plata </v>
      </c>
      <c r="H116" s="142" t="str">
        <f>VLOOKUP(E116,VIP!$A$2:$O19381,7,FALSE)</f>
        <v>Si</v>
      </c>
      <c r="I116" s="142" t="str">
        <f>VLOOKUP(E116,VIP!$A$2:$O11346,8,FALSE)</f>
        <v>Si</v>
      </c>
      <c r="J116" s="142" t="str">
        <f>VLOOKUP(E116,VIP!$A$2:$O11296,8,FALSE)</f>
        <v>Si</v>
      </c>
      <c r="K116" s="142" t="str">
        <f>VLOOKUP(E116,VIP!$A$2:$O14870,6,0)</f>
        <v>SI</v>
      </c>
      <c r="L116" s="143" t="s">
        <v>2219</v>
      </c>
      <c r="M116" s="205" t="s">
        <v>2545</v>
      </c>
      <c r="N116" s="99" t="s">
        <v>2452</v>
      </c>
      <c r="O116" s="142" t="s">
        <v>2454</v>
      </c>
      <c r="P116" s="142"/>
      <c r="Q116" s="204">
        <v>44396.453888888886</v>
      </c>
    </row>
    <row r="117" spans="1:17" ht="18" x14ac:dyDescent="0.25">
      <c r="A117" s="142" t="str">
        <f>VLOOKUP(E117,'LISTADO ATM'!$A$2:$C$898,3,0)</f>
        <v>NORTE</v>
      </c>
      <c r="B117" s="139">
        <v>3335958155</v>
      </c>
      <c r="C117" s="100">
        <v>44395.787766203706</v>
      </c>
      <c r="D117" s="100" t="s">
        <v>2588</v>
      </c>
      <c r="E117" s="134">
        <v>763</v>
      </c>
      <c r="F117" s="142" t="str">
        <f>VLOOKUP(E117,VIP!$A$2:$O14437,2,0)</f>
        <v>DRBR439</v>
      </c>
      <c r="G117" s="142" t="str">
        <f>VLOOKUP(E117,'LISTADO ATM'!$A$2:$B$897,2,0)</f>
        <v xml:space="preserve">ATM UNP Montellano </v>
      </c>
      <c r="H117" s="142" t="str">
        <f>VLOOKUP(E117,VIP!$A$2:$O19398,7,FALSE)</f>
        <v>Si</v>
      </c>
      <c r="I117" s="142" t="str">
        <f>VLOOKUP(E117,VIP!$A$2:$O11363,8,FALSE)</f>
        <v>Si</v>
      </c>
      <c r="J117" s="142" t="str">
        <f>VLOOKUP(E117,VIP!$A$2:$O11313,8,FALSE)</f>
        <v>Si</v>
      </c>
      <c r="K117" s="142" t="str">
        <f>VLOOKUP(E117,VIP!$A$2:$O14887,6,0)</f>
        <v>NO</v>
      </c>
      <c r="L117" s="143" t="s">
        <v>2417</v>
      </c>
      <c r="M117" s="205" t="s">
        <v>2545</v>
      </c>
      <c r="N117" s="99" t="s">
        <v>2452</v>
      </c>
      <c r="O117" s="142" t="s">
        <v>2596</v>
      </c>
      <c r="P117" s="142"/>
      <c r="Q117" s="204">
        <v>44396.453888888886</v>
      </c>
    </row>
    <row r="118" spans="1:17" ht="18" x14ac:dyDescent="0.25">
      <c r="A118" s="142" t="str">
        <f>VLOOKUP(E118,'LISTADO ATM'!$A$2:$C$898,3,0)</f>
        <v>SUR</v>
      </c>
      <c r="B118" s="139">
        <v>3335958156</v>
      </c>
      <c r="C118" s="100">
        <v>44395.79215277778</v>
      </c>
      <c r="D118" s="100" t="s">
        <v>2469</v>
      </c>
      <c r="E118" s="134">
        <v>783</v>
      </c>
      <c r="F118" s="142" t="str">
        <f>VLOOKUP(E118,VIP!$A$2:$O14436,2,0)</f>
        <v>DRBR303</v>
      </c>
      <c r="G118" s="142" t="str">
        <f>VLOOKUP(E118,'LISTADO ATM'!$A$2:$B$897,2,0)</f>
        <v xml:space="preserve">ATM Autobanco Alfa y Omega (Barahona) </v>
      </c>
      <c r="H118" s="142" t="str">
        <f>VLOOKUP(E118,VIP!$A$2:$O19397,7,FALSE)</f>
        <v>Si</v>
      </c>
      <c r="I118" s="142" t="str">
        <f>VLOOKUP(E118,VIP!$A$2:$O11362,8,FALSE)</f>
        <v>Si</v>
      </c>
      <c r="J118" s="142" t="str">
        <f>VLOOKUP(E118,VIP!$A$2:$O11312,8,FALSE)</f>
        <v>Si</v>
      </c>
      <c r="K118" s="142" t="str">
        <f>VLOOKUP(E118,VIP!$A$2:$O14886,6,0)</f>
        <v>NO</v>
      </c>
      <c r="L118" s="143" t="s">
        <v>2417</v>
      </c>
      <c r="M118" s="205" t="s">
        <v>2545</v>
      </c>
      <c r="N118" s="99" t="s">
        <v>2452</v>
      </c>
      <c r="O118" s="142" t="s">
        <v>2470</v>
      </c>
      <c r="P118" s="142"/>
      <c r="Q118" s="204">
        <v>44396.453888888886</v>
      </c>
    </row>
    <row r="119" spans="1:17" ht="18" x14ac:dyDescent="0.25">
      <c r="A119" s="142" t="str">
        <f>VLOOKUP(E119,'LISTADO ATM'!$A$2:$C$898,3,0)</f>
        <v>DISTRITO NACIONAL</v>
      </c>
      <c r="B119" s="139">
        <v>3335958157</v>
      </c>
      <c r="C119" s="100">
        <v>44395.796747685185</v>
      </c>
      <c r="D119" s="100" t="s">
        <v>2448</v>
      </c>
      <c r="E119" s="134">
        <v>672</v>
      </c>
      <c r="F119" s="142" t="str">
        <f>VLOOKUP(E119,VIP!$A$2:$O14435,2,0)</f>
        <v>DRBR672</v>
      </c>
      <c r="G119" s="142" t="str">
        <f>VLOOKUP(E119,'LISTADO ATM'!$A$2:$B$897,2,0)</f>
        <v>ATM Destacamento Policía Nacional La Victoria</v>
      </c>
      <c r="H119" s="142" t="str">
        <f>VLOOKUP(E119,VIP!$A$2:$O19396,7,FALSE)</f>
        <v>Si</v>
      </c>
      <c r="I119" s="142" t="str">
        <f>VLOOKUP(E119,VIP!$A$2:$O11361,8,FALSE)</f>
        <v>Si</v>
      </c>
      <c r="J119" s="142" t="str">
        <f>VLOOKUP(E119,VIP!$A$2:$O11311,8,FALSE)</f>
        <v>Si</v>
      </c>
      <c r="K119" s="142" t="str">
        <f>VLOOKUP(E119,VIP!$A$2:$O14885,6,0)</f>
        <v>SI</v>
      </c>
      <c r="L119" s="143" t="s">
        <v>2417</v>
      </c>
      <c r="M119" s="99" t="s">
        <v>2445</v>
      </c>
      <c r="N119" s="99" t="s">
        <v>2452</v>
      </c>
      <c r="O119" s="142" t="s">
        <v>2453</v>
      </c>
      <c r="P119" s="142"/>
      <c r="Q119" s="99" t="s">
        <v>2417</v>
      </c>
    </row>
    <row r="120" spans="1:17" ht="18" x14ac:dyDescent="0.25">
      <c r="A120" s="142" t="str">
        <f>VLOOKUP(E120,'LISTADO ATM'!$A$2:$C$898,3,0)</f>
        <v>DISTRITO NACIONAL</v>
      </c>
      <c r="B120" s="139">
        <v>3335958159</v>
      </c>
      <c r="C120" s="100">
        <v>44395.814097222225</v>
      </c>
      <c r="D120" s="100" t="s">
        <v>2180</v>
      </c>
      <c r="E120" s="134">
        <v>980</v>
      </c>
      <c r="F120" s="142" t="str">
        <f>VLOOKUP(E120,VIP!$A$2:$O14433,2,0)</f>
        <v>DRBR980</v>
      </c>
      <c r="G120" s="142" t="str">
        <f>VLOOKUP(E120,'LISTADO ATM'!$A$2:$B$897,2,0)</f>
        <v xml:space="preserve">ATM Oficina Bella Vista Mall II </v>
      </c>
      <c r="H120" s="142" t="str">
        <f>VLOOKUP(E120,VIP!$A$2:$O19394,7,FALSE)</f>
        <v>Si</v>
      </c>
      <c r="I120" s="142" t="str">
        <f>VLOOKUP(E120,VIP!$A$2:$O11359,8,FALSE)</f>
        <v>Si</v>
      </c>
      <c r="J120" s="142" t="str">
        <f>VLOOKUP(E120,VIP!$A$2:$O11309,8,FALSE)</f>
        <v>Si</v>
      </c>
      <c r="K120" s="142" t="str">
        <f>VLOOKUP(E120,VIP!$A$2:$O14883,6,0)</f>
        <v>NO</v>
      </c>
      <c r="L120" s="143" t="s">
        <v>2465</v>
      </c>
      <c r="M120" s="205" t="s">
        <v>2545</v>
      </c>
      <c r="N120" s="99" t="s">
        <v>2452</v>
      </c>
      <c r="O120" s="142" t="s">
        <v>2454</v>
      </c>
      <c r="P120" s="142"/>
      <c r="Q120" s="204">
        <v>44396.453888888886</v>
      </c>
    </row>
    <row r="121" spans="1:17" ht="18" x14ac:dyDescent="0.25">
      <c r="A121" s="142" t="str">
        <f>VLOOKUP(E121,'LISTADO ATM'!$A$2:$C$898,3,0)</f>
        <v>NORTE</v>
      </c>
      <c r="B121" s="139">
        <v>3335958160</v>
      </c>
      <c r="C121" s="100">
        <v>44395.821157407408</v>
      </c>
      <c r="D121" s="100" t="s">
        <v>2181</v>
      </c>
      <c r="E121" s="134">
        <v>372</v>
      </c>
      <c r="F121" s="142" t="str">
        <f>VLOOKUP(E121,VIP!$A$2:$O14432,2,0)</f>
        <v>DRBR372</v>
      </c>
      <c r="G121" s="142" t="str">
        <f>VLOOKUP(E121,'LISTADO ATM'!$A$2:$B$897,2,0)</f>
        <v>ATM Oficina Sánchez II</v>
      </c>
      <c r="H121" s="142" t="str">
        <f>VLOOKUP(E121,VIP!$A$2:$O19393,7,FALSE)</f>
        <v>N/A</v>
      </c>
      <c r="I121" s="142" t="str">
        <f>VLOOKUP(E121,VIP!$A$2:$O11358,8,FALSE)</f>
        <v>N/A</v>
      </c>
      <c r="J121" s="142" t="str">
        <f>VLOOKUP(E121,VIP!$A$2:$O11308,8,FALSE)</f>
        <v>N/A</v>
      </c>
      <c r="K121" s="142" t="str">
        <f>VLOOKUP(E121,VIP!$A$2:$O14882,6,0)</f>
        <v>N/A</v>
      </c>
      <c r="L121" s="143" t="s">
        <v>2465</v>
      </c>
      <c r="M121" s="205" t="s">
        <v>2545</v>
      </c>
      <c r="N121" s="99" t="s">
        <v>2452</v>
      </c>
      <c r="O121" s="142" t="s">
        <v>2586</v>
      </c>
      <c r="P121" s="142"/>
      <c r="Q121" s="204">
        <v>44396.453888888886</v>
      </c>
    </row>
    <row r="122" spans="1:17" ht="18" x14ac:dyDescent="0.25">
      <c r="A122" s="142" t="str">
        <f>VLOOKUP(E122,'LISTADO ATM'!$A$2:$C$898,3,0)</f>
        <v>NORTE</v>
      </c>
      <c r="B122" s="139">
        <v>3335958161</v>
      </c>
      <c r="C122" s="100">
        <v>44395.82203703704</v>
      </c>
      <c r="D122" s="100" t="s">
        <v>2181</v>
      </c>
      <c r="E122" s="134">
        <v>3</v>
      </c>
      <c r="F122" s="142" t="str">
        <f>VLOOKUP(E122,VIP!$A$2:$O14431,2,0)</f>
        <v>DRBR003</v>
      </c>
      <c r="G122" s="142" t="str">
        <f>VLOOKUP(E122,'LISTADO ATM'!$A$2:$B$897,2,0)</f>
        <v>ATM Autoservicio La Vega Real</v>
      </c>
      <c r="H122" s="142" t="str">
        <f>VLOOKUP(E122,VIP!$A$2:$O19392,7,FALSE)</f>
        <v>Si</v>
      </c>
      <c r="I122" s="142" t="str">
        <f>VLOOKUP(E122,VIP!$A$2:$O11357,8,FALSE)</f>
        <v>Si</v>
      </c>
      <c r="J122" s="142" t="str">
        <f>VLOOKUP(E122,VIP!$A$2:$O11307,8,FALSE)</f>
        <v>Si</v>
      </c>
      <c r="K122" s="142" t="str">
        <f>VLOOKUP(E122,VIP!$A$2:$O14881,6,0)</f>
        <v>NO</v>
      </c>
      <c r="L122" s="143" t="s">
        <v>2465</v>
      </c>
      <c r="M122" s="99" t="s">
        <v>2445</v>
      </c>
      <c r="N122" s="99" t="s">
        <v>2452</v>
      </c>
      <c r="O122" s="142" t="s">
        <v>2586</v>
      </c>
      <c r="P122" s="142"/>
      <c r="Q122" s="99" t="s">
        <v>2465</v>
      </c>
    </row>
    <row r="123" spans="1:17" ht="18" x14ac:dyDescent="0.25">
      <c r="A123" s="142" t="str">
        <f>VLOOKUP(E123,'LISTADO ATM'!$A$2:$C$898,3,0)</f>
        <v>DISTRITO NACIONAL</v>
      </c>
      <c r="B123" s="139">
        <v>3335958162</v>
      </c>
      <c r="C123" s="100">
        <v>44395.822766203702</v>
      </c>
      <c r="D123" s="100" t="s">
        <v>2180</v>
      </c>
      <c r="E123" s="134">
        <v>149</v>
      </c>
      <c r="F123" s="142" t="str">
        <f>VLOOKUP(E123,VIP!$A$2:$O14430,2,0)</f>
        <v>DRBR149</v>
      </c>
      <c r="G123" s="142" t="str">
        <f>VLOOKUP(E123,'LISTADO ATM'!$A$2:$B$897,2,0)</f>
        <v>ATM Estación Metro Concepción</v>
      </c>
      <c r="H123" s="142" t="str">
        <f>VLOOKUP(E123,VIP!$A$2:$O19391,7,FALSE)</f>
        <v>N/A</v>
      </c>
      <c r="I123" s="142" t="str">
        <f>VLOOKUP(E123,VIP!$A$2:$O11356,8,FALSE)</f>
        <v>N/A</v>
      </c>
      <c r="J123" s="142" t="str">
        <f>VLOOKUP(E123,VIP!$A$2:$O11306,8,FALSE)</f>
        <v>N/A</v>
      </c>
      <c r="K123" s="142" t="str">
        <f>VLOOKUP(E123,VIP!$A$2:$O14880,6,0)</f>
        <v>N/A</v>
      </c>
      <c r="L123" s="143" t="s">
        <v>2465</v>
      </c>
      <c r="M123" s="205" t="s">
        <v>2545</v>
      </c>
      <c r="N123" s="99" t="s">
        <v>2452</v>
      </c>
      <c r="O123" s="142" t="s">
        <v>2454</v>
      </c>
      <c r="P123" s="142"/>
      <c r="Q123" s="204">
        <v>44396.453888888886</v>
      </c>
    </row>
    <row r="124" spans="1:17" ht="18" x14ac:dyDescent="0.25">
      <c r="A124" s="142" t="str">
        <f>VLOOKUP(E124,'LISTADO ATM'!$A$2:$C$898,3,0)</f>
        <v>DISTRITO NACIONAL</v>
      </c>
      <c r="B124" s="139" t="s">
        <v>2595</v>
      </c>
      <c r="C124" s="100">
        <v>44395.823483796295</v>
      </c>
      <c r="D124" s="100" t="s">
        <v>2180</v>
      </c>
      <c r="E124" s="134">
        <v>527</v>
      </c>
      <c r="F124" s="142" t="str">
        <f>VLOOKUP(E124,VIP!$A$2:$O14429,2,0)</f>
        <v>DRBR527</v>
      </c>
      <c r="G124" s="142" t="str">
        <f>VLOOKUP(E124,'LISTADO ATM'!$A$2:$B$897,2,0)</f>
        <v>ATM Oficina Zona Oriental II</v>
      </c>
      <c r="H124" s="142" t="str">
        <f>VLOOKUP(E124,VIP!$A$2:$O19390,7,FALSE)</f>
        <v>Si</v>
      </c>
      <c r="I124" s="142" t="str">
        <f>VLOOKUP(E124,VIP!$A$2:$O11355,8,FALSE)</f>
        <v>Si</v>
      </c>
      <c r="J124" s="142" t="str">
        <f>VLOOKUP(E124,VIP!$A$2:$O11305,8,FALSE)</f>
        <v>Si</v>
      </c>
      <c r="K124" s="142" t="str">
        <f>VLOOKUP(E124,VIP!$A$2:$O14879,6,0)</f>
        <v>SI</v>
      </c>
      <c r="L124" s="143" t="s">
        <v>2219</v>
      </c>
      <c r="M124" s="99" t="s">
        <v>2445</v>
      </c>
      <c r="N124" s="99" t="s">
        <v>2452</v>
      </c>
      <c r="O124" s="142" t="s">
        <v>2454</v>
      </c>
      <c r="P124" s="142"/>
      <c r="Q124" s="99" t="s">
        <v>2219</v>
      </c>
    </row>
    <row r="125" spans="1:17" ht="18" x14ac:dyDescent="0.25">
      <c r="A125" s="142" t="str">
        <f>VLOOKUP(E125,'LISTADO ATM'!$A$2:$C$898,3,0)</f>
        <v>DISTRITO NACIONAL</v>
      </c>
      <c r="B125" s="139" t="s">
        <v>2594</v>
      </c>
      <c r="C125" s="100">
        <v>44395.840289351851</v>
      </c>
      <c r="D125" s="100" t="s">
        <v>2180</v>
      </c>
      <c r="E125" s="134">
        <v>240</v>
      </c>
      <c r="F125" s="142" t="str">
        <f>VLOOKUP(E125,VIP!$A$2:$O14428,2,0)</f>
        <v>DRBR24D</v>
      </c>
      <c r="G125" s="142" t="str">
        <f>VLOOKUP(E125,'LISTADO ATM'!$A$2:$B$897,2,0)</f>
        <v xml:space="preserve">ATM Oficina Carrefour I </v>
      </c>
      <c r="H125" s="142" t="str">
        <f>VLOOKUP(E125,VIP!$A$2:$O19389,7,FALSE)</f>
        <v>Si</v>
      </c>
      <c r="I125" s="142" t="str">
        <f>VLOOKUP(E125,VIP!$A$2:$O11354,8,FALSE)</f>
        <v>Si</v>
      </c>
      <c r="J125" s="142" t="str">
        <f>VLOOKUP(E125,VIP!$A$2:$O11304,8,FALSE)</f>
        <v>Si</v>
      </c>
      <c r="K125" s="142" t="str">
        <f>VLOOKUP(E125,VIP!$A$2:$O14878,6,0)</f>
        <v>SI</v>
      </c>
      <c r="L125" s="143" t="s">
        <v>2219</v>
      </c>
      <c r="M125" s="99" t="s">
        <v>2445</v>
      </c>
      <c r="N125" s="99" t="s">
        <v>2452</v>
      </c>
      <c r="O125" s="142" t="s">
        <v>2454</v>
      </c>
      <c r="P125" s="142"/>
      <c r="Q125" s="99" t="s">
        <v>2219</v>
      </c>
    </row>
    <row r="126" spans="1:17" ht="18" x14ac:dyDescent="0.25">
      <c r="A126" s="142" t="str">
        <f>VLOOKUP(E126,'LISTADO ATM'!$A$2:$C$898,3,0)</f>
        <v>ESTE</v>
      </c>
      <c r="B126" s="139">
        <v>3335958166</v>
      </c>
      <c r="C126" s="100">
        <v>44395.841134259259</v>
      </c>
      <c r="D126" s="100" t="s">
        <v>2180</v>
      </c>
      <c r="E126" s="134">
        <v>219</v>
      </c>
      <c r="F126" s="142" t="str">
        <f>VLOOKUP(E126,VIP!$A$2:$O14427,2,0)</f>
        <v>DRBR219</v>
      </c>
      <c r="G126" s="142" t="str">
        <f>VLOOKUP(E126,'LISTADO ATM'!$A$2:$B$897,2,0)</f>
        <v xml:space="preserve">ATM Oficina La Altagracia (Higuey) </v>
      </c>
      <c r="H126" s="142" t="str">
        <f>VLOOKUP(E126,VIP!$A$2:$O19388,7,FALSE)</f>
        <v>Si</v>
      </c>
      <c r="I126" s="142" t="str">
        <f>VLOOKUP(E126,VIP!$A$2:$O11353,8,FALSE)</f>
        <v>Si</v>
      </c>
      <c r="J126" s="142" t="str">
        <f>VLOOKUP(E126,VIP!$A$2:$O11303,8,FALSE)</f>
        <v>Si</v>
      </c>
      <c r="K126" s="142" t="str">
        <f>VLOOKUP(E126,VIP!$A$2:$O14877,6,0)</f>
        <v>NO</v>
      </c>
      <c r="L126" s="143" t="s">
        <v>2465</v>
      </c>
      <c r="M126" s="205" t="s">
        <v>2545</v>
      </c>
      <c r="N126" s="99" t="s">
        <v>2452</v>
      </c>
      <c r="O126" s="142" t="s">
        <v>2454</v>
      </c>
      <c r="P126" s="142"/>
      <c r="Q126" s="204">
        <v>44396.453888888886</v>
      </c>
    </row>
    <row r="127" spans="1:17" ht="18" x14ac:dyDescent="0.25">
      <c r="A127" s="142" t="str">
        <f>VLOOKUP(E127,'LISTADO ATM'!$A$2:$C$898,3,0)</f>
        <v>DISTRITO NACIONAL</v>
      </c>
      <c r="B127" s="139">
        <v>3335958167</v>
      </c>
      <c r="C127" s="100">
        <v>44395.841597222221</v>
      </c>
      <c r="D127" s="100" t="s">
        <v>2180</v>
      </c>
      <c r="E127" s="134">
        <v>23</v>
      </c>
      <c r="F127" s="142" t="str">
        <f>VLOOKUP(E127,VIP!$A$2:$O14426,2,0)</f>
        <v>DRBR023</v>
      </c>
      <c r="G127" s="142" t="str">
        <f>VLOOKUP(E127,'LISTADO ATM'!$A$2:$B$897,2,0)</f>
        <v xml:space="preserve">ATM Oficina México </v>
      </c>
      <c r="H127" s="142" t="str">
        <f>VLOOKUP(E127,VIP!$A$2:$O19387,7,FALSE)</f>
        <v>Si</v>
      </c>
      <c r="I127" s="142" t="str">
        <f>VLOOKUP(E127,VIP!$A$2:$O11352,8,FALSE)</f>
        <v>Si</v>
      </c>
      <c r="J127" s="142" t="str">
        <f>VLOOKUP(E127,VIP!$A$2:$O11302,8,FALSE)</f>
        <v>Si</v>
      </c>
      <c r="K127" s="142" t="str">
        <f>VLOOKUP(E127,VIP!$A$2:$O14876,6,0)</f>
        <v>NO</v>
      </c>
      <c r="L127" s="143" t="s">
        <v>2465</v>
      </c>
      <c r="M127" s="205" t="s">
        <v>2545</v>
      </c>
      <c r="N127" s="99" t="s">
        <v>2452</v>
      </c>
      <c r="O127" s="142" t="s">
        <v>2454</v>
      </c>
      <c r="P127" s="142"/>
      <c r="Q127" s="204">
        <v>44396.453888888886</v>
      </c>
    </row>
    <row r="128" spans="1:17" ht="18" x14ac:dyDescent="0.25">
      <c r="A128" s="142" t="str">
        <f>VLOOKUP(E128,'LISTADO ATM'!$A$2:$C$898,3,0)</f>
        <v>SUR</v>
      </c>
      <c r="B128" s="139">
        <v>3335958168</v>
      </c>
      <c r="C128" s="100">
        <v>44395.841956018521</v>
      </c>
      <c r="D128" s="100" t="s">
        <v>2180</v>
      </c>
      <c r="E128" s="134">
        <v>84</v>
      </c>
      <c r="F128" s="142" t="str">
        <f>VLOOKUP(E128,VIP!$A$2:$O14425,2,0)</f>
        <v>DRBR084</v>
      </c>
      <c r="G128" s="142" t="str">
        <f>VLOOKUP(E128,'LISTADO ATM'!$A$2:$B$897,2,0)</f>
        <v xml:space="preserve">ATM Oficina Multicentro Sirena San Cristóbal </v>
      </c>
      <c r="H128" s="142" t="str">
        <f>VLOOKUP(E128,VIP!$A$2:$O19386,7,FALSE)</f>
        <v>Si</v>
      </c>
      <c r="I128" s="142" t="str">
        <f>VLOOKUP(E128,VIP!$A$2:$O11351,8,FALSE)</f>
        <v>Si</v>
      </c>
      <c r="J128" s="142" t="str">
        <f>VLOOKUP(E128,VIP!$A$2:$O11301,8,FALSE)</f>
        <v>Si</v>
      </c>
      <c r="K128" s="142" t="str">
        <f>VLOOKUP(E128,VIP!$A$2:$O14875,6,0)</f>
        <v>SI</v>
      </c>
      <c r="L128" s="143" t="s">
        <v>2465</v>
      </c>
      <c r="M128" s="99" t="s">
        <v>2445</v>
      </c>
      <c r="N128" s="99" t="s">
        <v>2452</v>
      </c>
      <c r="O128" s="142" t="s">
        <v>2454</v>
      </c>
      <c r="P128" s="142"/>
      <c r="Q128" s="99" t="s">
        <v>2465</v>
      </c>
    </row>
    <row r="129" spans="1:17" ht="18" x14ac:dyDescent="0.25">
      <c r="A129" s="142" t="str">
        <f>VLOOKUP(E129,'LISTADO ATM'!$A$2:$C$898,3,0)</f>
        <v>ESTE</v>
      </c>
      <c r="B129" s="139">
        <v>3335958169</v>
      </c>
      <c r="C129" s="100">
        <v>44395.842407407406</v>
      </c>
      <c r="D129" s="100" t="s">
        <v>2180</v>
      </c>
      <c r="E129" s="134">
        <v>842</v>
      </c>
      <c r="F129" s="142" t="str">
        <f>VLOOKUP(E129,VIP!$A$2:$O14424,2,0)</f>
        <v>DRBR842</v>
      </c>
      <c r="G129" s="142" t="str">
        <f>VLOOKUP(E129,'LISTADO ATM'!$A$2:$B$897,2,0)</f>
        <v xml:space="preserve">ATM Plaza Orense II (La Romana) </v>
      </c>
      <c r="H129" s="142" t="str">
        <f>VLOOKUP(E129,VIP!$A$2:$O19385,7,FALSE)</f>
        <v>Si</v>
      </c>
      <c r="I129" s="142" t="str">
        <f>VLOOKUP(E129,VIP!$A$2:$O11350,8,FALSE)</f>
        <v>Si</v>
      </c>
      <c r="J129" s="142" t="str">
        <f>VLOOKUP(E129,VIP!$A$2:$O11300,8,FALSE)</f>
        <v>Si</v>
      </c>
      <c r="K129" s="142" t="str">
        <f>VLOOKUP(E129,VIP!$A$2:$O14874,6,0)</f>
        <v>NO</v>
      </c>
      <c r="L129" s="143" t="s">
        <v>2465</v>
      </c>
      <c r="M129" s="99" t="s">
        <v>2445</v>
      </c>
      <c r="N129" s="99" t="s">
        <v>2452</v>
      </c>
      <c r="O129" s="142" t="s">
        <v>2454</v>
      </c>
      <c r="P129" s="142"/>
      <c r="Q129" s="99" t="s">
        <v>2465</v>
      </c>
    </row>
    <row r="130" spans="1:17" ht="18" x14ac:dyDescent="0.25">
      <c r="A130" s="142" t="str">
        <f>VLOOKUP(E130,'LISTADO ATM'!$A$2:$C$898,3,0)</f>
        <v>SUR</v>
      </c>
      <c r="B130" s="139">
        <v>3335958170</v>
      </c>
      <c r="C130" s="100">
        <v>44395.842881944445</v>
      </c>
      <c r="D130" s="100" t="s">
        <v>2180</v>
      </c>
      <c r="E130" s="134">
        <v>995</v>
      </c>
      <c r="F130" s="142" t="str">
        <f>VLOOKUP(E130,VIP!$A$2:$O14423,2,0)</f>
        <v>DRBR545</v>
      </c>
      <c r="G130" s="142" t="str">
        <f>VLOOKUP(E130,'LISTADO ATM'!$A$2:$B$897,2,0)</f>
        <v xml:space="preserve">ATM Oficina San Cristobal III (Lobby) </v>
      </c>
      <c r="H130" s="142" t="str">
        <f>VLOOKUP(E130,VIP!$A$2:$O19384,7,FALSE)</f>
        <v>Si</v>
      </c>
      <c r="I130" s="142" t="str">
        <f>VLOOKUP(E130,VIP!$A$2:$O11349,8,FALSE)</f>
        <v>No</v>
      </c>
      <c r="J130" s="142" t="str">
        <f>VLOOKUP(E130,VIP!$A$2:$O11299,8,FALSE)</f>
        <v>No</v>
      </c>
      <c r="K130" s="142" t="str">
        <f>VLOOKUP(E130,VIP!$A$2:$O14873,6,0)</f>
        <v>NO</v>
      </c>
      <c r="L130" s="143" t="s">
        <v>2465</v>
      </c>
      <c r="M130" s="99" t="s">
        <v>2445</v>
      </c>
      <c r="N130" s="99" t="s">
        <v>2452</v>
      </c>
      <c r="O130" s="142" t="s">
        <v>2454</v>
      </c>
      <c r="P130" s="142"/>
      <c r="Q130" s="99" t="s">
        <v>2465</v>
      </c>
    </row>
    <row r="131" spans="1:17" ht="18" x14ac:dyDescent="0.25">
      <c r="A131" s="142" t="str">
        <f>VLOOKUP(E131,'LISTADO ATM'!$A$2:$C$898,3,0)</f>
        <v>SUR</v>
      </c>
      <c r="B131" s="139">
        <v>3335958171</v>
      </c>
      <c r="C131" s="100">
        <v>44395.843495370369</v>
      </c>
      <c r="D131" s="100" t="s">
        <v>2180</v>
      </c>
      <c r="E131" s="134">
        <v>584</v>
      </c>
      <c r="F131" s="142" t="str">
        <f>VLOOKUP(E131,VIP!$A$2:$O14422,2,0)</f>
        <v>DRBR404</v>
      </c>
      <c r="G131" s="142" t="str">
        <f>VLOOKUP(E131,'LISTADO ATM'!$A$2:$B$897,2,0)</f>
        <v xml:space="preserve">ATM Oficina San Cristóbal I </v>
      </c>
      <c r="H131" s="142" t="str">
        <f>VLOOKUP(E131,VIP!$A$2:$O19383,7,FALSE)</f>
        <v>Si</v>
      </c>
      <c r="I131" s="142" t="str">
        <f>VLOOKUP(E131,VIP!$A$2:$O11348,8,FALSE)</f>
        <v>Si</v>
      </c>
      <c r="J131" s="142" t="str">
        <f>VLOOKUP(E131,VIP!$A$2:$O11298,8,FALSE)</f>
        <v>Si</v>
      </c>
      <c r="K131" s="142" t="str">
        <f>VLOOKUP(E131,VIP!$A$2:$O14872,6,0)</f>
        <v>SI</v>
      </c>
      <c r="L131" s="143" t="s">
        <v>2465</v>
      </c>
      <c r="M131" s="99" t="s">
        <v>2445</v>
      </c>
      <c r="N131" s="99" t="s">
        <v>2452</v>
      </c>
      <c r="O131" s="142" t="s">
        <v>2454</v>
      </c>
      <c r="P131" s="142"/>
      <c r="Q131" s="99" t="s">
        <v>2465</v>
      </c>
    </row>
    <row r="132" spans="1:17" ht="18" x14ac:dyDescent="0.25">
      <c r="A132" s="142" t="str">
        <f>VLOOKUP(E132,'LISTADO ATM'!$A$2:$C$898,3,0)</f>
        <v>ESTE</v>
      </c>
      <c r="B132" s="139">
        <v>3335958172</v>
      </c>
      <c r="C132" s="100">
        <v>44395.844155092593</v>
      </c>
      <c r="D132" s="100" t="s">
        <v>2180</v>
      </c>
      <c r="E132" s="134">
        <v>963</v>
      </c>
      <c r="F132" s="142" t="str">
        <f>VLOOKUP(E132,VIP!$A$2:$O14421,2,0)</f>
        <v>DRBR963</v>
      </c>
      <c r="G132" s="142" t="str">
        <f>VLOOKUP(E132,'LISTADO ATM'!$A$2:$B$897,2,0)</f>
        <v xml:space="preserve">ATM Multiplaza La Romana </v>
      </c>
      <c r="H132" s="142" t="str">
        <f>VLOOKUP(E132,VIP!$A$2:$O19382,7,FALSE)</f>
        <v>Si</v>
      </c>
      <c r="I132" s="142" t="str">
        <f>VLOOKUP(E132,VIP!$A$2:$O11347,8,FALSE)</f>
        <v>Si</v>
      </c>
      <c r="J132" s="142" t="str">
        <f>VLOOKUP(E132,VIP!$A$2:$O11297,8,FALSE)</f>
        <v>Si</v>
      </c>
      <c r="K132" s="142" t="str">
        <f>VLOOKUP(E132,VIP!$A$2:$O14871,6,0)</f>
        <v>NO</v>
      </c>
      <c r="L132" s="143" t="s">
        <v>2465</v>
      </c>
      <c r="M132" s="205" t="s">
        <v>2545</v>
      </c>
      <c r="N132" s="99" t="s">
        <v>2452</v>
      </c>
      <c r="O132" s="142" t="s">
        <v>2454</v>
      </c>
      <c r="P132" s="142"/>
      <c r="Q132" s="204">
        <v>44396.453888888886</v>
      </c>
    </row>
    <row r="133" spans="1:17" ht="18" x14ac:dyDescent="0.25">
      <c r="A133" s="142" t="str">
        <f>VLOOKUP(E133,'LISTADO ATM'!$A$2:$C$898,3,0)</f>
        <v>DISTRITO NACIONAL</v>
      </c>
      <c r="B133" s="139">
        <v>3335958173</v>
      </c>
      <c r="C133" s="100">
        <v>44395.912905092591</v>
      </c>
      <c r="D133" s="100" t="s">
        <v>2448</v>
      </c>
      <c r="E133" s="134">
        <v>235</v>
      </c>
      <c r="F133" s="142" t="str">
        <f>VLOOKUP(E133,VIP!$A$2:$O14422,2,0)</f>
        <v>DRBR235</v>
      </c>
      <c r="G133" s="142" t="str">
        <f>VLOOKUP(E133,'LISTADO ATM'!$A$2:$B$897,2,0)</f>
        <v xml:space="preserve">ATM Oficina Multicentro La Sirena San Isidro </v>
      </c>
      <c r="H133" s="142" t="str">
        <f>VLOOKUP(E133,VIP!$A$2:$O19383,7,FALSE)</f>
        <v>Si</v>
      </c>
      <c r="I133" s="142" t="str">
        <f>VLOOKUP(E133,VIP!$A$2:$O11348,8,FALSE)</f>
        <v>Si</v>
      </c>
      <c r="J133" s="142" t="str">
        <f>VLOOKUP(E133,VIP!$A$2:$O11298,8,FALSE)</f>
        <v>Si</v>
      </c>
      <c r="K133" s="142" t="str">
        <f>VLOOKUP(E133,VIP!$A$2:$O14872,6,0)</f>
        <v>SI</v>
      </c>
      <c r="L133" s="143" t="s">
        <v>2417</v>
      </c>
      <c r="M133" s="99" t="s">
        <v>2445</v>
      </c>
      <c r="N133" s="99" t="s">
        <v>2452</v>
      </c>
      <c r="O133" s="142" t="s">
        <v>2453</v>
      </c>
      <c r="P133" s="142"/>
      <c r="Q133" s="99" t="s">
        <v>2417</v>
      </c>
    </row>
    <row r="134" spans="1:17" ht="18" x14ac:dyDescent="0.25">
      <c r="A134" s="142" t="str">
        <f>VLOOKUP(E134,'LISTADO ATM'!$A$2:$C$898,3,0)</f>
        <v>NORTE</v>
      </c>
      <c r="B134" s="139">
        <v>3335958174</v>
      </c>
      <c r="C134" s="100">
        <v>44395.914988425924</v>
      </c>
      <c r="D134" s="153" t="s">
        <v>2469</v>
      </c>
      <c r="E134" s="134">
        <v>282</v>
      </c>
      <c r="F134" s="142" t="str">
        <f>VLOOKUP(E134,VIP!$A$2:$O14423,2,0)</f>
        <v>DRBR282</v>
      </c>
      <c r="G134" s="142" t="str">
        <f>VLOOKUP(E134,'LISTADO ATM'!$A$2:$B$897,2,0)</f>
        <v xml:space="preserve">ATM Autobanco Nibaje </v>
      </c>
      <c r="H134" s="142" t="str">
        <f>VLOOKUP(E134,VIP!$A$2:$O19384,7,FALSE)</f>
        <v>Si</v>
      </c>
      <c r="I134" s="142" t="str">
        <f>VLOOKUP(E134,VIP!$A$2:$O11349,8,FALSE)</f>
        <v>Si</v>
      </c>
      <c r="J134" s="142" t="str">
        <f>VLOOKUP(E134,VIP!$A$2:$O11299,8,FALSE)</f>
        <v>Si</v>
      </c>
      <c r="K134" s="142" t="str">
        <f>VLOOKUP(E134,VIP!$A$2:$O14873,6,0)</f>
        <v>NO</v>
      </c>
      <c r="L134" s="143" t="s">
        <v>2441</v>
      </c>
      <c r="M134" s="99" t="s">
        <v>2445</v>
      </c>
      <c r="N134" s="99" t="s">
        <v>2452</v>
      </c>
      <c r="O134" s="142" t="s">
        <v>2470</v>
      </c>
      <c r="P134" s="142"/>
      <c r="Q134" s="99" t="s">
        <v>2441</v>
      </c>
    </row>
    <row r="135" spans="1:17" ht="18" x14ac:dyDescent="0.25">
      <c r="A135" s="142" t="str">
        <f>VLOOKUP(E135,'LISTADO ATM'!$A$2:$C$898,3,0)</f>
        <v>DISTRITO NACIONAL</v>
      </c>
      <c r="B135" s="139">
        <v>3335958175</v>
      </c>
      <c r="C135" s="100">
        <v>44395.917766203704</v>
      </c>
      <c r="D135" s="100" t="s">
        <v>2448</v>
      </c>
      <c r="E135" s="134">
        <v>929</v>
      </c>
      <c r="F135" s="142" t="str">
        <f>VLOOKUP(E135,VIP!$A$2:$O14424,2,0)</f>
        <v>DRBR929</v>
      </c>
      <c r="G135" s="142" t="str">
        <f>VLOOKUP(E135,'LISTADO ATM'!$A$2:$B$897,2,0)</f>
        <v>ATM Autoservicio Nacional El Conde</v>
      </c>
      <c r="H135" s="142" t="str">
        <f>VLOOKUP(E135,VIP!$A$2:$O19385,7,FALSE)</f>
        <v>Si</v>
      </c>
      <c r="I135" s="142" t="str">
        <f>VLOOKUP(E135,VIP!$A$2:$O11350,8,FALSE)</f>
        <v>Si</v>
      </c>
      <c r="J135" s="142" t="str">
        <f>VLOOKUP(E135,VIP!$A$2:$O11300,8,FALSE)</f>
        <v>Si</v>
      </c>
      <c r="K135" s="142" t="str">
        <f>VLOOKUP(E135,VIP!$A$2:$O14874,6,0)</f>
        <v>NO</v>
      </c>
      <c r="L135" s="143" t="s">
        <v>2417</v>
      </c>
      <c r="M135" s="99" t="s">
        <v>2445</v>
      </c>
      <c r="N135" s="99" t="s">
        <v>2452</v>
      </c>
      <c r="O135" s="142" t="s">
        <v>2453</v>
      </c>
      <c r="P135" s="142"/>
      <c r="Q135" s="99" t="s">
        <v>2417</v>
      </c>
    </row>
    <row r="136" spans="1:17" ht="18" x14ac:dyDescent="0.25">
      <c r="A136" s="142" t="str">
        <f>VLOOKUP(E136,'LISTADO ATM'!$A$2:$C$898,3,0)</f>
        <v>DISTRITO NACIONAL</v>
      </c>
      <c r="B136" s="139" t="s">
        <v>2598</v>
      </c>
      <c r="C136" s="100">
        <v>44396.023194444446</v>
      </c>
      <c r="D136" s="100" t="s">
        <v>2180</v>
      </c>
      <c r="E136" s="134">
        <v>494</v>
      </c>
      <c r="F136" s="142" t="str">
        <f>VLOOKUP(E136,VIP!$A$2:$O14425,2,0)</f>
        <v>DRBR494</v>
      </c>
      <c r="G136" s="142" t="str">
        <f>VLOOKUP(E136,'LISTADO ATM'!$A$2:$B$897,2,0)</f>
        <v xml:space="preserve">ATM Oficina Blue Mall </v>
      </c>
      <c r="H136" s="142" t="str">
        <f>VLOOKUP(E136,VIP!$A$2:$O19386,7,FALSE)</f>
        <v>Si</v>
      </c>
      <c r="I136" s="142" t="str">
        <f>VLOOKUP(E136,VIP!$A$2:$O11351,8,FALSE)</f>
        <v>Si</v>
      </c>
      <c r="J136" s="142" t="str">
        <f>VLOOKUP(E136,VIP!$A$2:$O11301,8,FALSE)</f>
        <v>Si</v>
      </c>
      <c r="K136" s="142" t="str">
        <f>VLOOKUP(E136,VIP!$A$2:$O14875,6,0)</f>
        <v>SI</v>
      </c>
      <c r="L136" s="143" t="s">
        <v>2245</v>
      </c>
      <c r="M136" s="205" t="s">
        <v>2545</v>
      </c>
      <c r="N136" s="99" t="s">
        <v>2452</v>
      </c>
      <c r="O136" s="142" t="s">
        <v>2454</v>
      </c>
      <c r="P136" s="142"/>
      <c r="Q136" s="204">
        <v>44396.453888888886</v>
      </c>
    </row>
    <row r="137" spans="1:17" ht="18" x14ac:dyDescent="0.25">
      <c r="A137" s="142" t="str">
        <f>VLOOKUP(E137,'LISTADO ATM'!$A$2:$C$898,3,0)</f>
        <v>DISTRITO NACIONAL</v>
      </c>
      <c r="B137" s="139" t="s">
        <v>2599</v>
      </c>
      <c r="C137" s="100">
        <v>44396.024085648147</v>
      </c>
      <c r="D137" s="100" t="s">
        <v>2180</v>
      </c>
      <c r="E137" s="134">
        <v>394</v>
      </c>
      <c r="F137" s="142" t="str">
        <f>VLOOKUP(E137,VIP!$A$2:$O14426,2,0)</f>
        <v>DRBR394</v>
      </c>
      <c r="G137" s="142" t="str">
        <f>VLOOKUP(E137,'LISTADO ATM'!$A$2:$B$897,2,0)</f>
        <v xml:space="preserve">ATM Multicentro La Sirena Luperón </v>
      </c>
      <c r="H137" s="142" t="str">
        <f>VLOOKUP(E137,VIP!$A$2:$O19387,7,FALSE)</f>
        <v>Si</v>
      </c>
      <c r="I137" s="142" t="str">
        <f>VLOOKUP(E137,VIP!$A$2:$O11352,8,FALSE)</f>
        <v>Si</v>
      </c>
      <c r="J137" s="142" t="str">
        <f>VLOOKUP(E137,VIP!$A$2:$O11302,8,FALSE)</f>
        <v>Si</v>
      </c>
      <c r="K137" s="142" t="str">
        <f>VLOOKUP(E137,VIP!$A$2:$O14876,6,0)</f>
        <v>NO</v>
      </c>
      <c r="L137" s="143" t="s">
        <v>2245</v>
      </c>
      <c r="M137" s="99" t="s">
        <v>2445</v>
      </c>
      <c r="N137" s="99" t="s">
        <v>2452</v>
      </c>
      <c r="O137" s="142" t="s">
        <v>2454</v>
      </c>
      <c r="P137" s="142"/>
      <c r="Q137" s="99" t="s">
        <v>2245</v>
      </c>
    </row>
    <row r="138" spans="1:17" ht="18" x14ac:dyDescent="0.25">
      <c r="A138" s="142" t="str">
        <f>VLOOKUP(E138,'LISTADO ATM'!$A$2:$C$898,3,0)</f>
        <v>NORTE</v>
      </c>
      <c r="B138" s="139" t="s">
        <v>2600</v>
      </c>
      <c r="C138" s="100">
        <v>44396.100104166668</v>
      </c>
      <c r="D138" s="100" t="s">
        <v>2181</v>
      </c>
      <c r="E138" s="134">
        <v>703</v>
      </c>
      <c r="F138" s="142" t="str">
        <f>VLOOKUP(E138,VIP!$A$2:$O14427,2,0)</f>
        <v>DRBR703</v>
      </c>
      <c r="G138" s="142" t="str">
        <f>VLOOKUP(E138,'LISTADO ATM'!$A$2:$B$897,2,0)</f>
        <v xml:space="preserve">ATM Oficina El Mamey Los Hidalgos </v>
      </c>
      <c r="H138" s="142" t="str">
        <f>VLOOKUP(E138,VIP!$A$2:$O19388,7,FALSE)</f>
        <v>Si</v>
      </c>
      <c r="I138" s="142" t="str">
        <f>VLOOKUP(E138,VIP!$A$2:$O11353,8,FALSE)</f>
        <v>Si</v>
      </c>
      <c r="J138" s="142" t="str">
        <f>VLOOKUP(E138,VIP!$A$2:$O11303,8,FALSE)</f>
        <v>Si</v>
      </c>
      <c r="K138" s="142" t="str">
        <f>VLOOKUP(E138,VIP!$A$2:$O14877,6,0)</f>
        <v>NO</v>
      </c>
      <c r="L138" s="143" t="s">
        <v>2245</v>
      </c>
      <c r="M138" s="205" t="s">
        <v>2545</v>
      </c>
      <c r="N138" s="99" t="s">
        <v>2452</v>
      </c>
      <c r="O138" s="142" t="s">
        <v>2602</v>
      </c>
      <c r="P138" s="142"/>
      <c r="Q138" s="204">
        <v>44396.453888888886</v>
      </c>
    </row>
    <row r="139" spans="1:17" ht="18" x14ac:dyDescent="0.25">
      <c r="A139" s="142" t="str">
        <f>VLOOKUP(E139,'LISTADO ATM'!$A$2:$C$898,3,0)</f>
        <v>DISTRITO NACIONAL</v>
      </c>
      <c r="B139" s="139" t="s">
        <v>2601</v>
      </c>
      <c r="C139" s="100">
        <v>44396.214560185188</v>
      </c>
      <c r="D139" s="100" t="s">
        <v>2469</v>
      </c>
      <c r="E139" s="134">
        <v>231</v>
      </c>
      <c r="F139" s="142" t="str">
        <f>VLOOKUP(E139,VIP!$A$2:$O14428,2,0)</f>
        <v>DRBR231</v>
      </c>
      <c r="G139" s="142" t="str">
        <f>VLOOKUP(E139,'LISTADO ATM'!$A$2:$B$897,2,0)</f>
        <v xml:space="preserve">ATM Oficina Zona Oriental </v>
      </c>
      <c r="H139" s="142" t="str">
        <f>VLOOKUP(E139,VIP!$A$2:$O19389,7,FALSE)</f>
        <v>Si</v>
      </c>
      <c r="I139" s="142" t="str">
        <f>VLOOKUP(E139,VIP!$A$2:$O11354,8,FALSE)</f>
        <v>Si</v>
      </c>
      <c r="J139" s="142" t="str">
        <f>VLOOKUP(E139,VIP!$A$2:$O11304,8,FALSE)</f>
        <v>Si</v>
      </c>
      <c r="K139" s="142" t="str">
        <f>VLOOKUP(E139,VIP!$A$2:$O14878,6,0)</f>
        <v>SI</v>
      </c>
      <c r="L139" s="143" t="s">
        <v>2417</v>
      </c>
      <c r="M139" s="99" t="s">
        <v>2445</v>
      </c>
      <c r="N139" s="99" t="s">
        <v>2452</v>
      </c>
      <c r="O139" s="142" t="s">
        <v>2470</v>
      </c>
      <c r="P139" s="142"/>
      <c r="Q139" s="99" t="s">
        <v>2417</v>
      </c>
    </row>
    <row r="140" spans="1:17" s="117" customFormat="1" ht="18" x14ac:dyDescent="0.25">
      <c r="A140" s="142" t="str">
        <f>VLOOKUP(E140,'LISTADO ATM'!$A$2:$C$898,3,0)</f>
        <v>DISTRITO NACIONAL</v>
      </c>
      <c r="B140" s="139" t="s">
        <v>2604</v>
      </c>
      <c r="C140" s="100">
        <v>44396.307303240741</v>
      </c>
      <c r="D140" s="100" t="s">
        <v>2180</v>
      </c>
      <c r="E140" s="134">
        <v>935</v>
      </c>
      <c r="F140" s="142" t="str">
        <f>VLOOKUP(E140,VIP!$A$2:$O14430,2,0)</f>
        <v>DRBR16J</v>
      </c>
      <c r="G140" s="142" t="str">
        <f>VLOOKUP(E140,'LISTADO ATM'!$A$2:$B$897,2,0)</f>
        <v xml:space="preserve">ATM Oficina John F. Kennedy </v>
      </c>
      <c r="H140" s="142" t="str">
        <f>VLOOKUP(E140,VIP!$A$2:$O19391,7,FALSE)</f>
        <v>Si</v>
      </c>
      <c r="I140" s="142" t="str">
        <f>VLOOKUP(E140,VIP!$A$2:$O11356,8,FALSE)</f>
        <v>Si</v>
      </c>
      <c r="J140" s="142" t="str">
        <f>VLOOKUP(E140,VIP!$A$2:$O11306,8,FALSE)</f>
        <v>Si</v>
      </c>
      <c r="K140" s="142" t="str">
        <f>VLOOKUP(E140,VIP!$A$2:$O14880,6,0)</f>
        <v>SI</v>
      </c>
      <c r="L140" s="143" t="s">
        <v>2219</v>
      </c>
      <c r="M140" s="99" t="s">
        <v>2445</v>
      </c>
      <c r="N140" s="99" t="s">
        <v>2452</v>
      </c>
      <c r="O140" s="142" t="s">
        <v>2454</v>
      </c>
      <c r="P140" s="142"/>
      <c r="Q140" s="99" t="s">
        <v>2219</v>
      </c>
    </row>
    <row r="141" spans="1:17" s="117" customFormat="1" ht="18" x14ac:dyDescent="0.25">
      <c r="A141" s="142" t="str">
        <f>VLOOKUP(E141,'LISTADO ATM'!$A$2:$C$898,3,0)</f>
        <v>SUR</v>
      </c>
      <c r="B141" s="139" t="s">
        <v>2603</v>
      </c>
      <c r="C141" s="100">
        <v>44396.308506944442</v>
      </c>
      <c r="D141" s="100" t="s">
        <v>2180</v>
      </c>
      <c r="E141" s="134">
        <v>50</v>
      </c>
      <c r="F141" s="142" t="str">
        <f>VLOOKUP(E141,VIP!$A$2:$O14429,2,0)</f>
        <v>DRBR050</v>
      </c>
      <c r="G141" s="142" t="str">
        <f>VLOOKUP(E141,'LISTADO ATM'!$A$2:$B$897,2,0)</f>
        <v xml:space="preserve">ATM Oficina Padre Las Casas (Azua) </v>
      </c>
      <c r="H141" s="142" t="str">
        <f>VLOOKUP(E141,VIP!$A$2:$O19390,7,FALSE)</f>
        <v>Si</v>
      </c>
      <c r="I141" s="142" t="str">
        <f>VLOOKUP(E141,VIP!$A$2:$O11355,8,FALSE)</f>
        <v>Si</v>
      </c>
      <c r="J141" s="142" t="str">
        <f>VLOOKUP(E141,VIP!$A$2:$O11305,8,FALSE)</f>
        <v>Si</v>
      </c>
      <c r="K141" s="142" t="str">
        <f>VLOOKUP(E141,VIP!$A$2:$O14879,6,0)</f>
        <v>NO</v>
      </c>
      <c r="L141" s="143" t="s">
        <v>2219</v>
      </c>
      <c r="M141" s="99" t="s">
        <v>2445</v>
      </c>
      <c r="N141" s="99" t="s">
        <v>2452</v>
      </c>
      <c r="O141" s="142" t="s">
        <v>2454</v>
      </c>
      <c r="P141" s="142"/>
      <c r="Q141" s="99" t="s">
        <v>2219</v>
      </c>
    </row>
    <row r="142" spans="1:17" s="117" customFormat="1" ht="18" x14ac:dyDescent="0.25">
      <c r="A142" s="142" t="str">
        <f>VLOOKUP(E142,'LISTADO ATM'!$A$2:$C$898,3,0)</f>
        <v>NORTE</v>
      </c>
      <c r="B142" s="139" t="s">
        <v>2630</v>
      </c>
      <c r="C142" s="100">
        <v>44396.351203703707</v>
      </c>
      <c r="D142" s="100" t="s">
        <v>2469</v>
      </c>
      <c r="E142" s="134">
        <v>256</v>
      </c>
      <c r="F142" s="142" t="str">
        <f>VLOOKUP(E142,VIP!$A$2:$O14454,2,0)</f>
        <v>DRBR256</v>
      </c>
      <c r="G142" s="142" t="str">
        <f>VLOOKUP(E142,'LISTADO ATM'!$A$2:$B$897,2,0)</f>
        <v xml:space="preserve">ATM Oficina Licey Al Medio </v>
      </c>
      <c r="H142" s="142" t="str">
        <f>VLOOKUP(E142,VIP!$A$2:$O19415,7,FALSE)</f>
        <v>Si</v>
      </c>
      <c r="I142" s="142" t="str">
        <f>VLOOKUP(E142,VIP!$A$2:$O11380,8,FALSE)</f>
        <v>Si</v>
      </c>
      <c r="J142" s="142" t="str">
        <f>VLOOKUP(E142,VIP!$A$2:$O11330,8,FALSE)</f>
        <v>Si</v>
      </c>
      <c r="K142" s="142" t="str">
        <f>VLOOKUP(E142,VIP!$A$2:$O14904,6,0)</f>
        <v>NO</v>
      </c>
      <c r="L142" s="143" t="s">
        <v>2417</v>
      </c>
      <c r="M142" s="99" t="s">
        <v>2445</v>
      </c>
      <c r="N142" s="99" t="s">
        <v>2452</v>
      </c>
      <c r="O142" s="142" t="s">
        <v>2590</v>
      </c>
      <c r="P142" s="142"/>
      <c r="Q142" s="99" t="s">
        <v>2417</v>
      </c>
    </row>
    <row r="143" spans="1:17" s="117" customFormat="1" ht="18" x14ac:dyDescent="0.25">
      <c r="A143" s="142" t="str">
        <f>VLOOKUP(E143,'LISTADO ATM'!$A$2:$C$898,3,0)</f>
        <v>NORTE</v>
      </c>
      <c r="B143" s="139" t="s">
        <v>2637</v>
      </c>
      <c r="C143" s="100">
        <v>44396.353460648148</v>
      </c>
      <c r="D143" s="100" t="s">
        <v>2469</v>
      </c>
      <c r="E143" s="134">
        <v>228</v>
      </c>
      <c r="F143" s="142" t="str">
        <f>VLOOKUP(E143,VIP!$A$2:$O14459,2,0)</f>
        <v>DRBR228</v>
      </c>
      <c r="G143" s="142" t="str">
        <f>VLOOKUP(E143,'LISTADO ATM'!$A$2:$B$897,2,0)</f>
        <v xml:space="preserve">ATM Oficina SAJOMA </v>
      </c>
      <c r="H143" s="142" t="str">
        <f>VLOOKUP(E143,VIP!$A$2:$O19420,7,FALSE)</f>
        <v>Si</v>
      </c>
      <c r="I143" s="142" t="str">
        <f>VLOOKUP(E143,VIP!$A$2:$O11385,8,FALSE)</f>
        <v>Si</v>
      </c>
      <c r="J143" s="142" t="str">
        <f>VLOOKUP(E143,VIP!$A$2:$O11335,8,FALSE)</f>
        <v>Si</v>
      </c>
      <c r="K143" s="142" t="str">
        <f>VLOOKUP(E143,VIP!$A$2:$O14909,6,0)</f>
        <v>NO</v>
      </c>
      <c r="L143" s="143" t="s">
        <v>2441</v>
      </c>
      <c r="M143" s="205" t="s">
        <v>2545</v>
      </c>
      <c r="N143" s="205" t="s">
        <v>2638</v>
      </c>
      <c r="O143" s="142" t="s">
        <v>2590</v>
      </c>
      <c r="P143" s="142"/>
      <c r="Q143" s="204" t="s">
        <v>2441</v>
      </c>
    </row>
    <row r="144" spans="1:17" s="117" customFormat="1" ht="18" x14ac:dyDescent="0.25">
      <c r="A144" s="142" t="str">
        <f>VLOOKUP(E144,'LISTADO ATM'!$A$2:$C$898,3,0)</f>
        <v>NORTE</v>
      </c>
      <c r="B144" s="139" t="s">
        <v>2629</v>
      </c>
      <c r="C144" s="100">
        <v>44396.356030092589</v>
      </c>
      <c r="D144" s="100" t="s">
        <v>2469</v>
      </c>
      <c r="E144" s="134">
        <v>886</v>
      </c>
      <c r="F144" s="142" t="str">
        <f>VLOOKUP(E144,VIP!$A$2:$O14453,2,0)</f>
        <v>DRBR886</v>
      </c>
      <c r="G144" s="142" t="str">
        <f>VLOOKUP(E144,'LISTADO ATM'!$A$2:$B$897,2,0)</f>
        <v xml:space="preserve">ATM Oficina Guayubín </v>
      </c>
      <c r="H144" s="142" t="str">
        <f>VLOOKUP(E144,VIP!$A$2:$O19414,7,FALSE)</f>
        <v>Si</v>
      </c>
      <c r="I144" s="142" t="str">
        <f>VLOOKUP(E144,VIP!$A$2:$O11379,8,FALSE)</f>
        <v>Si</v>
      </c>
      <c r="J144" s="142" t="str">
        <f>VLOOKUP(E144,VIP!$A$2:$O11329,8,FALSE)</f>
        <v>Si</v>
      </c>
      <c r="K144" s="142" t="str">
        <f>VLOOKUP(E144,VIP!$A$2:$O14903,6,0)</f>
        <v>NO</v>
      </c>
      <c r="L144" s="143" t="s">
        <v>2441</v>
      </c>
      <c r="M144" s="99" t="s">
        <v>2445</v>
      </c>
      <c r="N144" s="99" t="s">
        <v>2452</v>
      </c>
      <c r="O144" s="142" t="s">
        <v>2590</v>
      </c>
      <c r="P144" s="142"/>
      <c r="Q144" s="99" t="s">
        <v>2441</v>
      </c>
    </row>
    <row r="145" spans="1:17" s="117" customFormat="1" ht="18" x14ac:dyDescent="0.25">
      <c r="A145" s="142" t="str">
        <f>VLOOKUP(E145,'LISTADO ATM'!$A$2:$C$898,3,0)</f>
        <v>DISTRITO NACIONAL</v>
      </c>
      <c r="B145" s="139" t="s">
        <v>2628</v>
      </c>
      <c r="C145" s="100">
        <v>44396.37091435185</v>
      </c>
      <c r="D145" s="100" t="s">
        <v>2448</v>
      </c>
      <c r="E145" s="134">
        <v>525</v>
      </c>
      <c r="F145" s="142" t="str">
        <f>VLOOKUP(E145,VIP!$A$2:$O14452,2,0)</f>
        <v>DRBR525</v>
      </c>
      <c r="G145" s="142" t="str">
        <f>VLOOKUP(E145,'LISTADO ATM'!$A$2:$B$897,2,0)</f>
        <v>ATM S/M Bravo Las Americas</v>
      </c>
      <c r="H145" s="142" t="str">
        <f>VLOOKUP(E145,VIP!$A$2:$O19413,7,FALSE)</f>
        <v>Si</v>
      </c>
      <c r="I145" s="142" t="str">
        <f>VLOOKUP(E145,VIP!$A$2:$O11378,8,FALSE)</f>
        <v>Si</v>
      </c>
      <c r="J145" s="142" t="str">
        <f>VLOOKUP(E145,VIP!$A$2:$O11328,8,FALSE)</f>
        <v>Si</v>
      </c>
      <c r="K145" s="142" t="str">
        <f>VLOOKUP(E145,VIP!$A$2:$O14902,6,0)</f>
        <v>NO</v>
      </c>
      <c r="L145" s="143" t="s">
        <v>2560</v>
      </c>
      <c r="M145" s="99" t="s">
        <v>2445</v>
      </c>
      <c r="N145" s="99" t="s">
        <v>2452</v>
      </c>
      <c r="O145" s="142" t="s">
        <v>2453</v>
      </c>
      <c r="P145" s="142"/>
      <c r="Q145" s="99" t="s">
        <v>2560</v>
      </c>
    </row>
    <row r="146" spans="1:17" s="117" customFormat="1" ht="18" x14ac:dyDescent="0.25">
      <c r="A146" s="142" t="str">
        <f>VLOOKUP(E146,'LISTADO ATM'!$A$2:$C$898,3,0)</f>
        <v>SUR</v>
      </c>
      <c r="B146" s="139" t="s">
        <v>2627</v>
      </c>
      <c r="C146" s="100">
        <v>44396.371261574073</v>
      </c>
      <c r="D146" s="100" t="s">
        <v>2180</v>
      </c>
      <c r="E146" s="134">
        <v>103</v>
      </c>
      <c r="F146" s="142" t="str">
        <f>VLOOKUP(E146,VIP!$A$2:$O14451,2,0)</f>
        <v>DRBR103</v>
      </c>
      <c r="G146" s="142" t="str">
        <f>VLOOKUP(E146,'LISTADO ATM'!$A$2:$B$897,2,0)</f>
        <v xml:space="preserve">ATM Oficina Las Matas de Farfán </v>
      </c>
      <c r="H146" s="142" t="str">
        <f>VLOOKUP(E146,VIP!$A$2:$O19412,7,FALSE)</f>
        <v>Si</v>
      </c>
      <c r="I146" s="142" t="str">
        <f>VLOOKUP(E146,VIP!$A$2:$O11377,8,FALSE)</f>
        <v>Si</v>
      </c>
      <c r="J146" s="142" t="str">
        <f>VLOOKUP(E146,VIP!$A$2:$O11327,8,FALSE)</f>
        <v>Si</v>
      </c>
      <c r="K146" s="142" t="str">
        <f>VLOOKUP(E146,VIP!$A$2:$O14901,6,0)</f>
        <v>NO</v>
      </c>
      <c r="L146" s="143" t="s">
        <v>2245</v>
      </c>
      <c r="M146" s="99" t="s">
        <v>2445</v>
      </c>
      <c r="N146" s="99" t="s">
        <v>2452</v>
      </c>
      <c r="O146" s="142" t="s">
        <v>2454</v>
      </c>
      <c r="P146" s="142"/>
      <c r="Q146" s="99" t="s">
        <v>2245</v>
      </c>
    </row>
    <row r="147" spans="1:17" s="117" customFormat="1" ht="18" x14ac:dyDescent="0.25">
      <c r="A147" s="142" t="str">
        <f>VLOOKUP(E147,'LISTADO ATM'!$A$2:$C$898,3,0)</f>
        <v>ESTE</v>
      </c>
      <c r="B147" s="139" t="s">
        <v>2626</v>
      </c>
      <c r="C147" s="100">
        <v>44396.372731481482</v>
      </c>
      <c r="D147" s="100" t="s">
        <v>2180</v>
      </c>
      <c r="E147" s="134">
        <v>188</v>
      </c>
      <c r="F147" s="142" t="str">
        <f>VLOOKUP(E147,VIP!$A$2:$O14450,2,0)</f>
        <v>DRBR188</v>
      </c>
      <c r="G147" s="142" t="str">
        <f>VLOOKUP(E147,'LISTADO ATM'!$A$2:$B$897,2,0)</f>
        <v xml:space="preserve">ATM UNP Miches </v>
      </c>
      <c r="H147" s="142" t="str">
        <f>VLOOKUP(E147,VIP!$A$2:$O19411,7,FALSE)</f>
        <v>Si</v>
      </c>
      <c r="I147" s="142" t="str">
        <f>VLOOKUP(E147,VIP!$A$2:$O11376,8,FALSE)</f>
        <v>Si</v>
      </c>
      <c r="J147" s="142" t="str">
        <f>VLOOKUP(E147,VIP!$A$2:$O11326,8,FALSE)</f>
        <v>Si</v>
      </c>
      <c r="K147" s="142" t="str">
        <f>VLOOKUP(E147,VIP!$A$2:$O14900,6,0)</f>
        <v>NO</v>
      </c>
      <c r="L147" s="143" t="s">
        <v>2245</v>
      </c>
      <c r="M147" s="99" t="s">
        <v>2445</v>
      </c>
      <c r="N147" s="99" t="s">
        <v>2452</v>
      </c>
      <c r="O147" s="142" t="s">
        <v>2454</v>
      </c>
      <c r="P147" s="142"/>
      <c r="Q147" s="99" t="s">
        <v>2245</v>
      </c>
    </row>
    <row r="148" spans="1:17" s="117" customFormat="1" ht="18" x14ac:dyDescent="0.25">
      <c r="A148" s="142" t="str">
        <f>VLOOKUP(E148,'LISTADO ATM'!$A$2:$C$898,3,0)</f>
        <v>ESTE</v>
      </c>
      <c r="B148" s="139" t="s">
        <v>2625</v>
      </c>
      <c r="C148" s="100">
        <v>44396.385474537034</v>
      </c>
      <c r="D148" s="100" t="s">
        <v>2180</v>
      </c>
      <c r="E148" s="134">
        <v>366</v>
      </c>
      <c r="F148" s="142" t="str">
        <f>VLOOKUP(E148,VIP!$A$2:$O14449,2,0)</f>
        <v>DRBR366</v>
      </c>
      <c r="G148" s="142" t="str">
        <f>VLOOKUP(E148,'LISTADO ATM'!$A$2:$B$897,2,0)</f>
        <v>ATM Oficina Boulevard (Higuey) II</v>
      </c>
      <c r="H148" s="142" t="str">
        <f>VLOOKUP(E148,VIP!$A$2:$O19410,7,FALSE)</f>
        <v>N/A</v>
      </c>
      <c r="I148" s="142" t="str">
        <f>VLOOKUP(E148,VIP!$A$2:$O11375,8,FALSE)</f>
        <v>N/A</v>
      </c>
      <c r="J148" s="142" t="str">
        <f>VLOOKUP(E148,VIP!$A$2:$O11325,8,FALSE)</f>
        <v>N/A</v>
      </c>
      <c r="K148" s="142" t="str">
        <f>VLOOKUP(E148,VIP!$A$2:$O14899,6,0)</f>
        <v>N/A</v>
      </c>
      <c r="L148" s="143" t="s">
        <v>2631</v>
      </c>
      <c r="M148" s="99" t="s">
        <v>2445</v>
      </c>
      <c r="N148" s="99" t="s">
        <v>2452</v>
      </c>
      <c r="O148" s="142" t="s">
        <v>2454</v>
      </c>
      <c r="P148" s="142" t="s">
        <v>2645</v>
      </c>
      <c r="Q148" s="99" t="s">
        <v>2631</v>
      </c>
    </row>
    <row r="149" spans="1:17" s="117" customFormat="1" ht="18" x14ac:dyDescent="0.25">
      <c r="A149" s="142" t="str">
        <f>VLOOKUP(E149,'LISTADO ATM'!$A$2:$C$898,3,0)</f>
        <v>ESTE</v>
      </c>
      <c r="B149" s="139" t="s">
        <v>2624</v>
      </c>
      <c r="C149" s="100">
        <v>44396.38621527778</v>
      </c>
      <c r="D149" s="100" t="s">
        <v>2180</v>
      </c>
      <c r="E149" s="134">
        <v>330</v>
      </c>
      <c r="F149" s="142" t="str">
        <f>VLOOKUP(E149,VIP!$A$2:$O14448,2,0)</f>
        <v>DRBR330</v>
      </c>
      <c r="G149" s="142" t="str">
        <f>VLOOKUP(E149,'LISTADO ATM'!$A$2:$B$897,2,0)</f>
        <v xml:space="preserve">ATM Oficina Boulevard (Higuey) </v>
      </c>
      <c r="H149" s="142" t="str">
        <f>VLOOKUP(E149,VIP!$A$2:$O19409,7,FALSE)</f>
        <v>Si</v>
      </c>
      <c r="I149" s="142" t="str">
        <f>VLOOKUP(E149,VIP!$A$2:$O11374,8,FALSE)</f>
        <v>Si</v>
      </c>
      <c r="J149" s="142" t="str">
        <f>VLOOKUP(E149,VIP!$A$2:$O11324,8,FALSE)</f>
        <v>Si</v>
      </c>
      <c r="K149" s="142" t="str">
        <f>VLOOKUP(E149,VIP!$A$2:$O14898,6,0)</f>
        <v>SI</v>
      </c>
      <c r="L149" s="143" t="s">
        <v>2219</v>
      </c>
      <c r="M149" s="99" t="s">
        <v>2445</v>
      </c>
      <c r="N149" s="99" t="s">
        <v>2452</v>
      </c>
      <c r="O149" s="142" t="s">
        <v>2454</v>
      </c>
      <c r="P149" s="142"/>
      <c r="Q149" s="99" t="s">
        <v>2219</v>
      </c>
    </row>
    <row r="150" spans="1:17" s="117" customFormat="1" ht="18" x14ac:dyDescent="0.25">
      <c r="A150" s="142" t="str">
        <f>VLOOKUP(E150,'LISTADO ATM'!$A$2:$C$898,3,0)</f>
        <v>DISTRITO NACIONAL</v>
      </c>
      <c r="B150" s="139" t="s">
        <v>2623</v>
      </c>
      <c r="C150" s="100">
        <v>44396.397291666668</v>
      </c>
      <c r="D150" s="100" t="s">
        <v>2180</v>
      </c>
      <c r="E150" s="134">
        <v>818</v>
      </c>
      <c r="F150" s="142" t="str">
        <f>VLOOKUP(E150,VIP!$A$2:$O14447,2,0)</f>
        <v>DRBR818</v>
      </c>
      <c r="G150" s="142" t="str">
        <f>VLOOKUP(E150,'LISTADO ATM'!$A$2:$B$897,2,0)</f>
        <v xml:space="preserve">ATM Juridicción Inmobiliaria </v>
      </c>
      <c r="H150" s="142" t="str">
        <f>VLOOKUP(E150,VIP!$A$2:$O19408,7,FALSE)</f>
        <v>No</v>
      </c>
      <c r="I150" s="142" t="str">
        <f>VLOOKUP(E150,VIP!$A$2:$O11373,8,FALSE)</f>
        <v>No</v>
      </c>
      <c r="J150" s="142" t="str">
        <f>VLOOKUP(E150,VIP!$A$2:$O11323,8,FALSE)</f>
        <v>No</v>
      </c>
      <c r="K150" s="142" t="str">
        <f>VLOOKUP(E150,VIP!$A$2:$O14897,6,0)</f>
        <v>NO</v>
      </c>
      <c r="L150" s="143" t="s">
        <v>2219</v>
      </c>
      <c r="M150" s="99" t="s">
        <v>2445</v>
      </c>
      <c r="N150" s="99" t="s">
        <v>2452</v>
      </c>
      <c r="O150" s="142" t="s">
        <v>2454</v>
      </c>
      <c r="P150" s="142"/>
      <c r="Q150" s="99" t="s">
        <v>2219</v>
      </c>
    </row>
    <row r="151" spans="1:17" s="117" customFormat="1" ht="18" x14ac:dyDescent="0.25">
      <c r="A151" s="142" t="str">
        <f>VLOOKUP(E151,'LISTADO ATM'!$A$2:$C$898,3,0)</f>
        <v>NORTE</v>
      </c>
      <c r="B151" s="139" t="s">
        <v>2636</v>
      </c>
      <c r="C151" s="100">
        <v>44396.404652777775</v>
      </c>
      <c r="D151" s="100" t="s">
        <v>2469</v>
      </c>
      <c r="E151" s="134">
        <v>991</v>
      </c>
      <c r="F151" s="142" t="str">
        <f>VLOOKUP(E151,VIP!$A$2:$O14458,2,0)</f>
        <v>DRBR991</v>
      </c>
      <c r="G151" s="142" t="str">
        <f>VLOOKUP(E151,'LISTADO ATM'!$A$2:$B$897,2,0)</f>
        <v xml:space="preserve">ATM UNP Las Matas de Santa Cruz </v>
      </c>
      <c r="H151" s="142" t="str">
        <f>VLOOKUP(E151,VIP!$A$2:$O19419,7,FALSE)</f>
        <v>Si</v>
      </c>
      <c r="I151" s="142" t="str">
        <f>VLOOKUP(E151,VIP!$A$2:$O11384,8,FALSE)</f>
        <v>Si</v>
      </c>
      <c r="J151" s="142" t="str">
        <f>VLOOKUP(E151,VIP!$A$2:$O11334,8,FALSE)</f>
        <v>Si</v>
      </c>
      <c r="K151" s="142" t="str">
        <f>VLOOKUP(E151,VIP!$A$2:$O14908,6,0)</f>
        <v>NO</v>
      </c>
      <c r="L151" s="143" t="s">
        <v>2639</v>
      </c>
      <c r="M151" s="205" t="s">
        <v>2545</v>
      </c>
      <c r="N151" s="205" t="s">
        <v>2638</v>
      </c>
      <c r="O151" s="142" t="s">
        <v>2640</v>
      </c>
      <c r="P151" s="142" t="s">
        <v>2643</v>
      </c>
      <c r="Q151" s="204" t="s">
        <v>2639</v>
      </c>
    </row>
    <row r="152" spans="1:17" s="117" customFormat="1" ht="18" x14ac:dyDescent="0.25">
      <c r="A152" s="142" t="str">
        <f>VLOOKUP(E152,'LISTADO ATM'!$A$2:$C$898,3,0)</f>
        <v>NORTE</v>
      </c>
      <c r="B152" s="139" t="s">
        <v>2622</v>
      </c>
      <c r="C152" s="100">
        <v>44396.409560185188</v>
      </c>
      <c r="D152" s="100" t="s">
        <v>2181</v>
      </c>
      <c r="E152" s="134">
        <v>986</v>
      </c>
      <c r="F152" s="142" t="str">
        <f>VLOOKUP(E152,VIP!$A$2:$O14446,2,0)</f>
        <v>DRBR986</v>
      </c>
      <c r="G152" s="142" t="str">
        <f>VLOOKUP(E152,'LISTADO ATM'!$A$2:$B$897,2,0)</f>
        <v xml:space="preserve">ATM S/M Jumbo (La Vega) </v>
      </c>
      <c r="H152" s="142" t="str">
        <f>VLOOKUP(E152,VIP!$A$2:$O19407,7,FALSE)</f>
        <v>Si</v>
      </c>
      <c r="I152" s="142" t="str">
        <f>VLOOKUP(E152,VIP!$A$2:$O11372,8,FALSE)</f>
        <v>Si</v>
      </c>
      <c r="J152" s="142" t="str">
        <f>VLOOKUP(E152,VIP!$A$2:$O11322,8,FALSE)</f>
        <v>Si</v>
      </c>
      <c r="K152" s="142" t="str">
        <f>VLOOKUP(E152,VIP!$A$2:$O14896,6,0)</f>
        <v>NO</v>
      </c>
      <c r="L152" s="143" t="s">
        <v>2465</v>
      </c>
      <c r="M152" s="99" t="s">
        <v>2445</v>
      </c>
      <c r="N152" s="99" t="s">
        <v>2452</v>
      </c>
      <c r="O152" s="142" t="s">
        <v>2602</v>
      </c>
      <c r="P152" s="142" t="s">
        <v>2645</v>
      </c>
      <c r="Q152" s="99" t="s">
        <v>2465</v>
      </c>
    </row>
    <row r="153" spans="1:17" s="117" customFormat="1" ht="18" x14ac:dyDescent="0.25">
      <c r="A153" s="142" t="str">
        <f>VLOOKUP(E153,'LISTADO ATM'!$A$2:$C$898,3,0)</f>
        <v>SUR</v>
      </c>
      <c r="B153" s="139" t="s">
        <v>2621</v>
      </c>
      <c r="C153" s="100">
        <v>44396.412986111114</v>
      </c>
      <c r="D153" s="100" t="s">
        <v>2180</v>
      </c>
      <c r="E153" s="134">
        <v>311</v>
      </c>
      <c r="F153" s="142" t="str">
        <f>VLOOKUP(E153,VIP!$A$2:$O14445,2,0)</f>
        <v>DRBR381</v>
      </c>
      <c r="G153" s="142" t="str">
        <f>VLOOKUP(E153,'LISTADO ATM'!$A$2:$B$897,2,0)</f>
        <v>ATM Plaza Eroski</v>
      </c>
      <c r="H153" s="142" t="str">
        <f>VLOOKUP(E153,VIP!$A$2:$O19406,7,FALSE)</f>
        <v>Si</v>
      </c>
      <c r="I153" s="142" t="str">
        <f>VLOOKUP(E153,VIP!$A$2:$O11371,8,FALSE)</f>
        <v>Si</v>
      </c>
      <c r="J153" s="142" t="str">
        <f>VLOOKUP(E153,VIP!$A$2:$O11321,8,FALSE)</f>
        <v>Si</v>
      </c>
      <c r="K153" s="142" t="str">
        <f>VLOOKUP(E153,VIP!$A$2:$O14895,6,0)</f>
        <v>NO</v>
      </c>
      <c r="L153" s="143" t="s">
        <v>2245</v>
      </c>
      <c r="M153" s="99" t="s">
        <v>2445</v>
      </c>
      <c r="N153" s="99" t="s">
        <v>2452</v>
      </c>
      <c r="O153" s="142" t="s">
        <v>2454</v>
      </c>
      <c r="P153" s="142"/>
      <c r="Q153" s="99" t="s">
        <v>2245</v>
      </c>
    </row>
    <row r="154" spans="1:17" s="117" customFormat="1" ht="18" x14ac:dyDescent="0.25">
      <c r="A154" s="142" t="str">
        <f>VLOOKUP(E154,'LISTADO ATM'!$A$2:$C$898,3,0)</f>
        <v>NORTE</v>
      </c>
      <c r="B154" s="139" t="s">
        <v>2635</v>
      </c>
      <c r="C154" s="100">
        <v>44396.416261574072</v>
      </c>
      <c r="D154" s="100" t="s">
        <v>2469</v>
      </c>
      <c r="E154" s="134">
        <v>595</v>
      </c>
      <c r="F154" s="142" t="str">
        <f>VLOOKUP(E154,VIP!$A$2:$O14457,2,0)</f>
        <v>DRBR595</v>
      </c>
      <c r="G154" s="142" t="str">
        <f>VLOOKUP(E154,'LISTADO ATM'!$A$2:$B$897,2,0)</f>
        <v xml:space="preserve">ATM S/M Central I (Santiago) </v>
      </c>
      <c r="H154" s="142" t="str">
        <f>VLOOKUP(E154,VIP!$A$2:$O19418,7,FALSE)</f>
        <v>Si</v>
      </c>
      <c r="I154" s="142" t="str">
        <f>VLOOKUP(E154,VIP!$A$2:$O11383,8,FALSE)</f>
        <v>Si</v>
      </c>
      <c r="J154" s="142" t="str">
        <f>VLOOKUP(E154,VIP!$A$2:$O11333,8,FALSE)</f>
        <v>Si</v>
      </c>
      <c r="K154" s="142" t="str">
        <f>VLOOKUP(E154,VIP!$A$2:$O14907,6,0)</f>
        <v>NO</v>
      </c>
      <c r="L154" s="143" t="s">
        <v>2642</v>
      </c>
      <c r="M154" s="205" t="s">
        <v>2545</v>
      </c>
      <c r="N154" s="205" t="s">
        <v>2638</v>
      </c>
      <c r="O154" s="142" t="s">
        <v>2640</v>
      </c>
      <c r="P154" s="142" t="s">
        <v>2644</v>
      </c>
      <c r="Q154" s="204" t="s">
        <v>2642</v>
      </c>
    </row>
    <row r="155" spans="1:17" s="117" customFormat="1" ht="18" x14ac:dyDescent="0.25">
      <c r="A155" s="142" t="str">
        <f>VLOOKUP(E155,'LISTADO ATM'!$A$2:$C$898,3,0)</f>
        <v>SUR</v>
      </c>
      <c r="B155" s="139" t="s">
        <v>2634</v>
      </c>
      <c r="C155" s="100">
        <v>44396.417546296296</v>
      </c>
      <c r="D155" s="100" t="s">
        <v>2469</v>
      </c>
      <c r="E155" s="134">
        <v>750</v>
      </c>
      <c r="F155" s="142" t="str">
        <f>VLOOKUP(E155,VIP!$A$2:$O14456,2,0)</f>
        <v>DRBR265</v>
      </c>
      <c r="G155" s="142" t="str">
        <f>VLOOKUP(E155,'LISTADO ATM'!$A$2:$B$897,2,0)</f>
        <v xml:space="preserve">ATM UNP Duvergé </v>
      </c>
      <c r="H155" s="142" t="str">
        <f>VLOOKUP(E155,VIP!$A$2:$O19417,7,FALSE)</f>
        <v>Si</v>
      </c>
      <c r="I155" s="142" t="str">
        <f>VLOOKUP(E155,VIP!$A$2:$O11382,8,FALSE)</f>
        <v>Si</v>
      </c>
      <c r="J155" s="142" t="str">
        <f>VLOOKUP(E155,VIP!$A$2:$O11332,8,FALSE)</f>
        <v>Si</v>
      </c>
      <c r="K155" s="142" t="str">
        <f>VLOOKUP(E155,VIP!$A$2:$O14906,6,0)</f>
        <v>SI</v>
      </c>
      <c r="L155" s="143" t="s">
        <v>2641</v>
      </c>
      <c r="M155" s="205" t="s">
        <v>2545</v>
      </c>
      <c r="N155" s="205" t="s">
        <v>2638</v>
      </c>
      <c r="O155" s="142" t="s">
        <v>2640</v>
      </c>
      <c r="P155" s="142" t="s">
        <v>2643</v>
      </c>
      <c r="Q155" s="204" t="s">
        <v>2641</v>
      </c>
    </row>
    <row r="156" spans="1:17" s="117" customFormat="1" ht="18" x14ac:dyDescent="0.25">
      <c r="A156" s="142" t="str">
        <f>VLOOKUP(E156,'LISTADO ATM'!$A$2:$C$898,3,0)</f>
        <v>SUR</v>
      </c>
      <c r="B156" s="139" t="s">
        <v>2620</v>
      </c>
      <c r="C156" s="100">
        <v>44396.422002314815</v>
      </c>
      <c r="D156" s="100" t="s">
        <v>2180</v>
      </c>
      <c r="E156" s="134">
        <v>342</v>
      </c>
      <c r="F156" s="142" t="str">
        <f>VLOOKUP(E156,VIP!$A$2:$O14444,2,0)</f>
        <v>DRBR342</v>
      </c>
      <c r="G156" s="142" t="str">
        <f>VLOOKUP(E156,'LISTADO ATM'!$A$2:$B$897,2,0)</f>
        <v>ATM Oficina Obras Públicas Azua</v>
      </c>
      <c r="H156" s="142" t="str">
        <f>VLOOKUP(E156,VIP!$A$2:$O19405,7,FALSE)</f>
        <v>Si</v>
      </c>
      <c r="I156" s="142" t="str">
        <f>VLOOKUP(E156,VIP!$A$2:$O11370,8,FALSE)</f>
        <v>Si</v>
      </c>
      <c r="J156" s="142" t="str">
        <f>VLOOKUP(E156,VIP!$A$2:$O11320,8,FALSE)</f>
        <v>Si</v>
      </c>
      <c r="K156" s="142" t="str">
        <f>VLOOKUP(E156,VIP!$A$2:$O14894,6,0)</f>
        <v>SI</v>
      </c>
      <c r="L156" s="143" t="s">
        <v>2219</v>
      </c>
      <c r="M156" s="99" t="s">
        <v>2445</v>
      </c>
      <c r="N156" s="99" t="s">
        <v>2452</v>
      </c>
      <c r="O156" s="142" t="s">
        <v>2454</v>
      </c>
      <c r="P156" s="142"/>
      <c r="Q156" s="99" t="s">
        <v>2219</v>
      </c>
    </row>
    <row r="157" spans="1:17" s="117" customFormat="1" ht="18" x14ac:dyDescent="0.25">
      <c r="A157" s="142" t="str">
        <f>VLOOKUP(E157,'LISTADO ATM'!$A$2:$C$898,3,0)</f>
        <v>DISTRITO NACIONAL</v>
      </c>
      <c r="B157" s="139" t="s">
        <v>2619</v>
      </c>
      <c r="C157" s="100">
        <v>44396.423437500001</v>
      </c>
      <c r="D157" s="100" t="s">
        <v>2448</v>
      </c>
      <c r="E157" s="134">
        <v>642</v>
      </c>
      <c r="F157" s="142" t="str">
        <f>VLOOKUP(E157,VIP!$A$2:$O14443,2,0)</f>
        <v>DRBR24O</v>
      </c>
      <c r="G157" s="142" t="str">
        <f>VLOOKUP(E157,'LISTADO ATM'!$A$2:$B$897,2,0)</f>
        <v xml:space="preserve">ATM OMSA Sto. Dgo. </v>
      </c>
      <c r="H157" s="142" t="str">
        <f>VLOOKUP(E157,VIP!$A$2:$O19404,7,FALSE)</f>
        <v>Si</v>
      </c>
      <c r="I157" s="142" t="str">
        <f>VLOOKUP(E157,VIP!$A$2:$O11369,8,FALSE)</f>
        <v>Si</v>
      </c>
      <c r="J157" s="142" t="str">
        <f>VLOOKUP(E157,VIP!$A$2:$O11319,8,FALSE)</f>
        <v>Si</v>
      </c>
      <c r="K157" s="142" t="str">
        <f>VLOOKUP(E157,VIP!$A$2:$O14893,6,0)</f>
        <v>NO</v>
      </c>
      <c r="L157" s="143" t="s">
        <v>2441</v>
      </c>
      <c r="M157" s="99" t="s">
        <v>2445</v>
      </c>
      <c r="N157" s="99" t="s">
        <v>2452</v>
      </c>
      <c r="O157" s="142" t="s">
        <v>2453</v>
      </c>
      <c r="P157" s="142"/>
      <c r="Q157" s="99" t="s">
        <v>2441</v>
      </c>
    </row>
    <row r="158" spans="1:17" s="117" customFormat="1" ht="18" x14ac:dyDescent="0.25">
      <c r="A158" s="142" t="str">
        <f>VLOOKUP(E158,'LISTADO ATM'!$A$2:$C$898,3,0)</f>
        <v>NORTE</v>
      </c>
      <c r="B158" s="139" t="s">
        <v>2618</v>
      </c>
      <c r="C158" s="100">
        <v>44396.431307870371</v>
      </c>
      <c r="D158" s="100" t="s">
        <v>2588</v>
      </c>
      <c r="E158" s="134">
        <v>315</v>
      </c>
      <c r="F158" s="142" t="str">
        <f>VLOOKUP(E158,VIP!$A$2:$O14442,2,0)</f>
        <v>DRBR315</v>
      </c>
      <c r="G158" s="142" t="str">
        <f>VLOOKUP(E158,'LISTADO ATM'!$A$2:$B$897,2,0)</f>
        <v xml:space="preserve">ATM Oficina Estrella Sadalá </v>
      </c>
      <c r="H158" s="142" t="str">
        <f>VLOOKUP(E158,VIP!$A$2:$O19403,7,FALSE)</f>
        <v>Si</v>
      </c>
      <c r="I158" s="142" t="str">
        <f>VLOOKUP(E158,VIP!$A$2:$O11368,8,FALSE)</f>
        <v>Si</v>
      </c>
      <c r="J158" s="142" t="str">
        <f>VLOOKUP(E158,VIP!$A$2:$O11318,8,FALSE)</f>
        <v>Si</v>
      </c>
      <c r="K158" s="142" t="str">
        <f>VLOOKUP(E158,VIP!$A$2:$O14892,6,0)</f>
        <v>NO</v>
      </c>
      <c r="L158" s="143" t="s">
        <v>2441</v>
      </c>
      <c r="M158" s="99" t="s">
        <v>2445</v>
      </c>
      <c r="N158" s="99" t="s">
        <v>2452</v>
      </c>
      <c r="O158" s="142" t="s">
        <v>2596</v>
      </c>
      <c r="P158" s="142"/>
      <c r="Q158" s="99" t="s">
        <v>2441</v>
      </c>
    </row>
    <row r="159" spans="1:17" s="117" customFormat="1" ht="18" x14ac:dyDescent="0.25">
      <c r="A159" s="142" t="str">
        <f>VLOOKUP(E159,'LISTADO ATM'!$A$2:$C$898,3,0)</f>
        <v>NORTE</v>
      </c>
      <c r="B159" s="139" t="s">
        <v>2617</v>
      </c>
      <c r="C159" s="100">
        <v>44396.433749999997</v>
      </c>
      <c r="D159" s="100" t="s">
        <v>2181</v>
      </c>
      <c r="E159" s="134">
        <v>950</v>
      </c>
      <c r="F159" s="142" t="str">
        <f>VLOOKUP(E159,VIP!$A$2:$O14441,2,0)</f>
        <v>DRBR12G</v>
      </c>
      <c r="G159" s="142" t="str">
        <f>VLOOKUP(E159,'LISTADO ATM'!$A$2:$B$897,2,0)</f>
        <v xml:space="preserve">ATM Oficina Monterrico </v>
      </c>
      <c r="H159" s="142" t="str">
        <f>VLOOKUP(E159,VIP!$A$2:$O19402,7,FALSE)</f>
        <v>Si</v>
      </c>
      <c r="I159" s="142" t="str">
        <f>VLOOKUP(E159,VIP!$A$2:$O11367,8,FALSE)</f>
        <v>Si</v>
      </c>
      <c r="J159" s="142" t="str">
        <f>VLOOKUP(E159,VIP!$A$2:$O11317,8,FALSE)</f>
        <v>Si</v>
      </c>
      <c r="K159" s="142" t="str">
        <f>VLOOKUP(E159,VIP!$A$2:$O14891,6,0)</f>
        <v>SI</v>
      </c>
      <c r="L159" s="143" t="s">
        <v>2632</v>
      </c>
      <c r="M159" s="99" t="s">
        <v>2445</v>
      </c>
      <c r="N159" s="99" t="s">
        <v>2452</v>
      </c>
      <c r="O159" s="142" t="s">
        <v>2602</v>
      </c>
      <c r="P159" s="142"/>
      <c r="Q159" s="99" t="s">
        <v>2632</v>
      </c>
    </row>
    <row r="160" spans="1:17" s="117" customFormat="1" ht="18" x14ac:dyDescent="0.25">
      <c r="A160" s="142" t="str">
        <f>VLOOKUP(E160,'LISTADO ATM'!$A$2:$C$898,3,0)</f>
        <v>ESTE</v>
      </c>
      <c r="B160" s="139" t="s">
        <v>2616</v>
      </c>
      <c r="C160" s="100">
        <v>44396.435659722221</v>
      </c>
      <c r="D160" s="100" t="s">
        <v>2448</v>
      </c>
      <c r="E160" s="134">
        <v>630</v>
      </c>
      <c r="F160" s="142" t="str">
        <f>VLOOKUP(E160,VIP!$A$2:$O14440,2,0)</f>
        <v>DRBR112</v>
      </c>
      <c r="G160" s="142" t="str">
        <f>VLOOKUP(E160,'LISTADO ATM'!$A$2:$B$897,2,0)</f>
        <v xml:space="preserve">ATM Oficina Plaza Zaglul (SPM) </v>
      </c>
      <c r="H160" s="142" t="str">
        <f>VLOOKUP(E160,VIP!$A$2:$O19401,7,FALSE)</f>
        <v>Si</v>
      </c>
      <c r="I160" s="142" t="str">
        <f>VLOOKUP(E160,VIP!$A$2:$O11366,8,FALSE)</f>
        <v>Si</v>
      </c>
      <c r="J160" s="142" t="str">
        <f>VLOOKUP(E160,VIP!$A$2:$O11316,8,FALSE)</f>
        <v>Si</v>
      </c>
      <c r="K160" s="142" t="str">
        <f>VLOOKUP(E160,VIP!$A$2:$O14890,6,0)</f>
        <v>NO</v>
      </c>
      <c r="L160" s="143" t="s">
        <v>2417</v>
      </c>
      <c r="M160" s="99" t="s">
        <v>2445</v>
      </c>
      <c r="N160" s="99" t="s">
        <v>2452</v>
      </c>
      <c r="O160" s="142" t="s">
        <v>2453</v>
      </c>
      <c r="P160" s="142"/>
      <c r="Q160" s="99" t="s">
        <v>2417</v>
      </c>
    </row>
    <row r="161" spans="1:17" s="117" customFormat="1" ht="18" x14ac:dyDescent="0.25">
      <c r="A161" s="142" t="str">
        <f>VLOOKUP(E161,'LISTADO ATM'!$A$2:$C$898,3,0)</f>
        <v>NORTE</v>
      </c>
      <c r="B161" s="139" t="s">
        <v>2615</v>
      </c>
      <c r="C161" s="100">
        <v>44396.437719907408</v>
      </c>
      <c r="D161" s="100" t="s">
        <v>2469</v>
      </c>
      <c r="E161" s="134">
        <v>760</v>
      </c>
      <c r="F161" s="142" t="str">
        <f>VLOOKUP(E161,VIP!$A$2:$O14439,2,0)</f>
        <v>DRBR760</v>
      </c>
      <c r="G161" s="142" t="str">
        <f>VLOOKUP(E161,'LISTADO ATM'!$A$2:$B$897,2,0)</f>
        <v xml:space="preserve">ATM UNP Cruce Guayacanes (Mao) </v>
      </c>
      <c r="H161" s="142" t="str">
        <f>VLOOKUP(E161,VIP!$A$2:$O19400,7,FALSE)</f>
        <v>Si</v>
      </c>
      <c r="I161" s="142" t="str">
        <f>VLOOKUP(E161,VIP!$A$2:$O11365,8,FALSE)</f>
        <v>Si</v>
      </c>
      <c r="J161" s="142" t="str">
        <f>VLOOKUP(E161,VIP!$A$2:$O11315,8,FALSE)</f>
        <v>Si</v>
      </c>
      <c r="K161" s="142" t="str">
        <f>VLOOKUP(E161,VIP!$A$2:$O14889,6,0)</f>
        <v>NO</v>
      </c>
      <c r="L161" s="143" t="s">
        <v>2417</v>
      </c>
      <c r="M161" s="99" t="s">
        <v>2445</v>
      </c>
      <c r="N161" s="99" t="s">
        <v>2452</v>
      </c>
      <c r="O161" s="142" t="s">
        <v>2590</v>
      </c>
      <c r="P161" s="142"/>
      <c r="Q161" s="99" t="s">
        <v>2417</v>
      </c>
    </row>
    <row r="162" spans="1:17" s="117" customFormat="1" ht="18" x14ac:dyDescent="0.25">
      <c r="A162" s="142" t="str">
        <f>VLOOKUP(E162,'LISTADO ATM'!$A$2:$C$898,3,0)</f>
        <v>NORTE</v>
      </c>
      <c r="B162" s="139" t="s">
        <v>2614</v>
      </c>
      <c r="C162" s="100">
        <v>44396.440567129626</v>
      </c>
      <c r="D162" s="100" t="s">
        <v>2588</v>
      </c>
      <c r="E162" s="134">
        <v>728</v>
      </c>
      <c r="F162" s="142" t="str">
        <f>VLOOKUP(E162,VIP!$A$2:$O14438,2,0)</f>
        <v>DRBR051</v>
      </c>
      <c r="G162" s="142" t="str">
        <f>VLOOKUP(E162,'LISTADO ATM'!$A$2:$B$897,2,0)</f>
        <v xml:space="preserve">ATM UNP La Vega Oficina Regional Norcentral </v>
      </c>
      <c r="H162" s="142" t="str">
        <f>VLOOKUP(E162,VIP!$A$2:$O19399,7,FALSE)</f>
        <v>Si</v>
      </c>
      <c r="I162" s="142" t="str">
        <f>VLOOKUP(E162,VIP!$A$2:$O11364,8,FALSE)</f>
        <v>Si</v>
      </c>
      <c r="J162" s="142" t="str">
        <f>VLOOKUP(E162,VIP!$A$2:$O11314,8,FALSE)</f>
        <v>Si</v>
      </c>
      <c r="K162" s="142" t="str">
        <f>VLOOKUP(E162,VIP!$A$2:$O14888,6,0)</f>
        <v>SI</v>
      </c>
      <c r="L162" s="143" t="s">
        <v>2417</v>
      </c>
      <c r="M162" s="99" t="s">
        <v>2445</v>
      </c>
      <c r="N162" s="99" t="s">
        <v>2452</v>
      </c>
      <c r="O162" s="142" t="s">
        <v>2596</v>
      </c>
      <c r="P162" s="142"/>
      <c r="Q162" s="99" t="s">
        <v>2417</v>
      </c>
    </row>
    <row r="163" spans="1:17" s="117" customFormat="1" ht="18" x14ac:dyDescent="0.25">
      <c r="A163" s="142" t="str">
        <f>VLOOKUP(E163,'LISTADO ATM'!$A$2:$C$898,3,0)</f>
        <v>NORTE</v>
      </c>
      <c r="B163" s="139" t="s">
        <v>2613</v>
      </c>
      <c r="C163" s="100">
        <v>44396.441840277781</v>
      </c>
      <c r="D163" s="100" t="s">
        <v>2469</v>
      </c>
      <c r="E163" s="134">
        <v>965</v>
      </c>
      <c r="F163" s="142" t="str">
        <f>VLOOKUP(E163,VIP!$A$2:$O14437,2,0)</f>
        <v>DRBR965</v>
      </c>
      <c r="G163" s="142" t="str">
        <f>VLOOKUP(E163,'LISTADO ATM'!$A$2:$B$897,2,0)</f>
        <v xml:space="preserve">ATM S/M La Fuente FUN (Santiago) </v>
      </c>
      <c r="H163" s="142" t="str">
        <f>VLOOKUP(E163,VIP!$A$2:$O19398,7,FALSE)</f>
        <v>Si</v>
      </c>
      <c r="I163" s="142" t="str">
        <f>VLOOKUP(E163,VIP!$A$2:$O11363,8,FALSE)</f>
        <v>Si</v>
      </c>
      <c r="J163" s="142" t="str">
        <f>VLOOKUP(E163,VIP!$A$2:$O11313,8,FALSE)</f>
        <v>Si</v>
      </c>
      <c r="K163" s="142" t="str">
        <f>VLOOKUP(E163,VIP!$A$2:$O14887,6,0)</f>
        <v>NO</v>
      </c>
      <c r="L163" s="143" t="s">
        <v>2417</v>
      </c>
      <c r="M163" s="99" t="s">
        <v>2445</v>
      </c>
      <c r="N163" s="99" t="s">
        <v>2452</v>
      </c>
      <c r="O163" s="142" t="s">
        <v>2590</v>
      </c>
      <c r="P163" s="142"/>
      <c r="Q163" s="99" t="s">
        <v>2417</v>
      </c>
    </row>
    <row r="164" spans="1:17" s="117" customFormat="1" ht="18" x14ac:dyDescent="0.25">
      <c r="A164" s="142" t="str">
        <f>VLOOKUP(E164,'LISTADO ATM'!$A$2:$C$898,3,0)</f>
        <v>DISTRITO NACIONAL</v>
      </c>
      <c r="B164" s="139" t="s">
        <v>2612</v>
      </c>
      <c r="C164" s="100">
        <v>44396.443680555552</v>
      </c>
      <c r="D164" s="100" t="s">
        <v>2448</v>
      </c>
      <c r="E164" s="134">
        <v>574</v>
      </c>
      <c r="F164" s="142" t="str">
        <f>VLOOKUP(E164,VIP!$A$2:$O14436,2,0)</f>
        <v>DRBR080</v>
      </c>
      <c r="G164" s="142" t="str">
        <f>VLOOKUP(E164,'LISTADO ATM'!$A$2:$B$897,2,0)</f>
        <v xml:space="preserve">ATM Club Obras Públicas </v>
      </c>
      <c r="H164" s="142" t="str">
        <f>VLOOKUP(E164,VIP!$A$2:$O19397,7,FALSE)</f>
        <v>Si</v>
      </c>
      <c r="I164" s="142" t="str">
        <f>VLOOKUP(E164,VIP!$A$2:$O11362,8,FALSE)</f>
        <v>Si</v>
      </c>
      <c r="J164" s="142" t="str">
        <f>VLOOKUP(E164,VIP!$A$2:$O11312,8,FALSE)</f>
        <v>Si</v>
      </c>
      <c r="K164" s="142" t="str">
        <f>VLOOKUP(E164,VIP!$A$2:$O14886,6,0)</f>
        <v>NO</v>
      </c>
      <c r="L164" s="143" t="s">
        <v>2417</v>
      </c>
      <c r="M164" s="99" t="s">
        <v>2445</v>
      </c>
      <c r="N164" s="99" t="s">
        <v>2452</v>
      </c>
      <c r="O164" s="142" t="s">
        <v>2453</v>
      </c>
      <c r="P164" s="142"/>
      <c r="Q164" s="99" t="s">
        <v>2417</v>
      </c>
    </row>
    <row r="165" spans="1:17" s="117" customFormat="1" ht="18" x14ac:dyDescent="0.25">
      <c r="A165" s="142" t="str">
        <f>VLOOKUP(E165,'LISTADO ATM'!$A$2:$C$898,3,0)</f>
        <v>NORTE</v>
      </c>
      <c r="B165" s="139" t="s">
        <v>2611</v>
      </c>
      <c r="C165" s="100">
        <v>44396.445057870369</v>
      </c>
      <c r="D165" s="100" t="s">
        <v>2588</v>
      </c>
      <c r="E165" s="134">
        <v>198</v>
      </c>
      <c r="F165" s="142" t="str">
        <f>VLOOKUP(E165,VIP!$A$2:$O14435,2,0)</f>
        <v>DRBR198</v>
      </c>
      <c r="G165" s="142" t="str">
        <f>VLOOKUP(E165,'LISTADO ATM'!$A$2:$B$897,2,0)</f>
        <v xml:space="preserve">ATM Almacenes El Encanto  (Santiago) </v>
      </c>
      <c r="H165" s="142" t="str">
        <f>VLOOKUP(E165,VIP!$A$2:$O19396,7,FALSE)</f>
        <v>NO</v>
      </c>
      <c r="I165" s="142" t="str">
        <f>VLOOKUP(E165,VIP!$A$2:$O11361,8,FALSE)</f>
        <v>NO</v>
      </c>
      <c r="J165" s="142" t="str">
        <f>VLOOKUP(E165,VIP!$A$2:$O11311,8,FALSE)</f>
        <v>NO</v>
      </c>
      <c r="K165" s="142" t="str">
        <f>VLOOKUP(E165,VIP!$A$2:$O14885,6,0)</f>
        <v>NO</v>
      </c>
      <c r="L165" s="143" t="s">
        <v>2417</v>
      </c>
      <c r="M165" s="99" t="s">
        <v>2445</v>
      </c>
      <c r="N165" s="99" t="s">
        <v>2452</v>
      </c>
      <c r="O165" s="142" t="s">
        <v>2596</v>
      </c>
      <c r="P165" s="142"/>
      <c r="Q165" s="99" t="s">
        <v>2417</v>
      </c>
    </row>
    <row r="166" spans="1:17" s="117" customFormat="1" ht="18" x14ac:dyDescent="0.25">
      <c r="A166" s="142" t="str">
        <f>VLOOKUP(E166,'LISTADO ATM'!$A$2:$C$898,3,0)</f>
        <v>ESTE</v>
      </c>
      <c r="B166" s="139" t="s">
        <v>2633</v>
      </c>
      <c r="C166" s="100">
        <v>44396.446527777778</v>
      </c>
      <c r="D166" s="100" t="s">
        <v>2469</v>
      </c>
      <c r="E166" s="134">
        <v>830</v>
      </c>
      <c r="F166" s="142" t="str">
        <f>VLOOKUP(E166,VIP!$A$2:$O14455,2,0)</f>
        <v>DRBR830</v>
      </c>
      <c r="G166" s="142" t="str">
        <f>VLOOKUP(E166,'LISTADO ATM'!$A$2:$B$897,2,0)</f>
        <v xml:space="preserve">ATM UNP Sabana Grande de Boyá </v>
      </c>
      <c r="H166" s="142" t="str">
        <f>VLOOKUP(E166,VIP!$A$2:$O19416,7,FALSE)</f>
        <v>Si</v>
      </c>
      <c r="I166" s="142" t="str">
        <f>VLOOKUP(E166,VIP!$A$2:$O11381,8,FALSE)</f>
        <v>Si</v>
      </c>
      <c r="J166" s="142" t="str">
        <f>VLOOKUP(E166,VIP!$A$2:$O11331,8,FALSE)</f>
        <v>Si</v>
      </c>
      <c r="K166" s="142" t="str">
        <f>VLOOKUP(E166,VIP!$A$2:$O14905,6,0)</f>
        <v>NO</v>
      </c>
      <c r="L166" s="143" t="s">
        <v>2639</v>
      </c>
      <c r="M166" s="205" t="s">
        <v>2545</v>
      </c>
      <c r="N166" s="205" t="s">
        <v>2638</v>
      </c>
      <c r="O166" s="142" t="s">
        <v>2640</v>
      </c>
      <c r="P166" s="142" t="s">
        <v>2643</v>
      </c>
      <c r="Q166" s="204" t="s">
        <v>2639</v>
      </c>
    </row>
    <row r="167" spans="1:17" s="117" customFormat="1" ht="18" x14ac:dyDescent="0.25">
      <c r="A167" s="142" t="str">
        <f>VLOOKUP(E167,'LISTADO ATM'!$A$2:$C$898,3,0)</f>
        <v>DISTRITO NACIONAL</v>
      </c>
      <c r="B167" s="139" t="s">
        <v>2610</v>
      </c>
      <c r="C167" s="100">
        <v>44396.448842592596</v>
      </c>
      <c r="D167" s="100" t="s">
        <v>2448</v>
      </c>
      <c r="E167" s="134">
        <v>676</v>
      </c>
      <c r="F167" s="142" t="str">
        <f>VLOOKUP(E167,VIP!$A$2:$O14434,2,0)</f>
        <v>DRBR676</v>
      </c>
      <c r="G167" s="142" t="str">
        <f>VLOOKUP(E167,'LISTADO ATM'!$A$2:$B$897,2,0)</f>
        <v>ATM S/M Bravo Colina Del Oeste</v>
      </c>
      <c r="H167" s="142" t="str">
        <f>VLOOKUP(E167,VIP!$A$2:$O19395,7,FALSE)</f>
        <v>Si</v>
      </c>
      <c r="I167" s="142" t="str">
        <f>VLOOKUP(E167,VIP!$A$2:$O11360,8,FALSE)</f>
        <v>Si</v>
      </c>
      <c r="J167" s="142" t="str">
        <f>VLOOKUP(E167,VIP!$A$2:$O11310,8,FALSE)</f>
        <v>Si</v>
      </c>
      <c r="K167" s="142" t="str">
        <f>VLOOKUP(E167,VIP!$A$2:$O14884,6,0)</f>
        <v>NO</v>
      </c>
      <c r="L167" s="143" t="s">
        <v>2441</v>
      </c>
      <c r="M167" s="99" t="s">
        <v>2445</v>
      </c>
      <c r="N167" s="99" t="s">
        <v>2452</v>
      </c>
      <c r="O167" s="142" t="s">
        <v>2453</v>
      </c>
      <c r="P167" s="142"/>
      <c r="Q167" s="99" t="s">
        <v>2441</v>
      </c>
    </row>
    <row r="168" spans="1:17" s="117" customFormat="1" ht="18" x14ac:dyDescent="0.25">
      <c r="A168" s="142" t="str">
        <f>VLOOKUP(E168,'LISTADO ATM'!$A$2:$C$898,3,0)</f>
        <v>ESTE</v>
      </c>
      <c r="B168" s="139" t="s">
        <v>2609</v>
      </c>
      <c r="C168" s="100">
        <v>44396.451620370368</v>
      </c>
      <c r="D168" s="100" t="s">
        <v>2448</v>
      </c>
      <c r="E168" s="134">
        <v>843</v>
      </c>
      <c r="F168" s="142" t="str">
        <f>VLOOKUP(E168,VIP!$A$2:$O14433,2,0)</f>
        <v>DRBR843</v>
      </c>
      <c r="G168" s="142" t="str">
        <f>VLOOKUP(E168,'LISTADO ATM'!$A$2:$B$897,2,0)</f>
        <v xml:space="preserve">ATM Oficina Romana Centro </v>
      </c>
      <c r="H168" s="142" t="str">
        <f>VLOOKUP(E168,VIP!$A$2:$O19394,7,FALSE)</f>
        <v>Si</v>
      </c>
      <c r="I168" s="142" t="str">
        <f>VLOOKUP(E168,VIP!$A$2:$O11359,8,FALSE)</f>
        <v>Si</v>
      </c>
      <c r="J168" s="142" t="str">
        <f>VLOOKUP(E168,VIP!$A$2:$O11309,8,FALSE)</f>
        <v>Si</v>
      </c>
      <c r="K168" s="142" t="str">
        <f>VLOOKUP(E168,VIP!$A$2:$O14883,6,0)</f>
        <v>NO</v>
      </c>
      <c r="L168" s="143" t="s">
        <v>2417</v>
      </c>
      <c r="M168" s="99" t="s">
        <v>2445</v>
      </c>
      <c r="N168" s="99" t="s">
        <v>2452</v>
      </c>
      <c r="O168" s="142" t="s">
        <v>2453</v>
      </c>
      <c r="P168" s="142"/>
      <c r="Q168" s="99" t="s">
        <v>2417</v>
      </c>
    </row>
    <row r="169" spans="1:17" s="117" customFormat="1" ht="18" x14ac:dyDescent="0.25">
      <c r="A169" s="142" t="str">
        <f>VLOOKUP(E169,'LISTADO ATM'!$A$2:$C$898,3,0)</f>
        <v>SUR</v>
      </c>
      <c r="B169" s="139" t="s">
        <v>2608</v>
      </c>
      <c r="C169" s="100">
        <v>44396.453449074077</v>
      </c>
      <c r="D169" s="100" t="s">
        <v>2448</v>
      </c>
      <c r="E169" s="134">
        <v>750</v>
      </c>
      <c r="F169" s="142" t="str">
        <f>VLOOKUP(E169,VIP!$A$2:$O14432,2,0)</f>
        <v>DRBR265</v>
      </c>
      <c r="G169" s="142" t="str">
        <f>VLOOKUP(E169,'LISTADO ATM'!$A$2:$B$897,2,0)</f>
        <v xml:space="preserve">ATM UNP Duvergé </v>
      </c>
      <c r="H169" s="142" t="str">
        <f>VLOOKUP(E169,VIP!$A$2:$O19393,7,FALSE)</f>
        <v>Si</v>
      </c>
      <c r="I169" s="142" t="str">
        <f>VLOOKUP(E169,VIP!$A$2:$O11358,8,FALSE)</f>
        <v>Si</v>
      </c>
      <c r="J169" s="142" t="str">
        <f>VLOOKUP(E169,VIP!$A$2:$O11308,8,FALSE)</f>
        <v>Si</v>
      </c>
      <c r="K169" s="142" t="str">
        <f>VLOOKUP(E169,VIP!$A$2:$O14882,6,0)</f>
        <v>SI</v>
      </c>
      <c r="L169" s="143" t="s">
        <v>2417</v>
      </c>
      <c r="M169" s="99" t="s">
        <v>2445</v>
      </c>
      <c r="N169" s="99" t="s">
        <v>2452</v>
      </c>
      <c r="O169" s="142" t="s">
        <v>2453</v>
      </c>
      <c r="P169" s="142"/>
      <c r="Q169" s="99" t="s">
        <v>2417</v>
      </c>
    </row>
    <row r="170" spans="1:17" s="117" customFormat="1" ht="18" x14ac:dyDescent="0.25">
      <c r="A170" s="142" t="str">
        <f>VLOOKUP(E170,'LISTADO ATM'!$A$2:$C$898,3,0)</f>
        <v>NORTE</v>
      </c>
      <c r="B170" s="139" t="s">
        <v>2607</v>
      </c>
      <c r="C170" s="100">
        <v>44396.454062500001</v>
      </c>
      <c r="D170" s="100" t="s">
        <v>2181</v>
      </c>
      <c r="E170" s="134">
        <v>98</v>
      </c>
      <c r="F170" s="142" t="str">
        <f>VLOOKUP(E170,VIP!$A$2:$O14431,2,0)</f>
        <v>DRBR098</v>
      </c>
      <c r="G170" s="142" t="str">
        <f>VLOOKUP(E170,'LISTADO ATM'!$A$2:$B$897,2,0)</f>
        <v xml:space="preserve">ATM UNP Pimentel </v>
      </c>
      <c r="H170" s="142" t="str">
        <f>VLOOKUP(E170,VIP!$A$2:$O19392,7,FALSE)</f>
        <v>Si</v>
      </c>
      <c r="I170" s="142" t="str">
        <f>VLOOKUP(E170,VIP!$A$2:$O11357,8,FALSE)</f>
        <v>Si</v>
      </c>
      <c r="J170" s="142" t="str">
        <f>VLOOKUP(E170,VIP!$A$2:$O11307,8,FALSE)</f>
        <v>Si</v>
      </c>
      <c r="K170" s="142" t="str">
        <f>VLOOKUP(E170,VIP!$A$2:$O14881,6,0)</f>
        <v>NO</v>
      </c>
      <c r="L170" s="143" t="s">
        <v>2631</v>
      </c>
      <c r="M170" s="99" t="s">
        <v>2445</v>
      </c>
      <c r="N170" s="99" t="s">
        <v>2452</v>
      </c>
      <c r="O170" s="142" t="s">
        <v>2602</v>
      </c>
      <c r="P170" s="142"/>
      <c r="Q170" s="99" t="s">
        <v>2631</v>
      </c>
    </row>
    <row r="171" spans="1:17" s="117" customFormat="1" ht="18" x14ac:dyDescent="0.25">
      <c r="A171" s="142" t="str">
        <f>VLOOKUP(E171,'LISTADO ATM'!$A$2:$C$898,3,0)</f>
        <v>ESTE</v>
      </c>
      <c r="B171" s="139" t="s">
        <v>2606</v>
      </c>
      <c r="C171" s="100">
        <v>44396.476319444446</v>
      </c>
      <c r="D171" s="100" t="s">
        <v>2448</v>
      </c>
      <c r="E171" s="134">
        <v>612</v>
      </c>
      <c r="F171" s="142" t="str">
        <f>VLOOKUP(E171,VIP!$A$2:$O14430,2,0)</f>
        <v>DRBR220</v>
      </c>
      <c r="G171" s="142" t="str">
        <f>VLOOKUP(E171,'LISTADO ATM'!$A$2:$B$897,2,0)</f>
        <v xml:space="preserve">ATM Plaza Orense (La Romana) </v>
      </c>
      <c r="H171" s="142" t="str">
        <f>VLOOKUP(E171,VIP!$A$2:$O19391,7,FALSE)</f>
        <v>Si</v>
      </c>
      <c r="I171" s="142" t="str">
        <f>VLOOKUP(E171,VIP!$A$2:$O11356,8,FALSE)</f>
        <v>Si</v>
      </c>
      <c r="J171" s="142" t="str">
        <f>VLOOKUP(E171,VIP!$A$2:$O11306,8,FALSE)</f>
        <v>Si</v>
      </c>
      <c r="K171" s="142" t="str">
        <f>VLOOKUP(E171,VIP!$A$2:$O14880,6,0)</f>
        <v>NO</v>
      </c>
      <c r="L171" s="143" t="s">
        <v>2417</v>
      </c>
      <c r="M171" s="99" t="s">
        <v>2445</v>
      </c>
      <c r="N171" s="99" t="s">
        <v>2452</v>
      </c>
      <c r="O171" s="142" t="s">
        <v>2453</v>
      </c>
      <c r="P171" s="142"/>
      <c r="Q171" s="99" t="s">
        <v>2417</v>
      </c>
    </row>
    <row r="1048451" spans="16:16" ht="18" x14ac:dyDescent="0.25">
      <c r="P1048451" s="142"/>
    </row>
  </sheetData>
  <autoFilter ref="A4:Q4">
    <sortState ref="A5:Q171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8:E135 E1:E59 E172:E1048576">
    <cfRule type="duplicateValues" dxfId="147" priority="121825"/>
  </conditionalFormatting>
  <conditionalFormatting sqref="B116:B135 B1:B59 B172:B1048576">
    <cfRule type="duplicateValues" dxfId="146" priority="121828"/>
  </conditionalFormatting>
  <conditionalFormatting sqref="B52">
    <cfRule type="duplicateValues" dxfId="145" priority="38"/>
  </conditionalFormatting>
  <conditionalFormatting sqref="E52">
    <cfRule type="duplicateValues" dxfId="144" priority="37"/>
  </conditionalFormatting>
  <conditionalFormatting sqref="E52">
    <cfRule type="duplicateValues" dxfId="143" priority="36"/>
  </conditionalFormatting>
  <conditionalFormatting sqref="E60:E132">
    <cfRule type="duplicateValues" dxfId="142" priority="121973"/>
  </conditionalFormatting>
  <conditionalFormatting sqref="B60:B96">
    <cfRule type="duplicateValues" dxfId="141" priority="121975"/>
  </conditionalFormatting>
  <conditionalFormatting sqref="B97:B135">
    <cfRule type="duplicateValues" dxfId="140" priority="122009"/>
  </conditionalFormatting>
  <conditionalFormatting sqref="E133:E135">
    <cfRule type="duplicateValues" dxfId="139" priority="27"/>
  </conditionalFormatting>
  <conditionalFormatting sqref="B5:B51">
    <cfRule type="duplicateValues" dxfId="138" priority="122014"/>
  </conditionalFormatting>
  <conditionalFormatting sqref="B59">
    <cfRule type="duplicateValues" dxfId="137" priority="122029"/>
  </conditionalFormatting>
  <conditionalFormatting sqref="E136:E139">
    <cfRule type="duplicateValues" dxfId="136" priority="26"/>
  </conditionalFormatting>
  <conditionalFormatting sqref="B136:B139">
    <cfRule type="duplicateValues" dxfId="135" priority="25"/>
  </conditionalFormatting>
  <conditionalFormatting sqref="B136:B139">
    <cfRule type="duplicateValues" dxfId="134" priority="24"/>
  </conditionalFormatting>
  <conditionalFormatting sqref="E136:E139">
    <cfRule type="duplicateValues" dxfId="133" priority="23"/>
  </conditionalFormatting>
  <conditionalFormatting sqref="B136:B139">
    <cfRule type="duplicateValues" dxfId="132" priority="22"/>
  </conditionalFormatting>
  <conditionalFormatting sqref="E140:E141">
    <cfRule type="duplicateValues" dxfId="131" priority="21"/>
  </conditionalFormatting>
  <conditionalFormatting sqref="B140:B141">
    <cfRule type="duplicateValues" dxfId="130" priority="20"/>
  </conditionalFormatting>
  <conditionalFormatting sqref="B140:B141">
    <cfRule type="duplicateValues" dxfId="129" priority="19"/>
  </conditionalFormatting>
  <conditionalFormatting sqref="E140:E141">
    <cfRule type="duplicateValues" dxfId="128" priority="18"/>
  </conditionalFormatting>
  <conditionalFormatting sqref="B140:B141">
    <cfRule type="duplicateValues" dxfId="127" priority="17"/>
  </conditionalFormatting>
  <conditionalFormatting sqref="E172:E1048576 E1:E141">
    <cfRule type="duplicateValues" dxfId="126" priority="16"/>
  </conditionalFormatting>
  <conditionalFormatting sqref="E142:E166">
    <cfRule type="duplicateValues" dxfId="125" priority="15"/>
  </conditionalFormatting>
  <conditionalFormatting sqref="B142:B166">
    <cfRule type="duplicateValues" dxfId="124" priority="14"/>
  </conditionalFormatting>
  <conditionalFormatting sqref="B142:B166">
    <cfRule type="duplicateValues" dxfId="123" priority="13"/>
  </conditionalFormatting>
  <conditionalFormatting sqref="E142:E166">
    <cfRule type="duplicateValues" dxfId="122" priority="12"/>
  </conditionalFormatting>
  <conditionalFormatting sqref="B142:B166">
    <cfRule type="duplicateValues" dxfId="121" priority="11"/>
  </conditionalFormatting>
  <conditionalFormatting sqref="E142:E166">
    <cfRule type="duplicateValues" dxfId="120" priority="10"/>
  </conditionalFormatting>
  <conditionalFormatting sqref="B172:B1048576 B1:B166">
    <cfRule type="duplicateValues" dxfId="119" priority="9"/>
  </conditionalFormatting>
  <conditionalFormatting sqref="E167:E171">
    <cfRule type="duplicateValues" dxfId="118" priority="8"/>
  </conditionalFormatting>
  <conditionalFormatting sqref="B167:B171">
    <cfRule type="duplicateValues" dxfId="117" priority="7"/>
  </conditionalFormatting>
  <conditionalFormatting sqref="B167:B171">
    <cfRule type="duplicateValues" dxfId="116" priority="6"/>
  </conditionalFormatting>
  <conditionalFormatting sqref="E167:E171">
    <cfRule type="duplicateValues" dxfId="115" priority="5"/>
  </conditionalFormatting>
  <conditionalFormatting sqref="B167:B171">
    <cfRule type="duplicateValues" dxfId="114" priority="4"/>
  </conditionalFormatting>
  <conditionalFormatting sqref="E167:E171">
    <cfRule type="duplicateValues" dxfId="113" priority="3"/>
  </conditionalFormatting>
  <conditionalFormatting sqref="B167:B171">
    <cfRule type="duplicateValues" dxfId="112" priority="2"/>
  </conditionalFormatting>
  <conditionalFormatting sqref="E1:E1048576">
    <cfRule type="duplicateValues" dxfId="111" priority="1"/>
  </conditionalFormatting>
  <conditionalFormatting sqref="B53:B58">
    <cfRule type="duplicateValues" dxfId="2" priority="122050"/>
  </conditionalFormatting>
  <conditionalFormatting sqref="E5:E59">
    <cfRule type="duplicateValues" dxfId="1" priority="122051"/>
  </conditionalFormatting>
  <conditionalFormatting sqref="B5:B135">
    <cfRule type="duplicateValues" dxfId="0" priority="122053"/>
  </conditionalFormatting>
  <hyperlinks>
    <hyperlink ref="B139" r:id="rId7" display="http://s460-helpdesk/CAisd/pdmweb.exe?OP=SEARCH+FACTORY=in+SKIPLIST=1+QBE.EQ.id=3666706"/>
    <hyperlink ref="B138" r:id="rId8" display="http://s460-helpdesk/CAisd/pdmweb.exe?OP=SEARCH+FACTORY=in+SKIPLIST=1+QBE.EQ.id=3666705"/>
    <hyperlink ref="B137" r:id="rId9" display="http://s460-helpdesk/CAisd/pdmweb.exe?OP=SEARCH+FACTORY=in+SKIPLIST=1+QBE.EQ.id=3666703"/>
    <hyperlink ref="B136" r:id="rId10" display="http://s460-helpdesk/CAisd/pdmweb.exe?OP=SEARCH+FACTORY=in+SKIPLIST=1+QBE.EQ.id=3666702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3"/>
  <sheetViews>
    <sheetView topLeftCell="A164" zoomScale="85" zoomScaleNormal="85" workbookViewId="0">
      <selection activeCell="B178" sqref="B17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9" t="s">
        <v>2150</v>
      </c>
      <c r="B1" s="180"/>
      <c r="C1" s="180"/>
      <c r="D1" s="180"/>
      <c r="E1" s="181"/>
      <c r="F1" s="177" t="s">
        <v>2550</v>
      </c>
      <c r="G1" s="178"/>
      <c r="H1" s="105">
        <f>COUNTIF(A:E,"2 Gavetas Vacias + Gavetas Fallando")</f>
        <v>0</v>
      </c>
      <c r="I1" s="105">
        <f>COUNTIF(A:E,("3 Gavetas Vacias"))</f>
        <v>8</v>
      </c>
      <c r="J1" s="83">
        <f>COUNTIF(A:E,"2 Gavetas Fallando + 1 gavetas Vacias")</f>
        <v>0</v>
      </c>
    </row>
    <row r="2" spans="1:11" ht="25.5" customHeight="1" x14ac:dyDescent="0.25">
      <c r="A2" s="182" t="s">
        <v>2450</v>
      </c>
      <c r="B2" s="183"/>
      <c r="C2" s="183"/>
      <c r="D2" s="183"/>
      <c r="E2" s="184"/>
      <c r="F2" s="104" t="s">
        <v>2549</v>
      </c>
      <c r="G2" s="103">
        <f>G3+G4</f>
        <v>167</v>
      </c>
      <c r="H2" s="104" t="s">
        <v>2559</v>
      </c>
      <c r="I2" s="103">
        <f>COUNTIF(A:E,"Abastecido")</f>
        <v>3</v>
      </c>
      <c r="J2" s="104" t="s">
        <v>2577</v>
      </c>
      <c r="K2" s="103">
        <f>COUNTIF(REPORTE!1:1048576,"REINICIO FALLIDO")</f>
        <v>2</v>
      </c>
    </row>
    <row r="3" spans="1:11" ht="18" x14ac:dyDescent="0.25">
      <c r="A3" s="117"/>
      <c r="B3" s="145"/>
      <c r="C3" s="118"/>
      <c r="D3" s="118"/>
      <c r="E3" s="125"/>
      <c r="F3" s="104" t="s">
        <v>2548</v>
      </c>
      <c r="G3" s="103">
        <f>COUNTIF(REPORTE!A:Q,"fuera de Servicio")</f>
        <v>115</v>
      </c>
      <c r="H3" s="104" t="s">
        <v>2555</v>
      </c>
      <c r="I3" s="103">
        <f>COUNTIF(A:E,"Gavetas Vacías + Gavetas Fallando")</f>
        <v>20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1">
        <v>44396.25</v>
      </c>
      <c r="C4" s="118"/>
      <c r="D4" s="118"/>
      <c r="E4" s="126"/>
      <c r="F4" s="104" t="s">
        <v>2545</v>
      </c>
      <c r="G4" s="103">
        <f>COUNTIF(REPORTE!A:Q,"En Servicio")</f>
        <v>52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1">
        <v>44396.708333333336</v>
      </c>
      <c r="C5" s="152"/>
      <c r="D5" s="118"/>
      <c r="E5" s="126"/>
      <c r="F5" s="104" t="s">
        <v>2546</v>
      </c>
      <c r="G5" s="103">
        <f>COUNTIF(REPORTE!A:Q,"reinicio exitoso")</f>
        <v>3</v>
      </c>
      <c r="H5" s="104" t="s">
        <v>2552</v>
      </c>
      <c r="I5" s="103">
        <f>I1+H1+J1</f>
        <v>8</v>
      </c>
    </row>
    <row r="6" spans="1:11" ht="18" x14ac:dyDescent="0.25">
      <c r="A6" s="117"/>
      <c r="B6" s="145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8</v>
      </c>
    </row>
    <row r="7" spans="1:11" ht="18" customHeight="1" x14ac:dyDescent="0.25">
      <c r="A7" s="185" t="s">
        <v>2581</v>
      </c>
      <c r="B7" s="186"/>
      <c r="C7" s="186"/>
      <c r="D7" s="186"/>
      <c r="E7" s="187"/>
      <c r="F7" s="104" t="s">
        <v>2551</v>
      </c>
      <c r="G7" s="103">
        <f>COUNTIF(A:E,"Sin Efectivo")</f>
        <v>59</v>
      </c>
      <c r="H7" s="104" t="s">
        <v>2557</v>
      </c>
      <c r="I7" s="103">
        <f>COUNTIF(A:E,"GAVETA DE DEPOSITO LLENA")</f>
        <v>2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34" t="str">
        <f>VLOOKUP(B9,'[1]LISTADO ATM'!$A$2:$C$822,3,0)</f>
        <v>DISTRITO NACIONAL</v>
      </c>
      <c r="B9" s="143">
        <v>734</v>
      </c>
      <c r="C9" s="137" t="str">
        <f>VLOOKUP(B9,'[1]LISTADO ATM'!$A$2:$B$822,2,0)</f>
        <v xml:space="preserve">ATM Oficina Independencia I </v>
      </c>
      <c r="D9" s="131" t="s">
        <v>2544</v>
      </c>
      <c r="E9" s="202">
        <v>3335958082</v>
      </c>
    </row>
    <row r="10" spans="1:11" ht="18" x14ac:dyDescent="0.25">
      <c r="A10" s="134" t="str">
        <f>VLOOKUP(B10,'[1]LISTADO ATM'!$A$2:$C$822,3,0)</f>
        <v>ESTE</v>
      </c>
      <c r="B10" s="143">
        <v>399</v>
      </c>
      <c r="C10" s="137" t="str">
        <f>VLOOKUP(B10,'[1]LISTADO ATM'!$A$2:$B$822,2,0)</f>
        <v xml:space="preserve">ATM Oficina La Romana II </v>
      </c>
      <c r="D10" s="131" t="s">
        <v>2544</v>
      </c>
      <c r="E10" s="202">
        <v>3335958125</v>
      </c>
    </row>
    <row r="11" spans="1:11" s="110" customFormat="1" ht="18" x14ac:dyDescent="0.25">
      <c r="A11" s="134" t="str">
        <f>VLOOKUP(B11,'[1]LISTADO ATM'!$A$2:$C$822,3,0)</f>
        <v>NORTE</v>
      </c>
      <c r="B11" s="143">
        <v>228</v>
      </c>
      <c r="C11" s="137" t="str">
        <f>VLOOKUP(B11,'[1]LISTADO ATM'!$A$2:$B$822,2,0)</f>
        <v xml:space="preserve">ATM Oficina SAJOMA </v>
      </c>
      <c r="D11" s="131" t="s">
        <v>2544</v>
      </c>
      <c r="E11" s="202">
        <v>3335958425</v>
      </c>
    </row>
    <row r="12" spans="1:11" s="110" customFormat="1" ht="18" customHeight="1" x14ac:dyDescent="0.25">
      <c r="A12" s="134" t="e">
        <f>VLOOKUP(B12,'[1]LISTADO ATM'!$A$2:$C$822,3,0)</f>
        <v>#N/A</v>
      </c>
      <c r="B12" s="143"/>
      <c r="C12" s="137" t="e">
        <f>VLOOKUP(B12,'[1]LISTADO ATM'!$A$2:$B$822,2,0)</f>
        <v>#N/A</v>
      </c>
      <c r="D12" s="131"/>
      <c r="E12" s="202"/>
    </row>
    <row r="13" spans="1:11" s="117" customFormat="1" ht="18" x14ac:dyDescent="0.25">
      <c r="A13" s="134" t="e">
        <f>VLOOKUP(B13,'[1]LISTADO ATM'!$A$2:$C$822,3,0)</f>
        <v>#N/A</v>
      </c>
      <c r="B13" s="143"/>
      <c r="C13" s="137" t="e">
        <f>VLOOKUP(B13,'[1]LISTADO ATM'!$A$2:$B$822,2,0)</f>
        <v>#N/A</v>
      </c>
      <c r="D13" s="131"/>
      <c r="E13" s="202"/>
    </row>
    <row r="14" spans="1:11" s="117" customFormat="1" ht="18" x14ac:dyDescent="0.25">
      <c r="A14" s="134" t="e">
        <f>VLOOKUP(B14,'[1]LISTADO ATM'!$A$2:$C$822,3,0)</f>
        <v>#N/A</v>
      </c>
      <c r="B14" s="143"/>
      <c r="C14" s="137" t="e">
        <f>VLOOKUP(B14,'[1]LISTADO ATM'!$A$2:$B$822,2,0)</f>
        <v>#N/A</v>
      </c>
      <c r="D14" s="131"/>
      <c r="E14" s="202"/>
    </row>
    <row r="15" spans="1:11" s="117" customFormat="1" ht="18" x14ac:dyDescent="0.25">
      <c r="A15" s="134" t="e">
        <f>VLOOKUP(B15,'[1]LISTADO ATM'!$A$2:$C$822,3,0)</f>
        <v>#N/A</v>
      </c>
      <c r="B15" s="143"/>
      <c r="C15" s="137" t="e">
        <f>VLOOKUP(B15,'[1]LISTADO ATM'!$A$2:$B$822,2,0)</f>
        <v>#N/A</v>
      </c>
      <c r="D15" s="131"/>
      <c r="E15" s="202"/>
    </row>
    <row r="16" spans="1:11" s="117" customFormat="1" ht="18" x14ac:dyDescent="0.25">
      <c r="A16" s="134" t="e">
        <f>VLOOKUP(B16,'[1]LISTADO ATM'!$A$2:$C$822,3,0)</f>
        <v>#N/A</v>
      </c>
      <c r="B16" s="143"/>
      <c r="C16" s="137" t="e">
        <f>VLOOKUP(B16,'[1]LISTADO ATM'!$A$2:$B$822,2,0)</f>
        <v>#N/A</v>
      </c>
      <c r="D16" s="131"/>
      <c r="E16" s="202"/>
    </row>
    <row r="17" spans="1:5" s="117" customFormat="1" ht="18" x14ac:dyDescent="0.25">
      <c r="A17" s="134" t="e">
        <f>VLOOKUP(B17,'[1]LISTADO ATM'!$A$2:$C$822,3,0)</f>
        <v>#N/A</v>
      </c>
      <c r="B17" s="143"/>
      <c r="C17" s="137" t="e">
        <f>VLOOKUP(B17,'[1]LISTADO ATM'!$A$2:$B$822,2,0)</f>
        <v>#N/A</v>
      </c>
      <c r="D17" s="131"/>
      <c r="E17" s="202"/>
    </row>
    <row r="18" spans="1:5" s="117" customFormat="1" ht="18" x14ac:dyDescent="0.25">
      <c r="A18" s="134" t="e">
        <f>VLOOKUP(B18,'[1]LISTADO ATM'!$A$2:$C$822,3,0)</f>
        <v>#N/A</v>
      </c>
      <c r="B18" s="143"/>
      <c r="C18" s="137" t="e">
        <f>VLOOKUP(B18,'[1]LISTADO ATM'!$A$2:$B$822,2,0)</f>
        <v>#N/A</v>
      </c>
      <c r="D18" s="131"/>
      <c r="E18" s="202"/>
    </row>
    <row r="19" spans="1:5" s="117" customFormat="1" ht="18" x14ac:dyDescent="0.25">
      <c r="A19" s="134" t="e">
        <f>VLOOKUP(B19,'[1]LISTADO ATM'!$A$2:$C$822,3,0)</f>
        <v>#N/A</v>
      </c>
      <c r="B19" s="143"/>
      <c r="C19" s="137" t="e">
        <f>VLOOKUP(B19,'[1]LISTADO ATM'!$A$2:$B$822,2,0)</f>
        <v>#N/A</v>
      </c>
      <c r="D19" s="131"/>
      <c r="E19" s="202"/>
    </row>
    <row r="20" spans="1:5" s="117" customFormat="1" ht="18" x14ac:dyDescent="0.25">
      <c r="A20" s="134" t="e">
        <f>VLOOKUP(B20,'[1]LISTADO ATM'!$A$2:$C$822,3,0)</f>
        <v>#N/A</v>
      </c>
      <c r="B20" s="143"/>
      <c r="C20" s="137" t="e">
        <f>VLOOKUP(B20,'[1]LISTADO ATM'!$A$2:$B$822,2,0)</f>
        <v>#N/A</v>
      </c>
      <c r="D20" s="131"/>
      <c r="E20" s="202"/>
    </row>
    <row r="21" spans="1:5" s="117" customFormat="1" ht="18" x14ac:dyDescent="0.25">
      <c r="A21" s="134" t="e">
        <f>VLOOKUP(B21,'[1]LISTADO ATM'!$A$2:$C$822,3,0)</f>
        <v>#N/A</v>
      </c>
      <c r="B21" s="143"/>
      <c r="C21" s="137" t="e">
        <f>VLOOKUP(B21,'[1]LISTADO ATM'!$A$2:$B$822,2,0)</f>
        <v>#N/A</v>
      </c>
      <c r="D21" s="131"/>
      <c r="E21" s="202"/>
    </row>
    <row r="22" spans="1:5" s="117" customFormat="1" ht="18" x14ac:dyDescent="0.25">
      <c r="A22" s="134" t="e">
        <f>VLOOKUP(B22,'[1]LISTADO ATM'!$A$2:$C$822,3,0)</f>
        <v>#N/A</v>
      </c>
      <c r="B22" s="143"/>
      <c r="C22" s="137" t="e">
        <f>VLOOKUP(B22,'[1]LISTADO ATM'!$A$2:$B$822,2,0)</f>
        <v>#N/A</v>
      </c>
      <c r="D22" s="131"/>
      <c r="E22" s="202"/>
    </row>
    <row r="23" spans="1:5" s="117" customFormat="1" ht="18" x14ac:dyDescent="0.25">
      <c r="A23" s="134" t="e">
        <f>VLOOKUP(B23,'[1]LISTADO ATM'!$A$2:$C$822,3,0)</f>
        <v>#N/A</v>
      </c>
      <c r="B23" s="143"/>
      <c r="C23" s="137" t="e">
        <f>VLOOKUP(B23,'[1]LISTADO ATM'!$A$2:$B$822,2,0)</f>
        <v>#N/A</v>
      </c>
      <c r="D23" s="131"/>
      <c r="E23" s="202"/>
    </row>
    <row r="24" spans="1:5" s="117" customFormat="1" ht="18" x14ac:dyDescent="0.25">
      <c r="A24" s="134" t="e">
        <f>VLOOKUP(B24,'[1]LISTADO ATM'!$A$2:$C$822,3,0)</f>
        <v>#N/A</v>
      </c>
      <c r="B24" s="143"/>
      <c r="C24" s="137" t="e">
        <f>VLOOKUP(B24,'[1]LISTADO ATM'!$A$2:$B$822,2,0)</f>
        <v>#N/A</v>
      </c>
      <c r="D24" s="131"/>
      <c r="E24" s="202"/>
    </row>
    <row r="25" spans="1:5" s="117" customFormat="1" ht="18" x14ac:dyDescent="0.25">
      <c r="A25" s="134" t="e">
        <f>VLOOKUP(B25,'[1]LISTADO ATM'!$A$2:$C$822,3,0)</f>
        <v>#N/A</v>
      </c>
      <c r="B25" s="143"/>
      <c r="C25" s="137" t="e">
        <f>VLOOKUP(B25,'[1]LISTADO ATM'!$A$2:$B$822,2,0)</f>
        <v>#N/A</v>
      </c>
      <c r="D25" s="131"/>
      <c r="E25" s="202"/>
    </row>
    <row r="26" spans="1:5" s="110" customFormat="1" ht="18" x14ac:dyDescent="0.25">
      <c r="A26" s="134" t="e">
        <f>VLOOKUP(B26,'[1]LISTADO ATM'!$A$2:$C$822,3,0)</f>
        <v>#N/A</v>
      </c>
      <c r="B26" s="143"/>
      <c r="C26" s="137" t="e">
        <f>VLOOKUP(B26,'[1]LISTADO ATM'!$A$2:$B$822,2,0)</f>
        <v>#N/A</v>
      </c>
      <c r="D26" s="131"/>
      <c r="E26" s="202"/>
    </row>
    <row r="27" spans="1:5" s="110" customFormat="1" ht="18" x14ac:dyDescent="0.25">
      <c r="A27" s="134" t="e">
        <f>VLOOKUP(B27,'[1]LISTADO ATM'!$A$2:$C$822,3,0)</f>
        <v>#N/A</v>
      </c>
      <c r="B27" s="143"/>
      <c r="C27" s="137" t="e">
        <f>VLOOKUP(B27,'[1]LISTADO ATM'!$A$2:$B$822,2,0)</f>
        <v>#N/A</v>
      </c>
      <c r="D27" s="131"/>
      <c r="E27" s="202"/>
    </row>
    <row r="28" spans="1:5" s="110" customFormat="1" ht="18" customHeight="1" x14ac:dyDescent="0.25">
      <c r="A28" s="134" t="e">
        <f>VLOOKUP(B28,'[1]LISTADO ATM'!$A$2:$C$822,3,0)</f>
        <v>#N/A</v>
      </c>
      <c r="B28" s="143"/>
      <c r="C28" s="137" t="e">
        <f>VLOOKUP(B28,'[1]LISTADO ATM'!$A$2:$B$822,2,0)</f>
        <v>#N/A</v>
      </c>
      <c r="D28" s="131"/>
      <c r="E28" s="202"/>
    </row>
    <row r="29" spans="1:5" s="110" customFormat="1" ht="18" x14ac:dyDescent="0.25">
      <c r="A29" s="134" t="e">
        <f>VLOOKUP(B29,'[1]LISTADO ATM'!$A$2:$C$822,3,0)</f>
        <v>#N/A</v>
      </c>
      <c r="B29" s="143"/>
      <c r="C29" s="137" t="e">
        <f>VLOOKUP(B29,'[1]LISTADO ATM'!$A$2:$B$822,2,0)</f>
        <v>#N/A</v>
      </c>
      <c r="D29" s="131"/>
      <c r="E29" s="202"/>
    </row>
    <row r="30" spans="1:5" s="110" customFormat="1" ht="18.75" customHeight="1" x14ac:dyDescent="0.25">
      <c r="A30" s="134" t="e">
        <f>VLOOKUP(B30,'[1]LISTADO ATM'!$A$2:$C$822,3,0)</f>
        <v>#N/A</v>
      </c>
      <c r="B30" s="143"/>
      <c r="C30" s="137" t="e">
        <f>VLOOKUP(B30,'[1]LISTADO ATM'!$A$2:$B$822,2,0)</f>
        <v>#N/A</v>
      </c>
      <c r="D30" s="131"/>
      <c r="E30" s="137"/>
    </row>
    <row r="31" spans="1:5" s="110" customFormat="1" ht="18" x14ac:dyDescent="0.25">
      <c r="A31" s="134" t="e">
        <f>VLOOKUP(B31,'[1]LISTADO ATM'!$A$2:$C$822,3,0)</f>
        <v>#N/A</v>
      </c>
      <c r="B31" s="143"/>
      <c r="C31" s="137" t="e">
        <f>VLOOKUP(B31,'[1]LISTADO ATM'!$A$2:$B$822,2,0)</f>
        <v>#N/A</v>
      </c>
      <c r="D31" s="131"/>
      <c r="E31" s="137"/>
    </row>
    <row r="32" spans="1:5" s="110" customFormat="1" ht="18" customHeight="1" x14ac:dyDescent="0.25">
      <c r="A32" s="134" t="e">
        <f>VLOOKUP(B32,'[1]LISTADO ATM'!$A$2:$C$822,3,0)</f>
        <v>#N/A</v>
      </c>
      <c r="B32" s="143"/>
      <c r="C32" s="137" t="e">
        <f>VLOOKUP(B32,'[1]LISTADO ATM'!$A$2:$B$822,2,0)</f>
        <v>#N/A</v>
      </c>
      <c r="D32" s="131"/>
      <c r="E32" s="137"/>
    </row>
    <row r="33" spans="1:5" s="110" customFormat="1" ht="18" x14ac:dyDescent="0.25">
      <c r="A33" s="134" t="e">
        <f>VLOOKUP(B33,'[1]LISTADO ATM'!$A$2:$C$822,3,0)</f>
        <v>#N/A</v>
      </c>
      <c r="B33" s="143"/>
      <c r="C33" s="137" t="e">
        <f>VLOOKUP(B33,'[1]LISTADO ATM'!$A$2:$B$822,2,0)</f>
        <v>#N/A</v>
      </c>
      <c r="D33" s="131"/>
      <c r="E33" s="137"/>
    </row>
    <row r="34" spans="1:5" s="110" customFormat="1" ht="18.75" customHeight="1" x14ac:dyDescent="0.25">
      <c r="A34" s="134" t="e">
        <f>VLOOKUP(B34,'[1]LISTADO ATM'!$A$2:$C$822,3,0)</f>
        <v>#N/A</v>
      </c>
      <c r="B34" s="143"/>
      <c r="C34" s="137" t="e">
        <f>VLOOKUP(B34,'[1]LISTADO ATM'!$A$2:$B$822,2,0)</f>
        <v>#N/A</v>
      </c>
      <c r="D34" s="131"/>
      <c r="E34" s="137"/>
    </row>
    <row r="35" spans="1:5" s="110" customFormat="1" ht="18.75" thickBot="1" x14ac:dyDescent="0.3">
      <c r="A35" s="120" t="s">
        <v>2472</v>
      </c>
      <c r="B35" s="201">
        <f>COUNT(B9:B34)</f>
        <v>3</v>
      </c>
      <c r="C35" s="188"/>
      <c r="D35" s="189"/>
      <c r="E35" s="190"/>
    </row>
    <row r="36" spans="1:5" s="110" customFormat="1" x14ac:dyDescent="0.25">
      <c r="A36" s="117"/>
      <c r="B36" s="146"/>
      <c r="C36" s="117"/>
      <c r="D36" s="117"/>
      <c r="E36" s="122"/>
    </row>
    <row r="37" spans="1:5" s="110" customFormat="1" ht="18" x14ac:dyDescent="0.25">
      <c r="A37" s="185" t="s">
        <v>2582</v>
      </c>
      <c r="B37" s="186"/>
      <c r="C37" s="186"/>
      <c r="D37" s="186"/>
      <c r="E37" s="187"/>
    </row>
    <row r="38" spans="1:5" s="117" customFormat="1" ht="18" x14ac:dyDescent="0.25">
      <c r="A38" s="119" t="s">
        <v>15</v>
      </c>
      <c r="B38" s="127" t="s">
        <v>2415</v>
      </c>
      <c r="C38" s="119" t="s">
        <v>46</v>
      </c>
      <c r="D38" s="119" t="s">
        <v>2418</v>
      </c>
      <c r="E38" s="127" t="s">
        <v>2416</v>
      </c>
    </row>
    <row r="39" spans="1:5" s="117" customFormat="1" ht="18" x14ac:dyDescent="0.25">
      <c r="A39" s="134" t="e">
        <f>VLOOKUP(B39,'[1]LISTADO ATM'!$A$2:$C$822,3,0)</f>
        <v>#N/A</v>
      </c>
      <c r="B39" s="142"/>
      <c r="C39" s="137" t="e">
        <f>VLOOKUP(B39,'[1]LISTADO ATM'!$A$2:$B$822,2,0)</f>
        <v>#N/A</v>
      </c>
      <c r="D39" s="131" t="s">
        <v>2540</v>
      </c>
      <c r="E39" s="137"/>
    </row>
    <row r="40" spans="1:5" s="117" customFormat="1" ht="18" x14ac:dyDescent="0.25">
      <c r="A40" s="134"/>
      <c r="B40" s="142"/>
      <c r="C40" s="137"/>
      <c r="D40" s="131"/>
      <c r="E40" s="137"/>
    </row>
    <row r="41" spans="1:5" s="117" customFormat="1" ht="18.75" customHeight="1" x14ac:dyDescent="0.25">
      <c r="A41" s="134"/>
      <c r="B41" s="142"/>
      <c r="C41" s="137"/>
      <c r="D41" s="131"/>
      <c r="E41" s="137"/>
    </row>
    <row r="42" spans="1:5" s="117" customFormat="1" ht="18" x14ac:dyDescent="0.25">
      <c r="A42" s="134"/>
      <c r="B42" s="142"/>
      <c r="C42" s="137"/>
      <c r="D42" s="131"/>
      <c r="E42" s="137"/>
    </row>
    <row r="43" spans="1:5" s="117" customFormat="1" ht="18" x14ac:dyDescent="0.25">
      <c r="A43" s="134"/>
      <c r="B43" s="142"/>
      <c r="C43" s="137"/>
      <c r="D43" s="131"/>
      <c r="E43" s="137"/>
    </row>
    <row r="44" spans="1:5" s="117" customFormat="1" ht="18.75" thickBot="1" x14ac:dyDescent="0.3">
      <c r="A44" s="120" t="s">
        <v>2472</v>
      </c>
      <c r="B44" s="201">
        <f>COUNT(B39:B39)</f>
        <v>0</v>
      </c>
      <c r="C44" s="188"/>
      <c r="D44" s="189"/>
      <c r="E44" s="190"/>
    </row>
    <row r="45" spans="1:5" s="117" customFormat="1" ht="15.75" thickBot="1" x14ac:dyDescent="0.3">
      <c r="B45" s="146"/>
      <c r="E45" s="122"/>
    </row>
    <row r="46" spans="1:5" s="117" customFormat="1" ht="18.75" thickBot="1" x14ac:dyDescent="0.3">
      <c r="A46" s="174" t="s">
        <v>2473</v>
      </c>
      <c r="B46" s="175"/>
      <c r="C46" s="175"/>
      <c r="D46" s="175"/>
      <c r="E46" s="176"/>
    </row>
    <row r="47" spans="1:5" s="117" customFormat="1" ht="18" customHeight="1" x14ac:dyDescent="0.25">
      <c r="A47" s="119" t="s">
        <v>15</v>
      </c>
      <c r="B47" s="127" t="s">
        <v>2415</v>
      </c>
      <c r="C47" s="119" t="s">
        <v>46</v>
      </c>
      <c r="D47" s="119" t="s">
        <v>2418</v>
      </c>
      <c r="E47" s="127" t="s">
        <v>2416</v>
      </c>
    </row>
    <row r="48" spans="1:5" s="117" customFormat="1" ht="18" x14ac:dyDescent="0.25">
      <c r="A48" s="148" t="str">
        <f>VLOOKUP(B48,'[1]LISTADO ATM'!$A$2:$C$822,3,0)</f>
        <v>DISTRITO NACIONAL</v>
      </c>
      <c r="B48" s="143">
        <v>946</v>
      </c>
      <c r="C48" s="149" t="str">
        <f>VLOOKUP(B48,'[1]LISTADO ATM'!$A$2:$B$822,2,0)</f>
        <v xml:space="preserve">ATM Oficina Núñez de Cáceres I </v>
      </c>
      <c r="D48" s="150" t="s">
        <v>2436</v>
      </c>
      <c r="E48" s="137">
        <v>3335957041</v>
      </c>
    </row>
    <row r="49" spans="1:8" s="110" customFormat="1" ht="18.75" customHeight="1" x14ac:dyDescent="0.25">
      <c r="A49" s="134" t="str">
        <f>VLOOKUP(B49,'[1]LISTADO ATM'!$A$2:$C$822,3,0)</f>
        <v>DISTRITO NACIONAL</v>
      </c>
      <c r="B49" s="143">
        <v>738</v>
      </c>
      <c r="C49" s="137" t="str">
        <f>VLOOKUP(B49,'[1]LISTADO ATM'!$A$2:$B$822,2,0)</f>
        <v xml:space="preserve">ATM Zona Franca Los Alcarrizos </v>
      </c>
      <c r="D49" s="130" t="s">
        <v>2436</v>
      </c>
      <c r="E49" s="137">
        <v>3335956853</v>
      </c>
    </row>
    <row r="50" spans="1:8" ht="18" x14ac:dyDescent="0.25">
      <c r="A50" s="148" t="str">
        <f>VLOOKUP(B50,'[1]LISTADO ATM'!$A$2:$C$822,3,0)</f>
        <v>ESTE</v>
      </c>
      <c r="B50" s="143">
        <v>386</v>
      </c>
      <c r="C50" s="149" t="str">
        <f>VLOOKUP(B50,'[1]LISTADO ATM'!$A$2:$B$822,2,0)</f>
        <v xml:space="preserve">ATM Plaza Verón II </v>
      </c>
      <c r="D50" s="150" t="s">
        <v>2436</v>
      </c>
      <c r="E50" s="137">
        <v>3335957663</v>
      </c>
      <c r="F50" s="106"/>
    </row>
    <row r="51" spans="1:8" ht="18" x14ac:dyDescent="0.25">
      <c r="A51" s="148" t="str">
        <f>VLOOKUP(B51,'[1]LISTADO ATM'!$A$2:$C$822,3,0)</f>
        <v>DISTRITO NACIONAL</v>
      </c>
      <c r="B51" s="143">
        <v>671</v>
      </c>
      <c r="C51" s="149" t="str">
        <f>VLOOKUP(B51,'[1]LISTADO ATM'!$A$2:$B$822,2,0)</f>
        <v>ATM Ayuntamiento Sto. Dgo. Norte</v>
      </c>
      <c r="D51" s="150" t="s">
        <v>2436</v>
      </c>
      <c r="E51" s="137">
        <v>3335957771</v>
      </c>
    </row>
    <row r="52" spans="1:8" ht="18" x14ac:dyDescent="0.25">
      <c r="A52" s="148" t="str">
        <f>VLOOKUP(B52,'[1]LISTADO ATM'!$A$2:$C$822,3,0)</f>
        <v>ESTE</v>
      </c>
      <c r="B52" s="143">
        <v>673</v>
      </c>
      <c r="C52" s="149" t="str">
        <f>VLOOKUP(B52,'[1]LISTADO ATM'!$A$2:$B$822,2,0)</f>
        <v>ATM Clínica Dr. Cruz Jiminián</v>
      </c>
      <c r="D52" s="150" t="s">
        <v>2436</v>
      </c>
      <c r="E52" s="137">
        <v>3335957797</v>
      </c>
    </row>
    <row r="53" spans="1:8" s="106" customFormat="1" ht="18" x14ac:dyDescent="0.25">
      <c r="A53" s="148" t="str">
        <f>VLOOKUP(B53,'[1]LISTADO ATM'!$A$2:$C$822,3,0)</f>
        <v>ESTE</v>
      </c>
      <c r="B53" s="143">
        <v>385</v>
      </c>
      <c r="C53" s="149" t="str">
        <f>VLOOKUP(B53,'[1]LISTADO ATM'!$A$2:$B$822,2,0)</f>
        <v xml:space="preserve">ATM Plaza Verón I </v>
      </c>
      <c r="D53" s="150" t="s">
        <v>2436</v>
      </c>
      <c r="E53" s="137">
        <v>3335957821</v>
      </c>
    </row>
    <row r="54" spans="1:8" s="106" customFormat="1" ht="18.75" customHeight="1" x14ac:dyDescent="0.25">
      <c r="A54" s="148" t="str">
        <f>VLOOKUP(B54,'[1]LISTADO ATM'!$A$2:$C$822,3,0)</f>
        <v>DISTRITO NACIONAL</v>
      </c>
      <c r="B54" s="143">
        <v>347</v>
      </c>
      <c r="C54" s="149" t="str">
        <f>VLOOKUP(B54,'[1]LISTADO ATM'!$A$2:$B$822,2,0)</f>
        <v>ATM Patio de Colombia</v>
      </c>
      <c r="D54" s="150" t="s">
        <v>2436</v>
      </c>
      <c r="E54" s="137">
        <v>3335957921</v>
      </c>
      <c r="G54" s="110"/>
      <c r="H54" s="110"/>
    </row>
    <row r="55" spans="1:8" ht="18" x14ac:dyDescent="0.25">
      <c r="A55" s="148" t="str">
        <f>VLOOKUP(B55,'[1]LISTADO ATM'!$A$2:$C$822,3,0)</f>
        <v>SUR</v>
      </c>
      <c r="B55" s="143">
        <v>342</v>
      </c>
      <c r="C55" s="149" t="str">
        <f>VLOOKUP(B55,'[1]LISTADO ATM'!$A$2:$B$822,2,0)</f>
        <v>ATM Oficina Obras Públicas Azua</v>
      </c>
      <c r="D55" s="150" t="s">
        <v>2436</v>
      </c>
      <c r="E55" s="137">
        <v>3335957980</v>
      </c>
      <c r="G55" s="110"/>
      <c r="H55" s="110"/>
    </row>
    <row r="56" spans="1:8" s="110" customFormat="1" ht="18" x14ac:dyDescent="0.25">
      <c r="A56" s="148" t="str">
        <f>VLOOKUP(B56,'[1]LISTADO ATM'!$A$2:$C$822,3,0)</f>
        <v>SUR</v>
      </c>
      <c r="B56" s="143">
        <v>356</v>
      </c>
      <c r="C56" s="149" t="str">
        <f>VLOOKUP(B56,'[1]LISTADO ATM'!$A$2:$B$822,2,0)</f>
        <v xml:space="preserve">ATM Estación Sigma (San Cristóbal) </v>
      </c>
      <c r="D56" s="150" t="s">
        <v>2436</v>
      </c>
      <c r="E56" s="137">
        <v>3335957985</v>
      </c>
    </row>
    <row r="57" spans="1:8" s="110" customFormat="1" ht="18" x14ac:dyDescent="0.25">
      <c r="A57" s="148" t="str">
        <f>VLOOKUP(B57,'[1]LISTADO ATM'!$A$2:$C$822,3,0)</f>
        <v>DISTRITO NACIONAL</v>
      </c>
      <c r="B57" s="143">
        <v>684</v>
      </c>
      <c r="C57" s="149" t="str">
        <f>VLOOKUP(B57,'[1]LISTADO ATM'!$A$2:$B$822,2,0)</f>
        <v>ATM Estación Texaco Prolongación 27 Febrero</v>
      </c>
      <c r="D57" s="150" t="s">
        <v>2436</v>
      </c>
      <c r="E57" s="137">
        <v>3335957979</v>
      </c>
    </row>
    <row r="58" spans="1:8" s="110" customFormat="1" ht="18" customHeight="1" x14ac:dyDescent="0.25">
      <c r="A58" s="148" t="str">
        <f>VLOOKUP(B58,'[1]LISTADO ATM'!$A$2:$C$822,3,0)</f>
        <v>DISTRITO NACIONAL</v>
      </c>
      <c r="B58" s="143">
        <v>540</v>
      </c>
      <c r="C58" s="149" t="str">
        <f>VLOOKUP(B58,'[1]LISTADO ATM'!$A$2:$B$822,2,0)</f>
        <v xml:space="preserve">ATM Autoservicio Sambil I </v>
      </c>
      <c r="D58" s="150" t="s">
        <v>2436</v>
      </c>
      <c r="E58" s="137">
        <v>3335957857</v>
      </c>
    </row>
    <row r="59" spans="1:8" s="110" customFormat="1" ht="18" x14ac:dyDescent="0.25">
      <c r="A59" s="148" t="str">
        <f>VLOOKUP(B59,'[1]LISTADO ATM'!$A$2:$C$822,3,0)</f>
        <v>DISTRITO NACIONAL</v>
      </c>
      <c r="B59" s="143">
        <v>735</v>
      </c>
      <c r="C59" s="149" t="str">
        <f>VLOOKUP(B59,'[1]LISTADO ATM'!$A$2:$B$822,2,0)</f>
        <v xml:space="preserve">ATM Oficina Independencia II  </v>
      </c>
      <c r="D59" s="150" t="s">
        <v>2436</v>
      </c>
      <c r="E59" s="137">
        <v>3335957800</v>
      </c>
    </row>
    <row r="60" spans="1:8" s="110" customFormat="1" ht="18" x14ac:dyDescent="0.25">
      <c r="A60" s="148" t="str">
        <f>VLOOKUP(B60,'[1]LISTADO ATM'!$A$2:$C$822,3,0)</f>
        <v>DISTRITO NACIONAL</v>
      </c>
      <c r="B60" s="143">
        <v>889</v>
      </c>
      <c r="C60" s="149" t="str">
        <f>VLOOKUP(B60,'[1]LISTADO ATM'!$A$2:$B$822,2,0)</f>
        <v>ATM Oficina Plaza Lama Máximo Gómez II</v>
      </c>
      <c r="D60" s="150" t="s">
        <v>2436</v>
      </c>
      <c r="E60" s="137">
        <v>3335958009</v>
      </c>
    </row>
    <row r="61" spans="1:8" ht="18" x14ac:dyDescent="0.25">
      <c r="A61" s="148" t="str">
        <f>VLOOKUP(B61,'[1]LISTADO ATM'!$A$2:$C$822,3,0)</f>
        <v>ESTE</v>
      </c>
      <c r="B61" s="143">
        <v>158</v>
      </c>
      <c r="C61" s="149" t="str">
        <f>VLOOKUP(B61,'[1]LISTADO ATM'!$A$2:$B$822,2,0)</f>
        <v xml:space="preserve">ATM Oficina Romana Norte </v>
      </c>
      <c r="D61" s="150" t="s">
        <v>2436</v>
      </c>
      <c r="E61" s="137">
        <v>3335958012</v>
      </c>
    </row>
    <row r="62" spans="1:8" ht="18" x14ac:dyDescent="0.25">
      <c r="A62" s="148" t="str">
        <f>VLOOKUP(B62,'[1]LISTADO ATM'!$A$2:$C$822,3,0)</f>
        <v>NORTE</v>
      </c>
      <c r="B62" s="143">
        <v>903</v>
      </c>
      <c r="C62" s="149" t="str">
        <f>VLOOKUP(B62,'[1]LISTADO ATM'!$A$2:$B$822,2,0)</f>
        <v xml:space="preserve">ATM Oficina La Vega Real I </v>
      </c>
      <c r="D62" s="150" t="s">
        <v>2436</v>
      </c>
      <c r="E62" s="137">
        <v>3335958017</v>
      </c>
    </row>
    <row r="63" spans="1:8" ht="18" x14ac:dyDescent="0.25">
      <c r="A63" s="148" t="str">
        <f>VLOOKUP(B63,'[1]LISTADO ATM'!$A$2:$C$822,3,0)</f>
        <v>NORTE</v>
      </c>
      <c r="B63" s="143">
        <v>633</v>
      </c>
      <c r="C63" s="149" t="str">
        <f>VLOOKUP(B63,'[1]LISTADO ATM'!$A$2:$B$822,2,0)</f>
        <v xml:space="preserve">ATM Autobanco Las Colinas </v>
      </c>
      <c r="D63" s="150" t="s">
        <v>2436</v>
      </c>
      <c r="E63" s="202">
        <v>3335958130</v>
      </c>
    </row>
    <row r="64" spans="1:8" ht="18" x14ac:dyDescent="0.25">
      <c r="A64" s="148" t="str">
        <f>VLOOKUP(B64,'[1]LISTADO ATM'!$A$2:$C$822,3,0)</f>
        <v>SUR</v>
      </c>
      <c r="B64" s="143">
        <v>615</v>
      </c>
      <c r="C64" s="149" t="str">
        <f>VLOOKUP(B64,'[1]LISTADO ATM'!$A$2:$B$822,2,0)</f>
        <v xml:space="preserve">ATM Estación Sunix Cabral (Barahona) </v>
      </c>
      <c r="D64" s="150" t="s">
        <v>2436</v>
      </c>
      <c r="E64" s="202">
        <v>3335958079</v>
      </c>
    </row>
    <row r="65" spans="1:5" ht="18" x14ac:dyDescent="0.25">
      <c r="A65" s="148" t="str">
        <f>VLOOKUP(B65,'[1]LISTADO ATM'!$A$2:$C$822,3,0)</f>
        <v>SUR</v>
      </c>
      <c r="B65" s="143">
        <v>881</v>
      </c>
      <c r="C65" s="149" t="str">
        <f>VLOOKUP(B65,'[1]LISTADO ATM'!$A$2:$B$822,2,0)</f>
        <v xml:space="preserve">ATM UNP Yaguate (San Cristóbal) </v>
      </c>
      <c r="D65" s="150" t="s">
        <v>2436</v>
      </c>
      <c r="E65" s="202">
        <v>3335958078</v>
      </c>
    </row>
    <row r="66" spans="1:5" ht="18.75" customHeight="1" x14ac:dyDescent="0.25">
      <c r="A66" s="148" t="str">
        <f>VLOOKUP(B66,'[1]LISTADO ATM'!$A$2:$C$822,3,0)</f>
        <v>DISTRITO NACIONAL</v>
      </c>
      <c r="B66" s="143">
        <v>629</v>
      </c>
      <c r="C66" s="149" t="str">
        <f>VLOOKUP(B66,'[1]LISTADO ATM'!$A$2:$B$822,2,0)</f>
        <v xml:space="preserve">ATM Oficina Americana Independencia I </v>
      </c>
      <c r="D66" s="150" t="s">
        <v>2436</v>
      </c>
      <c r="E66" s="202">
        <v>3335958077</v>
      </c>
    </row>
    <row r="67" spans="1:5" ht="18" x14ac:dyDescent="0.25">
      <c r="A67" s="148" t="str">
        <f>VLOOKUP(B67,'[1]LISTADO ATM'!$A$2:$C$822,3,0)</f>
        <v>DISTRITO NACIONAL</v>
      </c>
      <c r="B67" s="143">
        <v>957</v>
      </c>
      <c r="C67" s="149" t="str">
        <f>VLOOKUP(B67,'[1]LISTADO ATM'!$A$2:$B$822,2,0)</f>
        <v xml:space="preserve">ATM Oficina Venezuela </v>
      </c>
      <c r="D67" s="150" t="s">
        <v>2436</v>
      </c>
      <c r="E67" s="202">
        <v>3335958075</v>
      </c>
    </row>
    <row r="68" spans="1:5" ht="18" x14ac:dyDescent="0.25">
      <c r="A68" s="148" t="str">
        <f>VLOOKUP(B68,'[1]LISTADO ATM'!$A$2:$C$822,3,0)</f>
        <v>NORTE</v>
      </c>
      <c r="B68" s="143">
        <v>171</v>
      </c>
      <c r="C68" s="149" t="str">
        <f>VLOOKUP(B68,'[1]LISTADO ATM'!$A$2:$B$822,2,0)</f>
        <v xml:space="preserve">ATM Oficina Moca </v>
      </c>
      <c r="D68" s="150" t="s">
        <v>2436</v>
      </c>
      <c r="E68" s="202">
        <v>3335958074</v>
      </c>
    </row>
    <row r="69" spans="1:5" ht="18" x14ac:dyDescent="0.25">
      <c r="A69" s="148" t="str">
        <f>VLOOKUP(B69,'[1]LISTADO ATM'!$A$2:$C$822,3,0)</f>
        <v>DISTRITO NACIONAL</v>
      </c>
      <c r="B69" s="143">
        <v>717</v>
      </c>
      <c r="C69" s="149" t="str">
        <f>VLOOKUP(B69,'[1]LISTADO ATM'!$A$2:$B$822,2,0)</f>
        <v xml:space="preserve">ATM Oficina Los Alcarrizos </v>
      </c>
      <c r="D69" s="150" t="s">
        <v>2436</v>
      </c>
      <c r="E69" s="202">
        <v>3335958083</v>
      </c>
    </row>
    <row r="70" spans="1:5" ht="18" x14ac:dyDescent="0.25">
      <c r="A70" s="148" t="str">
        <f>VLOOKUP(B70,'[1]LISTADO ATM'!$A$2:$C$822,3,0)</f>
        <v>NORTE</v>
      </c>
      <c r="B70" s="143">
        <v>136</v>
      </c>
      <c r="C70" s="149" t="str">
        <f>VLOOKUP(B70,'[1]LISTADO ATM'!$A$2:$B$822,2,0)</f>
        <v>ATM S/M Xtra (Santiago)</v>
      </c>
      <c r="D70" s="150" t="s">
        <v>2436</v>
      </c>
      <c r="E70" s="202">
        <v>3335958094</v>
      </c>
    </row>
    <row r="71" spans="1:5" ht="18" x14ac:dyDescent="0.25">
      <c r="A71" s="148" t="str">
        <f>VLOOKUP(B71,'[1]LISTADO ATM'!$A$2:$C$822,3,0)</f>
        <v>ESTE</v>
      </c>
      <c r="B71" s="143">
        <v>268</v>
      </c>
      <c r="C71" s="149" t="str">
        <f>VLOOKUP(B71,'[1]LISTADO ATM'!$A$2:$B$822,2,0)</f>
        <v xml:space="preserve">ATM Autobanco La Altagracia (Higuey) </v>
      </c>
      <c r="D71" s="150" t="s">
        <v>2436</v>
      </c>
      <c r="E71" s="202">
        <v>3335958097</v>
      </c>
    </row>
    <row r="72" spans="1:5" ht="18" x14ac:dyDescent="0.25">
      <c r="A72" s="148" t="str">
        <f>VLOOKUP(B72,'[1]LISTADO ATM'!$A$2:$C$822,3,0)</f>
        <v>NORTE</v>
      </c>
      <c r="B72" s="143">
        <v>52</v>
      </c>
      <c r="C72" s="149" t="str">
        <f>VLOOKUP(B72,'[1]LISTADO ATM'!$A$2:$B$822,2,0)</f>
        <v xml:space="preserve">ATM Oficina Jarabacoa </v>
      </c>
      <c r="D72" s="150" t="s">
        <v>2436</v>
      </c>
      <c r="E72" s="202">
        <v>3335958109</v>
      </c>
    </row>
    <row r="73" spans="1:5" ht="18" customHeight="1" x14ac:dyDescent="0.25">
      <c r="A73" s="148" t="str">
        <f>VLOOKUP(B73,'[1]LISTADO ATM'!$A$2:$C$822,3,0)</f>
        <v>DISTRITO NACIONAL</v>
      </c>
      <c r="B73" s="143">
        <v>54</v>
      </c>
      <c r="C73" s="149" t="str">
        <f>VLOOKUP(B73,'[1]LISTADO ATM'!$A$2:$B$822,2,0)</f>
        <v xml:space="preserve">ATM Autoservicio Galería 360 </v>
      </c>
      <c r="D73" s="150" t="s">
        <v>2436</v>
      </c>
      <c r="E73" s="202">
        <v>3335958111</v>
      </c>
    </row>
    <row r="74" spans="1:5" ht="18" x14ac:dyDescent="0.25">
      <c r="A74" s="148" t="str">
        <f>VLOOKUP(B74,'[1]LISTADO ATM'!$A$2:$C$822,3,0)</f>
        <v>DISTRITO NACIONAL</v>
      </c>
      <c r="B74" s="143">
        <v>516</v>
      </c>
      <c r="C74" s="149" t="str">
        <f>VLOOKUP(B74,'[1]LISTADO ATM'!$A$2:$B$822,2,0)</f>
        <v xml:space="preserve">ATM Oficina Gascue </v>
      </c>
      <c r="D74" s="150" t="s">
        <v>2436</v>
      </c>
      <c r="E74" s="202">
        <v>3335958113</v>
      </c>
    </row>
    <row r="75" spans="1:5" ht="18" x14ac:dyDescent="0.25">
      <c r="A75" s="148" t="str">
        <f>VLOOKUP(B75,'[1]LISTADO ATM'!$A$2:$C$822,3,0)</f>
        <v>DISTRITO NACIONAL</v>
      </c>
      <c r="B75" s="143">
        <v>697</v>
      </c>
      <c r="C75" s="149" t="str">
        <f>VLOOKUP(B75,'[1]LISTADO ATM'!$A$2:$B$822,2,0)</f>
        <v>ATM Hipermercado Olé Ciudad Juan Bosch</v>
      </c>
      <c r="D75" s="150" t="s">
        <v>2436</v>
      </c>
      <c r="E75" s="202">
        <v>3335958114</v>
      </c>
    </row>
    <row r="76" spans="1:5" ht="18" x14ac:dyDescent="0.25">
      <c r="A76" s="148" t="str">
        <f>VLOOKUP(B76,'[1]LISTADO ATM'!$A$2:$C$822,3,0)</f>
        <v>SUR</v>
      </c>
      <c r="B76" s="143">
        <v>301</v>
      </c>
      <c r="C76" s="149" t="str">
        <f>VLOOKUP(B76,'[1]LISTADO ATM'!$A$2:$B$822,2,0)</f>
        <v xml:space="preserve">ATM UNP Alfa y Omega (Barahona) </v>
      </c>
      <c r="D76" s="150" t="s">
        <v>2436</v>
      </c>
      <c r="E76" s="202">
        <v>3335958124</v>
      </c>
    </row>
    <row r="77" spans="1:5" ht="18" x14ac:dyDescent="0.25">
      <c r="A77" s="148" t="str">
        <f>VLOOKUP(B77,'[1]LISTADO ATM'!$A$2:$C$822,3,0)</f>
        <v>DISTRITO NACIONAL</v>
      </c>
      <c r="B77" s="143">
        <v>441</v>
      </c>
      <c r="C77" s="149" t="str">
        <f>VLOOKUP(B77,'[1]LISTADO ATM'!$A$2:$B$822,2,0)</f>
        <v>ATM Estacion de Servicio Romulo Betancour</v>
      </c>
      <c r="D77" s="150" t="s">
        <v>2436</v>
      </c>
      <c r="E77" s="202">
        <v>3335958126</v>
      </c>
    </row>
    <row r="78" spans="1:5" ht="18" customHeight="1" x14ac:dyDescent="0.25">
      <c r="A78" s="148" t="str">
        <f>VLOOKUP(B78,'[1]LISTADO ATM'!$A$2:$C$822,3,0)</f>
        <v>SUR</v>
      </c>
      <c r="B78" s="143">
        <v>616</v>
      </c>
      <c r="C78" s="149" t="str">
        <f>VLOOKUP(B78,'[1]LISTADO ATM'!$A$2:$B$822,2,0)</f>
        <v xml:space="preserve">ATM 5ta. Brigada Barahona </v>
      </c>
      <c r="D78" s="150" t="s">
        <v>2436</v>
      </c>
      <c r="E78" s="202">
        <v>3335958128</v>
      </c>
    </row>
    <row r="79" spans="1:5" ht="18" x14ac:dyDescent="0.25">
      <c r="A79" s="148" t="str">
        <f>VLOOKUP(B79,'[1]LISTADO ATM'!$A$2:$C$822,3,0)</f>
        <v>ESTE</v>
      </c>
      <c r="B79" s="143">
        <v>651</v>
      </c>
      <c r="C79" s="149" t="str">
        <f>VLOOKUP(B79,'[1]LISTADO ATM'!$A$2:$B$822,2,0)</f>
        <v>ATM Eco Petroleo Romana</v>
      </c>
      <c r="D79" s="150" t="s">
        <v>2436</v>
      </c>
      <c r="E79" s="202">
        <v>3335958134</v>
      </c>
    </row>
    <row r="80" spans="1:5" ht="18" x14ac:dyDescent="0.25">
      <c r="A80" s="148" t="str">
        <f>VLOOKUP(B80,'[1]LISTADO ATM'!$A$2:$C$822,3,0)</f>
        <v>DISTRITO NACIONAL</v>
      </c>
      <c r="B80" s="143">
        <v>710</v>
      </c>
      <c r="C80" s="149" t="str">
        <f>VLOOKUP(B80,'[1]LISTADO ATM'!$A$2:$B$822,2,0)</f>
        <v xml:space="preserve">ATM S/M Soberano </v>
      </c>
      <c r="D80" s="150" t="s">
        <v>2436</v>
      </c>
      <c r="E80" s="202">
        <v>3335958135</v>
      </c>
    </row>
    <row r="81" spans="1:5" ht="18.75" customHeight="1" x14ac:dyDescent="0.25">
      <c r="A81" s="148" t="str">
        <f>VLOOKUP(B81,'[1]LISTADO ATM'!$A$2:$C$822,3,0)</f>
        <v>SUR</v>
      </c>
      <c r="B81" s="143">
        <v>780</v>
      </c>
      <c r="C81" s="149" t="str">
        <f>VLOOKUP(B81,'[1]LISTADO ATM'!$A$2:$B$822,2,0)</f>
        <v xml:space="preserve">ATM Oficina Barahona I </v>
      </c>
      <c r="D81" s="150" t="s">
        <v>2436</v>
      </c>
      <c r="E81" s="202">
        <v>3335958136</v>
      </c>
    </row>
    <row r="82" spans="1:5" ht="18" x14ac:dyDescent="0.25">
      <c r="A82" s="148" t="str">
        <f>VLOOKUP(B82,'[1]LISTADO ATM'!$A$2:$C$822,3,0)</f>
        <v>ESTE</v>
      </c>
      <c r="B82" s="143">
        <v>912</v>
      </c>
      <c r="C82" s="149" t="str">
        <f>VLOOKUP(B82,'[1]LISTADO ATM'!$A$2:$B$822,2,0)</f>
        <v xml:space="preserve">ATM Oficina San Pedro II </v>
      </c>
      <c r="D82" s="150" t="s">
        <v>2436</v>
      </c>
      <c r="E82" s="202">
        <v>3335958137</v>
      </c>
    </row>
    <row r="83" spans="1:5" ht="18" x14ac:dyDescent="0.25">
      <c r="A83" s="148" t="str">
        <f>VLOOKUP(B83,'[1]LISTADO ATM'!$A$2:$C$822,3,0)</f>
        <v>DISTRITO NACIONAL</v>
      </c>
      <c r="B83" s="143">
        <v>967</v>
      </c>
      <c r="C83" s="149" t="str">
        <f>VLOOKUP(B83,'[1]LISTADO ATM'!$A$2:$B$822,2,0)</f>
        <v xml:space="preserve">ATM UNP Hiper Olé Autopista Duarte </v>
      </c>
      <c r="D83" s="150" t="s">
        <v>2436</v>
      </c>
      <c r="E83" s="202">
        <v>3335958138</v>
      </c>
    </row>
    <row r="84" spans="1:5" ht="18.75" customHeight="1" x14ac:dyDescent="0.25">
      <c r="A84" s="148" t="str">
        <f>VLOOKUP(B84,'[1]LISTADO ATM'!$A$2:$C$822,3,0)</f>
        <v>SUR</v>
      </c>
      <c r="B84" s="143">
        <v>984</v>
      </c>
      <c r="C84" s="149" t="str">
        <f>VLOOKUP(B84,'[1]LISTADO ATM'!$A$2:$B$822,2,0)</f>
        <v xml:space="preserve">ATM Oficina Neiba II </v>
      </c>
      <c r="D84" s="150" t="s">
        <v>2436</v>
      </c>
      <c r="E84" s="202">
        <v>3335958139</v>
      </c>
    </row>
    <row r="85" spans="1:5" ht="18.75" customHeight="1" x14ac:dyDescent="0.25">
      <c r="A85" s="148" t="str">
        <f>VLOOKUP(B85,'[1]LISTADO ATM'!$A$2:$C$822,3,0)</f>
        <v>DISTRITO NACIONAL</v>
      </c>
      <c r="B85" s="143">
        <v>338</v>
      </c>
      <c r="C85" s="149" t="str">
        <f>VLOOKUP(B85,'[1]LISTADO ATM'!$A$2:$B$822,2,0)</f>
        <v>ATM S/M Aprezio Pantoja</v>
      </c>
      <c r="D85" s="150" t="s">
        <v>2436</v>
      </c>
      <c r="E85" s="202">
        <v>3335958144</v>
      </c>
    </row>
    <row r="86" spans="1:5" ht="18" x14ac:dyDescent="0.25">
      <c r="A86" s="148" t="str">
        <f>VLOOKUP(B86,'[1]LISTADO ATM'!$A$2:$C$822,3,0)</f>
        <v>ESTE</v>
      </c>
      <c r="B86" s="143">
        <v>660</v>
      </c>
      <c r="C86" s="149" t="str">
        <f>VLOOKUP(B86,'[1]LISTADO ATM'!$A$2:$B$822,2,0)</f>
        <v>ATM Oficina Romana Norte II</v>
      </c>
      <c r="D86" s="150" t="s">
        <v>2436</v>
      </c>
      <c r="E86" s="202">
        <v>3335958146</v>
      </c>
    </row>
    <row r="87" spans="1:5" ht="18" x14ac:dyDescent="0.25">
      <c r="A87" s="148" t="str">
        <f>VLOOKUP(B87,'[1]LISTADO ATM'!$A$2:$C$822,3,0)</f>
        <v>DISTRITO NACIONAL</v>
      </c>
      <c r="B87" s="143">
        <v>493</v>
      </c>
      <c r="C87" s="149" t="str">
        <f>VLOOKUP(B87,'[1]LISTADO ATM'!$A$2:$B$822,2,0)</f>
        <v xml:space="preserve">ATM Oficina Haina Occidental II </v>
      </c>
      <c r="D87" s="150" t="s">
        <v>2436</v>
      </c>
      <c r="E87" s="202">
        <v>3335958148</v>
      </c>
    </row>
    <row r="88" spans="1:5" s="117" customFormat="1" ht="18.75" customHeight="1" x14ac:dyDescent="0.25">
      <c r="A88" s="148" t="str">
        <f>VLOOKUP(B88,'[1]LISTADO ATM'!$A$2:$C$822,3,0)</f>
        <v>DISTRITO NACIONAL</v>
      </c>
      <c r="B88" s="143">
        <v>883</v>
      </c>
      <c r="C88" s="149" t="str">
        <f>VLOOKUP(B88,'[1]LISTADO ATM'!$A$2:$B$822,2,0)</f>
        <v xml:space="preserve">ATM Oficina Filadelfia Plaza </v>
      </c>
      <c r="D88" s="150" t="s">
        <v>2436</v>
      </c>
      <c r="E88" s="202">
        <v>3335958149</v>
      </c>
    </row>
    <row r="89" spans="1:5" ht="18" x14ac:dyDescent="0.25">
      <c r="A89" s="148" t="str">
        <f>VLOOKUP(B89,'[1]LISTADO ATM'!$A$2:$C$822,3,0)</f>
        <v>NORTE</v>
      </c>
      <c r="B89" s="143">
        <v>763</v>
      </c>
      <c r="C89" s="149" t="str">
        <f>VLOOKUP(B89,'[1]LISTADO ATM'!$A$2:$B$822,2,0)</f>
        <v xml:space="preserve">ATM UNP Montellano </v>
      </c>
      <c r="D89" s="150" t="s">
        <v>2436</v>
      </c>
      <c r="E89" s="202">
        <v>3335958155</v>
      </c>
    </row>
    <row r="90" spans="1:5" ht="18" x14ac:dyDescent="0.25">
      <c r="A90" s="148" t="str">
        <f>VLOOKUP(B90,'[1]LISTADO ATM'!$A$2:$C$822,3,0)</f>
        <v>SUR</v>
      </c>
      <c r="B90" s="143">
        <v>48</v>
      </c>
      <c r="C90" s="149" t="str">
        <f>VLOOKUP(B90,'[1]LISTADO ATM'!$A$2:$B$822,2,0)</f>
        <v xml:space="preserve">ATM Autoservicio Neiba I </v>
      </c>
      <c r="D90" s="150" t="s">
        <v>2436</v>
      </c>
      <c r="E90" s="202">
        <v>3335958150</v>
      </c>
    </row>
    <row r="91" spans="1:5" ht="18" x14ac:dyDescent="0.25">
      <c r="A91" s="148" t="str">
        <f>VLOOKUP(B91,'[1]LISTADO ATM'!$A$2:$C$822,3,0)</f>
        <v>SUR</v>
      </c>
      <c r="B91" s="143">
        <v>783</v>
      </c>
      <c r="C91" s="149" t="str">
        <f>VLOOKUP(B91,'[1]LISTADO ATM'!$A$2:$B$822,2,0)</f>
        <v xml:space="preserve">ATM Autobanco Alfa y Omega (Barahona) </v>
      </c>
      <c r="D91" s="150" t="s">
        <v>2436</v>
      </c>
      <c r="E91" s="202">
        <v>3335958156</v>
      </c>
    </row>
    <row r="92" spans="1:5" ht="18" x14ac:dyDescent="0.25">
      <c r="A92" s="148" t="str">
        <f>VLOOKUP(B92,'[1]LISTADO ATM'!$A$2:$C$822,3,0)</f>
        <v>DISTRITO NACIONAL</v>
      </c>
      <c r="B92" s="143">
        <v>672</v>
      </c>
      <c r="C92" s="149" t="str">
        <f>VLOOKUP(B92,'[1]LISTADO ATM'!$A$2:$B$822,2,0)</f>
        <v>ATM Destacamento Policía Nacional La Victoria</v>
      </c>
      <c r="D92" s="150" t="s">
        <v>2436</v>
      </c>
      <c r="E92" s="202">
        <v>3335958157</v>
      </c>
    </row>
    <row r="93" spans="1:5" ht="18" x14ac:dyDescent="0.25">
      <c r="A93" s="148" t="str">
        <f>VLOOKUP(B93,'[1]LISTADO ATM'!$A$2:$C$822,3,0)</f>
        <v>DISTRITO NACIONAL</v>
      </c>
      <c r="B93" s="143">
        <v>235</v>
      </c>
      <c r="C93" s="149" t="str">
        <f>VLOOKUP(B93,'[1]LISTADO ATM'!$A$2:$B$822,2,0)</f>
        <v xml:space="preserve">ATM Oficina Multicentro La Sirena San Isidro </v>
      </c>
      <c r="D93" s="150" t="s">
        <v>2436</v>
      </c>
      <c r="E93" s="202">
        <v>3335958173</v>
      </c>
    </row>
    <row r="94" spans="1:5" ht="18" x14ac:dyDescent="0.25">
      <c r="A94" s="148" t="str">
        <f>VLOOKUP(B94,'[1]LISTADO ATM'!$A$2:$C$822,3,0)</f>
        <v>DISTRITO NACIONAL</v>
      </c>
      <c r="B94" s="143">
        <v>929</v>
      </c>
      <c r="C94" s="149" t="str">
        <f>VLOOKUP(B94,'[1]LISTADO ATM'!$A$2:$B$822,2,0)</f>
        <v>ATM Autoservicio Nacional El Conde</v>
      </c>
      <c r="D94" s="150" t="s">
        <v>2436</v>
      </c>
      <c r="E94" s="202">
        <v>3335958175</v>
      </c>
    </row>
    <row r="95" spans="1:5" ht="18" x14ac:dyDescent="0.25">
      <c r="A95" s="148" t="str">
        <f>VLOOKUP(B95,'[1]LISTADO ATM'!$A$2:$C$822,3,0)</f>
        <v>DISTRITO NACIONAL</v>
      </c>
      <c r="B95" s="203">
        <v>231</v>
      </c>
      <c r="C95" s="149" t="str">
        <f>VLOOKUP(B95,'[1]LISTADO ATM'!$A$2:$B$822,2,0)</f>
        <v xml:space="preserve">ATM Oficina Zona Oriental </v>
      </c>
      <c r="D95" s="150" t="s">
        <v>2436</v>
      </c>
      <c r="E95" s="137">
        <v>3335958181</v>
      </c>
    </row>
    <row r="96" spans="1:5" ht="18" x14ac:dyDescent="0.25">
      <c r="A96" s="148" t="str">
        <f>VLOOKUP(B96,'[1]LISTADO ATM'!$A$2:$C$822,3,0)</f>
        <v>NORTE</v>
      </c>
      <c r="B96" s="143">
        <v>256</v>
      </c>
      <c r="C96" s="149" t="str">
        <f>VLOOKUP(B96,'[1]LISTADO ATM'!$A$2:$B$822,2,0)</f>
        <v xml:space="preserve">ATM Oficina Licey Al Medio </v>
      </c>
      <c r="D96" s="150" t="s">
        <v>2436</v>
      </c>
      <c r="E96" s="137">
        <v>3335958382</v>
      </c>
    </row>
    <row r="97" spans="1:5" ht="18" x14ac:dyDescent="0.25">
      <c r="A97" s="148" t="str">
        <f>VLOOKUP(B97,'[1]LISTADO ATM'!$A$2:$C$822,3,0)</f>
        <v>ESTE</v>
      </c>
      <c r="B97" s="143">
        <v>630</v>
      </c>
      <c r="C97" s="149" t="str">
        <f>VLOOKUP(B97,'[1]LISTADO ATM'!$A$2:$B$822,2,0)</f>
        <v xml:space="preserve">ATM Oficina Plaza Zaglul (SPM) </v>
      </c>
      <c r="D97" s="150" t="s">
        <v>2436</v>
      </c>
      <c r="E97" s="137">
        <v>3335958913</v>
      </c>
    </row>
    <row r="98" spans="1:5" ht="18" x14ac:dyDescent="0.25">
      <c r="A98" s="148" t="str">
        <f>VLOOKUP(B98,'[1]LISTADO ATM'!$A$2:$C$822,3,0)</f>
        <v>NORTE</v>
      </c>
      <c r="B98" s="143">
        <v>760</v>
      </c>
      <c r="C98" s="149" t="str">
        <f>VLOOKUP(B98,'[1]LISTADO ATM'!$A$2:$B$822,2,0)</f>
        <v xml:space="preserve">ATM UNP Cruce Guayacanes (Mao) </v>
      </c>
      <c r="D98" s="150" t="s">
        <v>2436</v>
      </c>
      <c r="E98" s="137">
        <v>3335958919</v>
      </c>
    </row>
    <row r="99" spans="1:5" ht="18" x14ac:dyDescent="0.25">
      <c r="A99" s="148" t="str">
        <f>VLOOKUP(B99,'[1]LISTADO ATM'!$A$2:$C$822,3,0)</f>
        <v>NORTE</v>
      </c>
      <c r="B99" s="143">
        <v>728</v>
      </c>
      <c r="C99" s="149" t="str">
        <f>VLOOKUP(B99,'[1]LISTADO ATM'!$A$2:$B$822,2,0)</f>
        <v xml:space="preserve">ATM UNP La Vega Oficina Regional Norcentral </v>
      </c>
      <c r="D99" s="150" t="s">
        <v>2436</v>
      </c>
      <c r="E99" s="137">
        <v>3335958936</v>
      </c>
    </row>
    <row r="100" spans="1:5" ht="18" x14ac:dyDescent="0.25">
      <c r="A100" s="148" t="str">
        <f>VLOOKUP(B100,'[1]LISTADO ATM'!$A$2:$C$822,3,0)</f>
        <v>NORTE</v>
      </c>
      <c r="B100" s="143">
        <v>965</v>
      </c>
      <c r="C100" s="149" t="str">
        <f>VLOOKUP(B100,'[1]LISTADO ATM'!$A$2:$B$822,2,0)</f>
        <v xml:space="preserve">ATM S/M La Fuente FUN (Santiago) </v>
      </c>
      <c r="D100" s="150" t="s">
        <v>2436</v>
      </c>
      <c r="E100" s="137">
        <v>3335958944</v>
      </c>
    </row>
    <row r="101" spans="1:5" ht="18" x14ac:dyDescent="0.25">
      <c r="A101" s="148" t="str">
        <f>VLOOKUP(B101,'[1]LISTADO ATM'!$A$2:$C$822,3,0)</f>
        <v>DISTRITO NACIONAL</v>
      </c>
      <c r="B101" s="143">
        <v>574</v>
      </c>
      <c r="C101" s="149" t="str">
        <f>VLOOKUP(B101,'[1]LISTADO ATM'!$A$2:$B$822,2,0)</f>
        <v xml:space="preserve">ATM Club Obras Públicas </v>
      </c>
      <c r="D101" s="150" t="s">
        <v>2436</v>
      </c>
      <c r="E101" s="137">
        <v>3335958951</v>
      </c>
    </row>
    <row r="102" spans="1:5" ht="18" x14ac:dyDescent="0.25">
      <c r="A102" s="148" t="str">
        <f>VLOOKUP(B102,'[1]LISTADO ATM'!$A$2:$C$822,3,0)</f>
        <v>NORTE</v>
      </c>
      <c r="B102" s="143">
        <v>198</v>
      </c>
      <c r="C102" s="149" t="str">
        <f>VLOOKUP(B102,'[1]LISTADO ATM'!$A$2:$B$822,2,0)</f>
        <v xml:space="preserve">ATM Almacenes El Encanto  (Santiago) </v>
      </c>
      <c r="D102" s="150" t="s">
        <v>2436</v>
      </c>
      <c r="E102" s="137">
        <v>3335958957</v>
      </c>
    </row>
    <row r="103" spans="1:5" ht="18" x14ac:dyDescent="0.25">
      <c r="A103" s="148" t="str">
        <f>VLOOKUP(B103,'[1]LISTADO ATM'!$A$2:$C$822,3,0)</f>
        <v>ESTE</v>
      </c>
      <c r="B103" s="143">
        <v>843</v>
      </c>
      <c r="C103" s="149" t="str">
        <f>VLOOKUP(B103,'[1]LISTADO ATM'!$A$2:$B$822,2,0)</f>
        <v xml:space="preserve">ATM Oficina Romana Centro </v>
      </c>
      <c r="D103" s="150" t="s">
        <v>2436</v>
      </c>
      <c r="E103" s="137">
        <v>3335958986</v>
      </c>
    </row>
    <row r="104" spans="1:5" ht="18" x14ac:dyDescent="0.25">
      <c r="A104" s="148" t="str">
        <f>VLOOKUP(B104,'[1]LISTADO ATM'!$A$2:$C$822,3,0)</f>
        <v>SUR</v>
      </c>
      <c r="B104" s="143">
        <v>750</v>
      </c>
      <c r="C104" s="149" t="str">
        <f>VLOOKUP(B104,'[1]LISTADO ATM'!$A$2:$B$822,2,0)</f>
        <v xml:space="preserve">ATM UNP Duvergé </v>
      </c>
      <c r="D104" s="150" t="s">
        <v>2436</v>
      </c>
      <c r="E104" s="137">
        <v>3335959012</v>
      </c>
    </row>
    <row r="105" spans="1:5" ht="18" x14ac:dyDescent="0.25">
      <c r="A105" s="148" t="str">
        <f>VLOOKUP(B105,'[1]LISTADO ATM'!$A$2:$C$822,3,0)</f>
        <v>ESTE</v>
      </c>
      <c r="B105" s="203">
        <v>612</v>
      </c>
      <c r="C105" s="149" t="str">
        <f>VLOOKUP(B105,'[1]LISTADO ATM'!$A$2:$B$822,2,0)</f>
        <v xml:space="preserve">ATM Plaza Orense (La Romana) </v>
      </c>
      <c r="D105" s="150" t="s">
        <v>2436</v>
      </c>
      <c r="E105" s="137">
        <v>3335959107</v>
      </c>
    </row>
    <row r="106" spans="1:5" ht="18" x14ac:dyDescent="0.25">
      <c r="A106" s="134"/>
      <c r="B106" s="143"/>
      <c r="C106" s="137"/>
      <c r="D106" s="130"/>
      <c r="E106" s="137"/>
    </row>
    <row r="107" spans="1:5" ht="18" x14ac:dyDescent="0.25">
      <c r="A107" s="134"/>
      <c r="B107" s="143"/>
      <c r="C107" s="137"/>
      <c r="D107" s="130"/>
      <c r="E107" s="206"/>
    </row>
    <row r="108" spans="1:5" ht="18" x14ac:dyDescent="0.25">
      <c r="A108" s="134"/>
      <c r="B108" s="143"/>
      <c r="C108" s="137"/>
      <c r="D108" s="130"/>
      <c r="E108" s="206"/>
    </row>
    <row r="109" spans="1:5" ht="18" x14ac:dyDescent="0.25">
      <c r="A109" s="134"/>
      <c r="B109" s="143"/>
      <c r="C109" s="137"/>
      <c r="D109" s="130"/>
      <c r="E109" s="206"/>
    </row>
    <row r="110" spans="1:5" ht="18" x14ac:dyDescent="0.25">
      <c r="A110" s="134"/>
      <c r="B110" s="143"/>
      <c r="C110" s="137"/>
      <c r="D110" s="130"/>
      <c r="E110" s="206"/>
    </row>
    <row r="111" spans="1:5" ht="18" x14ac:dyDescent="0.25">
      <c r="A111" s="148" t="e">
        <f>VLOOKUP(B111,'[1]LISTADO ATM'!$A$2:$C$822,3,0)</f>
        <v>#N/A</v>
      </c>
      <c r="B111" s="143"/>
      <c r="C111" s="149" t="e">
        <f>VLOOKUP(B111,'[1]LISTADO ATM'!$A$2:$B$822,2,0)</f>
        <v>#N/A</v>
      </c>
      <c r="D111" s="130"/>
      <c r="E111" s="137"/>
    </row>
    <row r="112" spans="1:5" ht="18.75" thickBot="1" x14ac:dyDescent="0.3">
      <c r="A112" s="138"/>
      <c r="B112" s="201">
        <f>COUNT(B48:B105)</f>
        <v>58</v>
      </c>
      <c r="C112" s="129"/>
      <c r="D112" s="129"/>
      <c r="E112" s="129"/>
    </row>
    <row r="113" spans="1:5" ht="15.75" thickBot="1" x14ac:dyDescent="0.3">
      <c r="A113" s="117"/>
      <c r="B113" s="146"/>
      <c r="C113" s="117"/>
      <c r="D113" s="117"/>
      <c r="E113" s="122"/>
    </row>
    <row r="114" spans="1:5" ht="18.75" thickBot="1" x14ac:dyDescent="0.3">
      <c r="A114" s="174" t="s">
        <v>2436</v>
      </c>
      <c r="B114" s="175"/>
      <c r="C114" s="175"/>
      <c r="D114" s="175"/>
      <c r="E114" s="176"/>
    </row>
    <row r="115" spans="1:5" ht="18" x14ac:dyDescent="0.25">
      <c r="A115" s="119" t="s">
        <v>15</v>
      </c>
      <c r="B115" s="127" t="s">
        <v>2415</v>
      </c>
      <c r="C115" s="119" t="s">
        <v>2587</v>
      </c>
      <c r="D115" s="119" t="s">
        <v>2418</v>
      </c>
      <c r="E115" s="127" t="s">
        <v>2416</v>
      </c>
    </row>
    <row r="116" spans="1:5" ht="18" x14ac:dyDescent="0.25">
      <c r="A116" s="134" t="str">
        <f>VLOOKUP(B116,'[1]LISTADO ATM'!$A$2:$C$822,3,0)</f>
        <v>DISTRITO NACIONAL</v>
      </c>
      <c r="B116" s="142">
        <v>354</v>
      </c>
      <c r="C116" s="137" t="str">
        <f>VLOOKUP(B116,'[1]LISTADO ATM'!$A$2:$B$822,2,0)</f>
        <v xml:space="preserve">ATM Oficina Núñez de Cáceres II </v>
      </c>
      <c r="D116" s="134" t="s">
        <v>2479</v>
      </c>
      <c r="E116" s="137">
        <v>3335956385</v>
      </c>
    </row>
    <row r="117" spans="1:5" ht="18" x14ac:dyDescent="0.25">
      <c r="A117" s="134" t="str">
        <f>VLOOKUP(B117,'[1]LISTADO ATM'!$A$2:$C$822,3,0)</f>
        <v>DISTRITO NACIONAL</v>
      </c>
      <c r="B117" s="142">
        <v>570</v>
      </c>
      <c r="C117" s="137" t="str">
        <f>VLOOKUP(B117,'[1]LISTADO ATM'!$A$2:$B$822,2,0)</f>
        <v xml:space="preserve">ATM S/M Liverpool Villa Mella </v>
      </c>
      <c r="D117" s="134" t="s">
        <v>2479</v>
      </c>
      <c r="E117" s="137">
        <v>3335957678</v>
      </c>
    </row>
    <row r="118" spans="1:5" ht="18" x14ac:dyDescent="0.25">
      <c r="A118" s="134" t="str">
        <f>VLOOKUP(B118,'[1]LISTADO ATM'!$A$2:$C$822,3,0)</f>
        <v>DISTRITO NACIONAL</v>
      </c>
      <c r="B118" s="142">
        <v>876</v>
      </c>
      <c r="C118" s="137" t="str">
        <f>VLOOKUP(B118,'[1]LISTADO ATM'!$A$2:$B$822,2,0)</f>
        <v xml:space="preserve">ATM Estación Next Abraham Lincoln </v>
      </c>
      <c r="D118" s="134" t="s">
        <v>2479</v>
      </c>
      <c r="E118" s="202">
        <v>3335956269</v>
      </c>
    </row>
    <row r="119" spans="1:5" ht="18" x14ac:dyDescent="0.25">
      <c r="A119" s="134" t="str">
        <f>VLOOKUP(B119,'[1]LISTADO ATM'!$A$2:$C$822,3,0)</f>
        <v>DISTRITO NACIONAL</v>
      </c>
      <c r="B119" s="142">
        <v>983</v>
      </c>
      <c r="C119" s="137" t="str">
        <f>VLOOKUP(B119,'[1]LISTADO ATM'!$A$2:$B$822,2,0)</f>
        <v xml:space="preserve">ATM Bravo República de Colombia </v>
      </c>
      <c r="D119" s="134" t="s">
        <v>2479</v>
      </c>
      <c r="E119" s="202">
        <v>3335958076</v>
      </c>
    </row>
    <row r="120" spans="1:5" ht="18" x14ac:dyDescent="0.25">
      <c r="A120" s="134" t="str">
        <f>VLOOKUP(B120,'[1]LISTADO ATM'!$A$2:$C$822,3,0)</f>
        <v>DISTRITO NACIONAL</v>
      </c>
      <c r="B120" s="142">
        <v>194</v>
      </c>
      <c r="C120" s="137" t="str">
        <f>VLOOKUP(B120,'[1]LISTADO ATM'!$A$2:$B$822,2,0)</f>
        <v xml:space="preserve">ATM UNP Pantoja </v>
      </c>
      <c r="D120" s="134" t="s">
        <v>2479</v>
      </c>
      <c r="E120" s="202">
        <v>3335958073</v>
      </c>
    </row>
    <row r="121" spans="1:5" ht="18" x14ac:dyDescent="0.25">
      <c r="A121" s="134" t="str">
        <f>VLOOKUP(B121,'[1]LISTADO ATM'!$A$2:$C$822,3,0)</f>
        <v>NORTE</v>
      </c>
      <c r="B121" s="142">
        <v>882</v>
      </c>
      <c r="C121" s="137" t="str">
        <f>VLOOKUP(B121,'[1]LISTADO ATM'!$A$2:$B$822,2,0)</f>
        <v xml:space="preserve">ATM Oficina Moca II </v>
      </c>
      <c r="D121" s="134" t="s">
        <v>2479</v>
      </c>
      <c r="E121" s="202">
        <v>3335958095</v>
      </c>
    </row>
    <row r="122" spans="1:5" ht="18" x14ac:dyDescent="0.25">
      <c r="A122" s="134" t="str">
        <f>VLOOKUP(B122,'[1]LISTADO ATM'!$A$2:$C$822,3,0)</f>
        <v>ESTE</v>
      </c>
      <c r="B122" s="142">
        <v>293</v>
      </c>
      <c r="C122" s="137" t="str">
        <f>VLOOKUP(B122,'[1]LISTADO ATM'!$A$2:$B$822,2,0)</f>
        <v xml:space="preserve">ATM S/M Nueva Visión (San Pedro) </v>
      </c>
      <c r="D122" s="134" t="s">
        <v>2479</v>
      </c>
      <c r="E122" s="202">
        <v>3335958096</v>
      </c>
    </row>
    <row r="123" spans="1:5" ht="18" customHeight="1" x14ac:dyDescent="0.25">
      <c r="A123" s="134" t="str">
        <f>VLOOKUP(B123,'[1]LISTADO ATM'!$A$2:$C$822,3,0)</f>
        <v>DISTRITO NACIONAL</v>
      </c>
      <c r="B123" s="142">
        <v>670</v>
      </c>
      <c r="C123" s="137" t="str">
        <f>VLOOKUP(B123,'[1]LISTADO ATM'!$A$2:$B$822,2,0)</f>
        <v>ATM Estación Texaco Algodón</v>
      </c>
      <c r="D123" s="134" t="s">
        <v>2479</v>
      </c>
      <c r="E123" s="202">
        <v>3335958098</v>
      </c>
    </row>
    <row r="124" spans="1:5" ht="18" x14ac:dyDescent="0.25">
      <c r="A124" s="134" t="str">
        <f>VLOOKUP(B124,'[1]LISTADO ATM'!$A$2:$C$822,3,0)</f>
        <v>DISTRITO NACIONAL</v>
      </c>
      <c r="B124" s="142">
        <v>785</v>
      </c>
      <c r="C124" s="137" t="str">
        <f>VLOOKUP(B124,'[1]LISTADO ATM'!$A$2:$B$822,2,0)</f>
        <v xml:space="preserve">ATM S/M Nacional Máximo Gómez </v>
      </c>
      <c r="D124" s="134" t="s">
        <v>2479</v>
      </c>
      <c r="E124" s="202">
        <v>3335958099</v>
      </c>
    </row>
    <row r="125" spans="1:5" ht="18" x14ac:dyDescent="0.25">
      <c r="A125" s="134" t="str">
        <f>VLOOKUP(B125,'[1]LISTADO ATM'!$A$2:$C$822,3,0)</f>
        <v>DISTRITO NACIONAL</v>
      </c>
      <c r="B125" s="142">
        <v>931</v>
      </c>
      <c r="C125" s="137" t="str">
        <f>VLOOKUP(B125,'[1]LISTADO ATM'!$A$2:$B$822,2,0)</f>
        <v xml:space="preserve">ATM Autobanco Luperón I </v>
      </c>
      <c r="D125" s="134" t="s">
        <v>2479</v>
      </c>
      <c r="E125" s="202">
        <v>3335958115</v>
      </c>
    </row>
    <row r="126" spans="1:5" ht="18" x14ac:dyDescent="0.25">
      <c r="A126" s="134" t="str">
        <f>VLOOKUP(B126,'[1]LISTADO ATM'!$A$2:$C$822,3,0)</f>
        <v>NORTE</v>
      </c>
      <c r="B126" s="142">
        <v>752</v>
      </c>
      <c r="C126" s="137" t="str">
        <f>VLOOKUP(B126,'[1]LISTADO ATM'!$A$2:$B$822,2,0)</f>
        <v xml:space="preserve">ATM UNP Las Carolinas (La Vega) </v>
      </c>
      <c r="D126" s="134" t="s">
        <v>2479</v>
      </c>
      <c r="E126" s="202">
        <v>3335958080</v>
      </c>
    </row>
    <row r="127" spans="1:5" ht="18" x14ac:dyDescent="0.25">
      <c r="A127" s="134" t="str">
        <f>VLOOKUP(B127,'[1]LISTADO ATM'!$A$2:$C$822,3,0)</f>
        <v>DISTRITO NACIONAL</v>
      </c>
      <c r="B127" s="142">
        <v>539</v>
      </c>
      <c r="C127" s="137" t="str">
        <f>VLOOKUP(B127,'[1]LISTADO ATM'!$A$2:$B$822,2,0)</f>
        <v>ATM S/M La Cadena Los Proceres</v>
      </c>
      <c r="D127" s="134" t="s">
        <v>2479</v>
      </c>
      <c r="E127" s="202">
        <v>3335958127</v>
      </c>
    </row>
    <row r="128" spans="1:5" ht="18" x14ac:dyDescent="0.25">
      <c r="A128" s="134" t="str">
        <f>VLOOKUP(B128,'[1]LISTADO ATM'!$A$2:$C$822,3,0)</f>
        <v>ESTE</v>
      </c>
      <c r="B128" s="142">
        <v>634</v>
      </c>
      <c r="C128" s="137" t="str">
        <f>VLOOKUP(B128,'[1]LISTADO ATM'!$A$2:$B$822,2,0)</f>
        <v xml:space="preserve">ATM Ayuntamiento Los Llanos (SPM) </v>
      </c>
      <c r="D128" s="134" t="s">
        <v>2479</v>
      </c>
      <c r="E128" s="202">
        <v>3335958132</v>
      </c>
    </row>
    <row r="129" spans="1:5" ht="18" x14ac:dyDescent="0.25">
      <c r="A129" s="134" t="str">
        <f>VLOOKUP(B129,'[1]LISTADO ATM'!$A$2:$C$822,3,0)</f>
        <v>NORTE</v>
      </c>
      <c r="B129" s="142">
        <v>636</v>
      </c>
      <c r="C129" s="137" t="str">
        <f>VLOOKUP(B129,'[1]LISTADO ATM'!$A$2:$B$822,2,0)</f>
        <v xml:space="preserve">ATM Oficina Tamboríl </v>
      </c>
      <c r="D129" s="134" t="s">
        <v>2479</v>
      </c>
      <c r="E129" s="202">
        <v>3335958133</v>
      </c>
    </row>
    <row r="130" spans="1:5" ht="18" x14ac:dyDescent="0.25">
      <c r="A130" s="134" t="str">
        <f>VLOOKUP(B130,'[1]LISTADO ATM'!$A$2:$C$822,3,0)</f>
        <v>DISTRITO NACIONAL</v>
      </c>
      <c r="B130" s="142">
        <v>406</v>
      </c>
      <c r="C130" s="137" t="str">
        <f>VLOOKUP(B130,'[1]LISTADO ATM'!$A$2:$B$822,2,0)</f>
        <v xml:space="preserve">ATM UNP Plaza Lama Máximo Gómez </v>
      </c>
      <c r="D130" s="134" t="s">
        <v>2479</v>
      </c>
      <c r="E130" s="202">
        <v>3335958145</v>
      </c>
    </row>
    <row r="131" spans="1:5" ht="18" x14ac:dyDescent="0.25">
      <c r="A131" s="134" t="str">
        <f>VLOOKUP(B131,'[1]LISTADO ATM'!$A$2:$C$822,3,0)</f>
        <v>NORTE</v>
      </c>
      <c r="B131" s="142">
        <v>282</v>
      </c>
      <c r="C131" s="137" t="str">
        <f>VLOOKUP(B131,'[1]LISTADO ATM'!$A$2:$B$822,2,0)</f>
        <v xml:space="preserve">ATM Autobanco Nibaje </v>
      </c>
      <c r="D131" s="134" t="s">
        <v>2479</v>
      </c>
      <c r="E131" s="202">
        <v>3335958174</v>
      </c>
    </row>
    <row r="132" spans="1:5" ht="18" x14ac:dyDescent="0.25">
      <c r="A132" s="134" t="str">
        <f>VLOOKUP(B132,'[1]LISTADO ATM'!$A$2:$C$822,3,0)</f>
        <v>NORTE</v>
      </c>
      <c r="B132" s="142">
        <v>886</v>
      </c>
      <c r="C132" s="137" t="str">
        <f>VLOOKUP(B132,'[1]LISTADO ATM'!$A$2:$B$822,2,0)</f>
        <v xml:space="preserve">ATM Oficina Guayubín </v>
      </c>
      <c r="D132" s="134" t="s">
        <v>2479</v>
      </c>
      <c r="E132" s="202">
        <v>3335958450</v>
      </c>
    </row>
    <row r="133" spans="1:5" ht="18" x14ac:dyDescent="0.25">
      <c r="A133" s="134" t="str">
        <f>VLOOKUP(B133,'[1]LISTADO ATM'!$A$2:$C$822,3,0)</f>
        <v>DISTRITO NACIONAL</v>
      </c>
      <c r="B133" s="142">
        <v>642</v>
      </c>
      <c r="C133" s="137" t="str">
        <f>VLOOKUP(B133,'[1]LISTADO ATM'!$A$2:$B$822,2,0)</f>
        <v xml:space="preserve">ATM OMSA Sto. Dgo. </v>
      </c>
      <c r="D133" s="134" t="s">
        <v>2479</v>
      </c>
      <c r="E133" s="202">
        <v>3335958834</v>
      </c>
    </row>
    <row r="134" spans="1:5" ht="18" x14ac:dyDescent="0.25">
      <c r="A134" s="134" t="str">
        <f>VLOOKUP(B134,'[1]LISTADO ATM'!$A$2:$C$822,3,0)</f>
        <v>NORTE</v>
      </c>
      <c r="B134" s="142">
        <v>315</v>
      </c>
      <c r="C134" s="137" t="str">
        <f>VLOOKUP(B134,'[1]LISTADO ATM'!$A$2:$B$822,2,0)</f>
        <v xml:space="preserve">ATM Oficina Estrella Sadalá </v>
      </c>
      <c r="D134" s="134" t="s">
        <v>2479</v>
      </c>
      <c r="E134" s="202">
        <v>3335958887</v>
      </c>
    </row>
    <row r="135" spans="1:5" ht="18.75" customHeight="1" x14ac:dyDescent="0.25">
      <c r="A135" s="134" t="str">
        <f>VLOOKUP(B135,'[1]LISTADO ATM'!$A$2:$C$822,3,0)</f>
        <v>DISTRITO NACIONAL</v>
      </c>
      <c r="B135" s="142">
        <v>676</v>
      </c>
      <c r="C135" s="137" t="str">
        <f>VLOOKUP(B135,'[1]LISTADO ATM'!$A$2:$B$822,2,0)</f>
        <v>ATM S/M Bravo Colina Del Oeste</v>
      </c>
      <c r="D135" s="134" t="s">
        <v>2479</v>
      </c>
      <c r="E135" s="202">
        <v>3335958974</v>
      </c>
    </row>
    <row r="136" spans="1:5" ht="18" x14ac:dyDescent="0.25">
      <c r="A136" s="134" t="e">
        <f>VLOOKUP(B136,'[1]LISTADO ATM'!$A$2:$C$822,3,0)</f>
        <v>#N/A</v>
      </c>
      <c r="B136" s="142"/>
      <c r="C136" s="137" t="e">
        <f>VLOOKUP(B136,'[1]LISTADO ATM'!$A$2:$B$822,2,0)</f>
        <v>#N/A</v>
      </c>
      <c r="D136" s="134"/>
      <c r="E136" s="206"/>
    </row>
    <row r="137" spans="1:5" ht="18" x14ac:dyDescent="0.25">
      <c r="A137" s="134" t="e">
        <f>VLOOKUP(B137,'[1]LISTADO ATM'!$A$2:$C$822,3,0)</f>
        <v>#N/A</v>
      </c>
      <c r="B137" s="142"/>
      <c r="C137" s="137" t="e">
        <f>VLOOKUP(B137,'[1]LISTADO ATM'!$A$2:$B$822,2,0)</f>
        <v>#N/A</v>
      </c>
      <c r="D137" s="134"/>
      <c r="E137" s="206"/>
    </row>
    <row r="138" spans="1:5" ht="18.75" customHeight="1" x14ac:dyDescent="0.25">
      <c r="A138" s="134" t="e">
        <f>VLOOKUP(B138,'[1]LISTADO ATM'!$A$2:$C$822,3,0)</f>
        <v>#N/A</v>
      </c>
      <c r="B138" s="142"/>
      <c r="C138" s="137" t="e">
        <f>VLOOKUP(B138,'[1]LISTADO ATM'!$A$2:$B$822,2,0)</f>
        <v>#N/A</v>
      </c>
      <c r="D138" s="134"/>
      <c r="E138" s="137"/>
    </row>
    <row r="139" spans="1:5" ht="18" x14ac:dyDescent="0.25">
      <c r="A139" s="134" t="e">
        <f>VLOOKUP(B139,'[1]LISTADO ATM'!$A$2:$C$822,3,0)</f>
        <v>#N/A</v>
      </c>
      <c r="B139" s="142"/>
      <c r="C139" s="137" t="e">
        <f>VLOOKUP(B139,'[1]LISTADO ATM'!$A$2:$B$822,2,0)</f>
        <v>#N/A</v>
      </c>
      <c r="D139" s="134"/>
      <c r="E139" s="202"/>
    </row>
    <row r="140" spans="1:5" ht="18.75" thickBot="1" x14ac:dyDescent="0.3">
      <c r="A140" s="138" t="s">
        <v>2472</v>
      </c>
      <c r="B140" s="201">
        <f>COUNT(B116:B135)</f>
        <v>20</v>
      </c>
      <c r="C140" s="129"/>
      <c r="D140" s="129"/>
      <c r="E140" s="129"/>
    </row>
    <row r="141" spans="1:5" ht="15.75" thickBot="1" x14ac:dyDescent="0.3">
      <c r="A141" s="117"/>
      <c r="B141" s="146"/>
      <c r="C141" s="117"/>
      <c r="D141" s="117"/>
      <c r="E141" s="122"/>
    </row>
    <row r="142" spans="1:5" ht="18" x14ac:dyDescent="0.25">
      <c r="A142" s="169" t="s">
        <v>2583</v>
      </c>
      <c r="B142" s="170"/>
      <c r="C142" s="170"/>
      <c r="D142" s="170"/>
      <c r="E142" s="171"/>
    </row>
    <row r="143" spans="1:5" ht="18" x14ac:dyDescent="0.25">
      <c r="A143" s="119" t="s">
        <v>15</v>
      </c>
      <c r="B143" s="127" t="s">
        <v>2415</v>
      </c>
      <c r="C143" s="121" t="s">
        <v>46</v>
      </c>
      <c r="D143" s="132" t="s">
        <v>2418</v>
      </c>
      <c r="E143" s="127" t="s">
        <v>2416</v>
      </c>
    </row>
    <row r="144" spans="1:5" ht="18" x14ac:dyDescent="0.25">
      <c r="A144" s="133" t="str">
        <f>VLOOKUP(B144,'[1]LISTADO ATM'!$A$2:$C$822,3,0)</f>
        <v>NORTE</v>
      </c>
      <c r="B144" s="142">
        <v>304</v>
      </c>
      <c r="C144" s="137" t="str">
        <f>VLOOKUP(B144,'[1]LISTADO ATM'!$A$2:$B$822,2,0)</f>
        <v xml:space="preserve">ATM Multicentro La Sirena Estrella Sadhala </v>
      </c>
      <c r="D144" s="143" t="s">
        <v>2561</v>
      </c>
      <c r="E144" s="139">
        <v>3335957982</v>
      </c>
    </row>
    <row r="145" spans="1:5" ht="18" x14ac:dyDescent="0.25">
      <c r="A145" s="133" t="str">
        <f>VLOOKUP(B145,'[1]LISTADO ATM'!$A$2:$C$822,3,0)</f>
        <v>NORTE</v>
      </c>
      <c r="B145" s="142">
        <v>431</v>
      </c>
      <c r="C145" s="137" t="str">
        <f>VLOOKUP(B145,'[1]LISTADO ATM'!$A$2:$B$822,2,0)</f>
        <v xml:space="preserve">ATM Autoservicio Sol (Santiago) </v>
      </c>
      <c r="D145" s="143" t="s">
        <v>2561</v>
      </c>
      <c r="E145" s="139">
        <v>3335957984</v>
      </c>
    </row>
    <row r="146" spans="1:5" ht="18" x14ac:dyDescent="0.25">
      <c r="A146" s="133" t="str">
        <f>VLOOKUP(B146,'[1]LISTADO ATM'!$A$2:$C$822,3,0)</f>
        <v>DISTRITO NACIONAL</v>
      </c>
      <c r="B146" s="142">
        <v>391</v>
      </c>
      <c r="C146" s="137" t="str">
        <f>VLOOKUP(B146,'[1]LISTADO ATM'!$A$2:$B$822,2,0)</f>
        <v xml:space="preserve">ATM S/M Jumbo Luperón </v>
      </c>
      <c r="D146" s="144" t="s">
        <v>2560</v>
      </c>
      <c r="E146" s="139">
        <v>3335956332</v>
      </c>
    </row>
    <row r="147" spans="1:5" ht="18" x14ac:dyDescent="0.25">
      <c r="A147" s="133" t="str">
        <f>VLOOKUP(B147,'[1]LISTADO ATM'!$A$2:$C$822,3,0)</f>
        <v>DISTRITO NACIONAL</v>
      </c>
      <c r="B147" s="142">
        <v>160</v>
      </c>
      <c r="C147" s="137" t="str">
        <f>VLOOKUP(B147,'[1]LISTADO ATM'!$A$2:$B$822,2,0)</f>
        <v xml:space="preserve">ATM Oficina Herrera </v>
      </c>
      <c r="D147" s="144" t="s">
        <v>2560</v>
      </c>
      <c r="E147" s="139">
        <v>3335957703</v>
      </c>
    </row>
    <row r="148" spans="1:5" ht="18" x14ac:dyDescent="0.25">
      <c r="A148" s="133" t="str">
        <f>VLOOKUP(B148,'[1]LISTADO ATM'!$A$2:$C$822,3,0)</f>
        <v>DISTRITO NACIONAL</v>
      </c>
      <c r="B148" s="142">
        <v>536</v>
      </c>
      <c r="C148" s="137" t="str">
        <f>VLOOKUP(B148,'[1]LISTADO ATM'!$A$2:$B$822,2,0)</f>
        <v xml:space="preserve">ATM Super Lama San Isidro </v>
      </c>
      <c r="D148" s="144" t="s">
        <v>2560</v>
      </c>
      <c r="E148" s="139">
        <v>3335957972</v>
      </c>
    </row>
    <row r="149" spans="1:5" ht="18" x14ac:dyDescent="0.25">
      <c r="A149" s="133" t="str">
        <f>VLOOKUP(B149,'[1]LISTADO ATM'!$A$2:$C$822,3,0)</f>
        <v>DISTRITO NACIONAL</v>
      </c>
      <c r="B149" s="142">
        <v>87</v>
      </c>
      <c r="C149" s="137" t="str">
        <f>VLOOKUP(B149,'[1]LISTADO ATM'!$A$2:$B$822,2,0)</f>
        <v xml:space="preserve">ATM Autoservicio Sarasota </v>
      </c>
      <c r="D149" s="144" t="s">
        <v>2560</v>
      </c>
      <c r="E149" s="139">
        <v>3335958036</v>
      </c>
    </row>
    <row r="150" spans="1:5" ht="18" x14ac:dyDescent="0.25">
      <c r="A150" s="133" t="str">
        <f>VLOOKUP(B150,'[1]LISTADO ATM'!$A$2:$C$822,3,0)</f>
        <v>NORTE</v>
      </c>
      <c r="B150" s="142">
        <v>292</v>
      </c>
      <c r="C150" s="137" t="str">
        <f>VLOOKUP(B150,'[1]LISTADO ATM'!$A$2:$B$822,2,0)</f>
        <v xml:space="preserve">ATM UNP Castañuelas (Montecristi) </v>
      </c>
      <c r="D150" s="144" t="s">
        <v>2560</v>
      </c>
      <c r="E150" s="139">
        <v>3335958044</v>
      </c>
    </row>
    <row r="151" spans="1:5" ht="18" x14ac:dyDescent="0.25">
      <c r="A151" s="133" t="str">
        <f>VLOOKUP(B151,'[1]LISTADO ATM'!$A$2:$C$822,3,0)</f>
        <v>DISTRITO NACIONAL</v>
      </c>
      <c r="B151" s="142">
        <v>545</v>
      </c>
      <c r="C151" s="137" t="str">
        <f>VLOOKUP(B151,'[1]LISTADO ATM'!$A$2:$B$822,2,0)</f>
        <v xml:space="preserve">ATM Oficina Isabel La Católica II  </v>
      </c>
      <c r="D151" s="144" t="s">
        <v>2560</v>
      </c>
      <c r="E151" s="139">
        <v>3335958129</v>
      </c>
    </row>
    <row r="152" spans="1:5" ht="18" x14ac:dyDescent="0.25">
      <c r="A152" s="133" t="str">
        <f>VLOOKUP(B152,'[1]LISTADO ATM'!$A$2:$C$822,3,0)</f>
        <v>DISTRITO NACIONAL</v>
      </c>
      <c r="B152" s="142">
        <v>525</v>
      </c>
      <c r="C152" s="137" t="str">
        <f>VLOOKUP(B152,'[1]LISTADO ATM'!$A$2:$B$822,2,0)</f>
        <v>ATM S/M Bravo Las Americas</v>
      </c>
      <c r="D152" s="144" t="s">
        <v>2560</v>
      </c>
      <c r="E152" s="139">
        <v>3335958562</v>
      </c>
    </row>
    <row r="153" spans="1:5" ht="18" x14ac:dyDescent="0.25">
      <c r="A153" s="133" t="str">
        <f>VLOOKUP(B153,'[1]LISTADO ATM'!$A$2:$C$822,3,0)</f>
        <v>NORTE</v>
      </c>
      <c r="B153" s="142">
        <v>888</v>
      </c>
      <c r="C153" s="137" t="str">
        <f>VLOOKUP(B153,'[1]LISTADO ATM'!$A$2:$B$822,2,0)</f>
        <v>ATM Oficina galeria 56 II (SFM)</v>
      </c>
      <c r="D153" s="144" t="s">
        <v>2560</v>
      </c>
      <c r="E153" s="202">
        <v>3335958122</v>
      </c>
    </row>
    <row r="154" spans="1:5" ht="18" x14ac:dyDescent="0.25">
      <c r="A154" s="133" t="e">
        <f>VLOOKUP(B154,'[1]LISTADO ATM'!$A$2:$C$822,3,0)</f>
        <v>#N/A</v>
      </c>
      <c r="B154" s="142"/>
      <c r="C154" s="137" t="e">
        <f>VLOOKUP(B154,'[1]LISTADO ATM'!$A$2:$B$822,2,0)</f>
        <v>#N/A</v>
      </c>
      <c r="D154" s="144"/>
      <c r="E154" s="202"/>
    </row>
    <row r="155" spans="1:5" ht="18" x14ac:dyDescent="0.25">
      <c r="A155" s="133" t="e">
        <f>VLOOKUP(B155,'[1]LISTADO ATM'!$A$2:$C$822,3,0)</f>
        <v>#N/A</v>
      </c>
      <c r="B155" s="142"/>
      <c r="C155" s="137" t="e">
        <f>VLOOKUP(B155,'[1]LISTADO ATM'!$A$2:$B$822,2,0)</f>
        <v>#N/A</v>
      </c>
      <c r="D155" s="144"/>
      <c r="E155" s="202"/>
    </row>
    <row r="156" spans="1:5" ht="18" x14ac:dyDescent="0.25">
      <c r="A156" s="133" t="e">
        <f>VLOOKUP(B156,'[1]LISTADO ATM'!$A$2:$C$822,3,0)</f>
        <v>#N/A</v>
      </c>
      <c r="B156" s="142"/>
      <c r="C156" s="137" t="e">
        <f>VLOOKUP(B156,'[1]LISTADO ATM'!$A$2:$B$822,2,0)</f>
        <v>#N/A</v>
      </c>
      <c r="D156" s="144"/>
      <c r="E156" s="137"/>
    </row>
    <row r="157" spans="1:5" ht="18.75" thickBot="1" x14ac:dyDescent="0.3">
      <c r="A157" s="138" t="s">
        <v>2472</v>
      </c>
      <c r="B157" s="201">
        <f>COUNT(B144:B153)</f>
        <v>10</v>
      </c>
      <c r="C157" s="129"/>
      <c r="D157" s="129"/>
      <c r="E157" s="129"/>
    </row>
    <row r="158" spans="1:5" ht="15.75" thickBot="1" x14ac:dyDescent="0.3">
      <c r="A158" s="117"/>
      <c r="B158" s="146"/>
      <c r="C158" s="117"/>
      <c r="D158" s="117"/>
      <c r="E158" s="122"/>
    </row>
    <row r="159" spans="1:5" ht="18.75" thickBot="1" x14ac:dyDescent="0.3">
      <c r="A159" s="172" t="s">
        <v>2474</v>
      </c>
      <c r="B159" s="173"/>
      <c r="C159" s="117" t="s">
        <v>2412</v>
      </c>
      <c r="D159" s="122"/>
      <c r="E159" s="122"/>
    </row>
    <row r="160" spans="1:5" ht="18.75" thickBot="1" x14ac:dyDescent="0.3">
      <c r="A160" s="140">
        <f>+B112+B140+B157</f>
        <v>88</v>
      </c>
      <c r="B160" s="147"/>
      <c r="C160" s="117"/>
      <c r="D160" s="117"/>
      <c r="E160" s="117"/>
    </row>
    <row r="161" spans="1:5" ht="15.75" thickBot="1" x14ac:dyDescent="0.3">
      <c r="A161" s="117"/>
      <c r="B161" s="146"/>
      <c r="C161" s="117"/>
      <c r="D161" s="117"/>
      <c r="E161" s="122"/>
    </row>
    <row r="162" spans="1:5" ht="18.75" thickBot="1" x14ac:dyDescent="0.3">
      <c r="A162" s="174" t="s">
        <v>2475</v>
      </c>
      <c r="B162" s="175"/>
      <c r="C162" s="175"/>
      <c r="D162" s="175"/>
      <c r="E162" s="176"/>
    </row>
    <row r="163" spans="1:5" ht="18" x14ac:dyDescent="0.25">
      <c r="A163" s="123" t="s">
        <v>15</v>
      </c>
      <c r="B163" s="127" t="s">
        <v>2415</v>
      </c>
      <c r="C163" s="121" t="s">
        <v>46</v>
      </c>
      <c r="D163" s="167" t="s">
        <v>2418</v>
      </c>
      <c r="E163" s="168"/>
    </row>
    <row r="164" spans="1:5" ht="18" x14ac:dyDescent="0.25">
      <c r="A164" s="134" t="str">
        <f>VLOOKUP(B164,'[1]LISTADO ATM'!$A$2:$C$822,3,0)</f>
        <v>ESTE</v>
      </c>
      <c r="B164" s="142">
        <v>117</v>
      </c>
      <c r="C164" s="134" t="str">
        <f>VLOOKUP(B164,'[1]LISTADO ATM'!$A$2:$B$822,2,0)</f>
        <v xml:space="preserve">ATM Oficina El Seybo </v>
      </c>
      <c r="D164" s="165" t="s">
        <v>2584</v>
      </c>
      <c r="E164" s="166"/>
    </row>
    <row r="165" spans="1:5" ht="18" x14ac:dyDescent="0.25">
      <c r="A165" s="134" t="str">
        <f>VLOOKUP(B165,'[1]LISTADO ATM'!$A$2:$C$822,3,0)</f>
        <v>DISTRITO NACIONAL</v>
      </c>
      <c r="B165" s="142">
        <v>593</v>
      </c>
      <c r="C165" s="134" t="str">
        <f>VLOOKUP(B165,'[1]LISTADO ATM'!$A$2:$B$822,2,0)</f>
        <v xml:space="preserve">ATM Ministerio Fuerzas Armadas II </v>
      </c>
      <c r="D165" s="165" t="s">
        <v>2584</v>
      </c>
      <c r="E165" s="166"/>
    </row>
    <row r="166" spans="1:5" ht="18" x14ac:dyDescent="0.25">
      <c r="A166" s="134" t="str">
        <f>VLOOKUP(B166,'[1]LISTADO ATM'!$A$2:$C$822,3,0)</f>
        <v>NORTE</v>
      </c>
      <c r="B166" s="142">
        <v>538</v>
      </c>
      <c r="C166" s="134" t="str">
        <f>VLOOKUP(B166,'[1]LISTADO ATM'!$A$2:$B$822,2,0)</f>
        <v>ATM  Autoservicio San Fco. Macorís</v>
      </c>
      <c r="D166" s="165" t="s">
        <v>2584</v>
      </c>
      <c r="E166" s="166"/>
    </row>
    <row r="167" spans="1:5" ht="18" x14ac:dyDescent="0.25">
      <c r="A167" s="134" t="str">
        <f>VLOOKUP(B167,'[1]LISTADO ATM'!$A$2:$C$822,3,0)</f>
        <v>NORTE</v>
      </c>
      <c r="B167" s="142">
        <v>720</v>
      </c>
      <c r="C167" s="134" t="str">
        <f>VLOOKUP(B167,'[1]LISTADO ATM'!$A$2:$B$822,2,0)</f>
        <v xml:space="preserve">ATM OMSA (Santiago) </v>
      </c>
      <c r="D167" s="165" t="s">
        <v>2584</v>
      </c>
      <c r="E167" s="166"/>
    </row>
    <row r="168" spans="1:5" ht="18" x14ac:dyDescent="0.25">
      <c r="A168" s="134" t="str">
        <f>VLOOKUP(B168,'[1]LISTADO ATM'!$A$2:$C$822,3,0)</f>
        <v>NORTE</v>
      </c>
      <c r="B168" s="142">
        <v>189</v>
      </c>
      <c r="C168" s="134" t="str">
        <f>VLOOKUP(B168,'[1]LISTADO ATM'!$A$2:$B$822,2,0)</f>
        <v xml:space="preserve">ATM Comando Regional Cibao Central P.N. </v>
      </c>
      <c r="D168" s="165" t="s">
        <v>2584</v>
      </c>
      <c r="E168" s="166"/>
    </row>
    <row r="169" spans="1:5" ht="18" x14ac:dyDescent="0.25">
      <c r="A169" s="134" t="str">
        <f>VLOOKUP(B169,'[1]LISTADO ATM'!$A$2:$C$822,3,0)</f>
        <v>ESTE</v>
      </c>
      <c r="B169" s="142">
        <v>609</v>
      </c>
      <c r="C169" s="134" t="str">
        <f>VLOOKUP(B169,'[1]LISTADO ATM'!$A$2:$B$822,2,0)</f>
        <v xml:space="preserve">ATM S/M Jumbo (San Pedro) </v>
      </c>
      <c r="D169" s="165" t="s">
        <v>2584</v>
      </c>
      <c r="E169" s="166"/>
    </row>
    <row r="170" spans="1:5" ht="18" x14ac:dyDescent="0.25">
      <c r="A170" s="134" t="str">
        <f>VLOOKUP(B170,'[1]LISTADO ATM'!$A$2:$C$822,3,0)</f>
        <v>NORTE</v>
      </c>
      <c r="B170" s="142">
        <v>857</v>
      </c>
      <c r="C170" s="134" t="str">
        <f>VLOOKUP(B170,'[1]LISTADO ATM'!$A$2:$B$822,2,0)</f>
        <v xml:space="preserve">ATM Oficina Los Alamos </v>
      </c>
      <c r="D170" s="165" t="s">
        <v>2584</v>
      </c>
      <c r="E170" s="166"/>
    </row>
    <row r="171" spans="1:5" ht="18" x14ac:dyDescent="0.25">
      <c r="A171" s="134" t="str">
        <f>VLOOKUP(B171,'[1]LISTADO ATM'!$A$2:$C$822,3,0)</f>
        <v>NORTE</v>
      </c>
      <c r="B171" s="142">
        <v>291</v>
      </c>
      <c r="C171" s="134" t="str">
        <f>VLOOKUP(B171,'[1]LISTADO ATM'!$A$2:$B$822,2,0)</f>
        <v xml:space="preserve">ATM S/M Jumbo Las Colinas </v>
      </c>
      <c r="D171" s="165" t="s">
        <v>2584</v>
      </c>
      <c r="E171" s="166"/>
    </row>
    <row r="172" spans="1:5" ht="18" x14ac:dyDescent="0.25">
      <c r="A172" s="134" t="e">
        <f>VLOOKUP(B172,'[1]LISTADO ATM'!$A$2:$C$822,3,0)</f>
        <v>#N/A</v>
      </c>
      <c r="B172" s="142"/>
      <c r="C172" s="134" t="e">
        <f>VLOOKUP(B172,'[1]LISTADO ATM'!$A$2:$B$822,2,0)</f>
        <v>#N/A</v>
      </c>
      <c r="D172" s="154"/>
      <c r="E172" s="155"/>
    </row>
    <row r="173" spans="1:5" ht="18" x14ac:dyDescent="0.25">
      <c r="A173" s="134" t="e">
        <f>VLOOKUP(B173,'[1]LISTADO ATM'!$A$2:$C$822,3,0)</f>
        <v>#N/A</v>
      </c>
      <c r="B173" s="142"/>
      <c r="C173" s="134" t="e">
        <f>VLOOKUP(B173,'[1]LISTADO ATM'!$A$2:$B$822,2,0)</f>
        <v>#N/A</v>
      </c>
      <c r="D173" s="154"/>
      <c r="E173" s="155"/>
    </row>
    <row r="174" spans="1:5" ht="18" x14ac:dyDescent="0.25">
      <c r="A174" s="134" t="e">
        <f>VLOOKUP(B174,'[1]LISTADO ATM'!$A$2:$C$822,3,0)</f>
        <v>#N/A</v>
      </c>
      <c r="B174" s="142"/>
      <c r="C174" s="134" t="e">
        <f>VLOOKUP(B174,'[1]LISTADO ATM'!$A$2:$B$822,2,0)</f>
        <v>#N/A</v>
      </c>
      <c r="D174" s="154"/>
      <c r="E174" s="155"/>
    </row>
    <row r="175" spans="1:5" ht="18" x14ac:dyDescent="0.25">
      <c r="A175" s="134" t="e">
        <f>VLOOKUP(B175,'[1]LISTADO ATM'!$A$2:$C$822,3,0)</f>
        <v>#N/A</v>
      </c>
      <c r="B175" s="142"/>
      <c r="C175" s="134" t="e">
        <f>VLOOKUP(B175,'[1]LISTADO ATM'!$A$2:$B$822,2,0)</f>
        <v>#N/A</v>
      </c>
      <c r="D175" s="154"/>
      <c r="E175" s="155"/>
    </row>
    <row r="176" spans="1:5" ht="18" x14ac:dyDescent="0.25">
      <c r="A176" s="134" t="e">
        <f>VLOOKUP(B176,'[1]LISTADO ATM'!$A$2:$C$822,3,0)</f>
        <v>#N/A</v>
      </c>
      <c r="B176" s="142"/>
      <c r="C176" s="134" t="e">
        <f>VLOOKUP(B176,'[1]LISTADO ATM'!$A$2:$B$822,2,0)</f>
        <v>#N/A</v>
      </c>
      <c r="D176" s="154"/>
      <c r="E176" s="155"/>
    </row>
    <row r="177" spans="1:5" ht="18.75" thickBot="1" x14ac:dyDescent="0.3">
      <c r="A177" s="138" t="s">
        <v>2472</v>
      </c>
      <c r="B177" s="201">
        <f>COUNT(B164:B171)</f>
        <v>8</v>
      </c>
      <c r="C177" s="151"/>
      <c r="D177" s="135"/>
      <c r="E177" s="136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</sheetData>
  <mergeCells count="21">
    <mergeCell ref="D170:E170"/>
    <mergeCell ref="D171:E171"/>
    <mergeCell ref="D165:E165"/>
    <mergeCell ref="D166:E166"/>
    <mergeCell ref="D167:E167"/>
    <mergeCell ref="D168:E168"/>
    <mergeCell ref="D169:E169"/>
    <mergeCell ref="A159:B159"/>
    <mergeCell ref="A162:E162"/>
    <mergeCell ref="D163:E163"/>
    <mergeCell ref="D164:E164"/>
    <mergeCell ref="C35:E35"/>
    <mergeCell ref="A37:E37"/>
    <mergeCell ref="C44:E44"/>
    <mergeCell ref="A46:E46"/>
    <mergeCell ref="A114:E114"/>
    <mergeCell ref="A142:E142"/>
    <mergeCell ref="F1:G1"/>
    <mergeCell ref="A1:E1"/>
    <mergeCell ref="A2:E2"/>
    <mergeCell ref="A7:E7"/>
  </mergeCells>
  <phoneticPr fontId="46" type="noConversion"/>
  <conditionalFormatting sqref="B494:B1048576">
    <cfRule type="duplicateValues" dxfId="110" priority="476"/>
    <cfRule type="duplicateValues" dxfId="109" priority="478"/>
  </conditionalFormatting>
  <conditionalFormatting sqref="E494:E1048576">
    <cfRule type="duplicateValues" dxfId="108" priority="479"/>
  </conditionalFormatting>
  <conditionalFormatting sqref="B460:B493">
    <cfRule type="duplicateValues" dxfId="107" priority="257"/>
  </conditionalFormatting>
  <conditionalFormatting sqref="B460:B493">
    <cfRule type="duplicateValues" dxfId="106" priority="252"/>
    <cfRule type="duplicateValues" dxfId="105" priority="253"/>
  </conditionalFormatting>
  <conditionalFormatting sqref="B460:B493">
    <cfRule type="duplicateValues" dxfId="104" priority="239"/>
  </conditionalFormatting>
  <conditionalFormatting sqref="B460:B493">
    <cfRule type="duplicateValues" dxfId="103" priority="202"/>
  </conditionalFormatting>
  <conditionalFormatting sqref="B460:B493">
    <cfRule type="duplicateValues" dxfId="102" priority="196"/>
  </conditionalFormatting>
  <conditionalFormatting sqref="E460:E493">
    <cfRule type="duplicateValues" dxfId="101" priority="183"/>
  </conditionalFormatting>
  <conditionalFormatting sqref="E225:E459">
    <cfRule type="duplicateValues" dxfId="100" priority="22"/>
  </conditionalFormatting>
  <conditionalFormatting sqref="B225:B459">
    <cfRule type="duplicateValues" dxfId="99" priority="23"/>
  </conditionalFormatting>
  <conditionalFormatting sqref="E168">
    <cfRule type="duplicateValues" dxfId="98" priority="14"/>
  </conditionalFormatting>
  <conditionalFormatting sqref="E169">
    <cfRule type="duplicateValues" dxfId="97" priority="13"/>
  </conditionalFormatting>
  <conditionalFormatting sqref="E170 E172:E176">
    <cfRule type="duplicateValues" dxfId="96" priority="12"/>
  </conditionalFormatting>
  <conditionalFormatting sqref="E177:E224 E1:E7 E39:E46 E48:E95 E116:E131 E144:E151 E111:E114 E138:E142 E153:E167 E9:E10 E30:E37">
    <cfRule type="duplicateValues" dxfId="95" priority="15"/>
  </conditionalFormatting>
  <conditionalFormatting sqref="E11:E29">
    <cfRule type="duplicateValues" dxfId="94" priority="11"/>
  </conditionalFormatting>
  <conditionalFormatting sqref="E132">
    <cfRule type="duplicateValues" dxfId="93" priority="10"/>
  </conditionalFormatting>
  <conditionalFormatting sqref="E96">
    <cfRule type="duplicateValues" dxfId="92" priority="9"/>
  </conditionalFormatting>
  <conditionalFormatting sqref="E152">
    <cfRule type="duplicateValues" dxfId="91" priority="8"/>
  </conditionalFormatting>
  <conditionalFormatting sqref="B178:B224 B164:B176 B1:B7 B39:B43 B48:B111 B116:B139 B144:B156 B158:B162 B141:B142 B113:B114 B45:B46 B36:B37 B9:B34">
    <cfRule type="duplicateValues" dxfId="90" priority="16"/>
  </conditionalFormatting>
  <conditionalFormatting sqref="E133">
    <cfRule type="duplicateValues" dxfId="89" priority="6"/>
  </conditionalFormatting>
  <conditionalFormatting sqref="E134">
    <cfRule type="duplicateValues" dxfId="88" priority="5"/>
  </conditionalFormatting>
  <conditionalFormatting sqref="E135">
    <cfRule type="duplicateValues" dxfId="87" priority="4"/>
  </conditionalFormatting>
  <conditionalFormatting sqref="E171">
    <cfRule type="duplicateValues" dxfId="86" priority="3"/>
  </conditionalFormatting>
  <conditionalFormatting sqref="E97:E106">
    <cfRule type="duplicateValues" dxfId="85" priority="2"/>
  </conditionalFormatting>
  <conditionalFormatting sqref="B1:B1048576">
    <cfRule type="duplicateValues" dxfId="84" priority="1"/>
  </conditionalFormatting>
  <conditionalFormatting sqref="B1:B224">
    <cfRule type="duplicateValues" dxfId="83" priority="12204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2" priority="5"/>
  </conditionalFormatting>
  <conditionalFormatting sqref="A827">
    <cfRule type="duplicateValues" dxfId="81" priority="4"/>
  </conditionalFormatting>
  <conditionalFormatting sqref="A828">
    <cfRule type="duplicateValues" dxfId="80" priority="3"/>
  </conditionalFormatting>
  <conditionalFormatting sqref="A829">
    <cfRule type="duplicateValues" dxfId="79" priority="2"/>
  </conditionalFormatting>
  <conditionalFormatting sqref="A830">
    <cfRule type="duplicateValues" dxfId="7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2420</v>
      </c>
      <c r="B1" s="192"/>
      <c r="C1" s="192"/>
      <c r="D1" s="19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1" t="s">
        <v>2429</v>
      </c>
      <c r="B18" s="192"/>
      <c r="C18" s="192"/>
      <c r="D18" s="19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7" priority="18"/>
  </conditionalFormatting>
  <conditionalFormatting sqref="B7:B8">
    <cfRule type="duplicateValues" dxfId="76" priority="17"/>
  </conditionalFormatting>
  <conditionalFormatting sqref="A7:A8">
    <cfRule type="duplicateValues" dxfId="75" priority="15"/>
    <cfRule type="duplicateValues" dxfId="7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2021-07-19T15:48:49Z</dcterms:modified>
</cp:coreProperties>
</file>