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0\"/>
    </mc:Choice>
  </mc:AlternateContent>
  <bookViews>
    <workbookView xWindow="0" yWindow="0" windowWidth="18000" windowHeight="528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 l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A19" i="1"/>
  <c r="A20" i="1"/>
  <c r="A21" i="1"/>
  <c r="A22" i="1"/>
  <c r="A23" i="1"/>
  <c r="A24" i="1"/>
  <c r="A25" i="1"/>
  <c r="A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F49" i="1" l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49" i="1"/>
  <c r="A50" i="1"/>
  <c r="A51" i="1"/>
  <c r="B67" i="16"/>
  <c r="B169" i="16"/>
  <c r="B131" i="16"/>
  <c r="B114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A146" i="16"/>
  <c r="B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2" i="1" l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 l="1"/>
  <c r="A67" i="1"/>
  <c r="A68" i="1"/>
  <c r="A69" i="1"/>
  <c r="A70" i="1"/>
  <c r="A71" i="1"/>
  <c r="A72" i="1"/>
  <c r="A73" i="1"/>
  <c r="A74" i="1"/>
  <c r="A7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 l="1"/>
  <c r="G76" i="1"/>
  <c r="H76" i="1"/>
  <c r="I76" i="1"/>
  <c r="J76" i="1"/>
  <c r="K76" i="1"/>
  <c r="F77" i="1"/>
  <c r="G77" i="1"/>
  <c r="H77" i="1"/>
  <c r="I77" i="1"/>
  <c r="J77" i="1"/>
  <c r="K77" i="1"/>
  <c r="A76" i="1"/>
  <c r="A77" i="1"/>
  <c r="A78" i="1" l="1"/>
  <c r="F78" i="1"/>
  <c r="G78" i="1"/>
  <c r="H78" i="1"/>
  <c r="I78" i="1"/>
  <c r="J78" i="1"/>
  <c r="K78" i="1"/>
  <c r="F79" i="1" l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A79" i="1"/>
  <c r="A80" i="1"/>
  <c r="A81" i="1"/>
  <c r="A82" i="1"/>
  <c r="F83" i="1" l="1"/>
  <c r="G83" i="1"/>
  <c r="H83" i="1"/>
  <c r="I83" i="1"/>
  <c r="J83" i="1"/>
  <c r="K83" i="1"/>
  <c r="F84" i="1"/>
  <c r="G84" i="1"/>
  <c r="H84" i="1"/>
  <c r="I84" i="1"/>
  <c r="J84" i="1"/>
  <c r="K84" i="1"/>
  <c r="A83" i="1"/>
  <c r="A84" i="1"/>
  <c r="A85" i="1" l="1"/>
  <c r="A86" i="1"/>
  <c r="F85" i="1"/>
  <c r="G85" i="1"/>
  <c r="H85" i="1"/>
  <c r="I85" i="1"/>
  <c r="J85" i="1"/>
  <c r="K85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F88" i="1" l="1"/>
  <c r="G88" i="1"/>
  <c r="H88" i="1"/>
  <c r="I88" i="1"/>
  <c r="J88" i="1"/>
  <c r="K88" i="1"/>
  <c r="A88" i="1"/>
  <c r="F89" i="1" l="1"/>
  <c r="G89" i="1"/>
  <c r="H89" i="1"/>
  <c r="I89" i="1"/>
  <c r="J89" i="1"/>
  <c r="K89" i="1"/>
  <c r="F90" i="1"/>
  <c r="G90" i="1"/>
  <c r="H90" i="1"/>
  <c r="I90" i="1"/>
  <c r="J90" i="1"/>
  <c r="K90" i="1"/>
  <c r="A89" i="1"/>
  <c r="A90" i="1"/>
  <c r="G7" i="16" l="1"/>
  <c r="J1" i="16"/>
  <c r="H1" i="16"/>
  <c r="A91" i="1" l="1"/>
  <c r="F91" i="1"/>
  <c r="G91" i="1"/>
  <c r="H91" i="1"/>
  <c r="I91" i="1"/>
  <c r="J91" i="1"/>
  <c r="K91" i="1"/>
  <c r="F92" i="1" l="1"/>
  <c r="G92" i="1"/>
  <c r="H92" i="1"/>
  <c r="I92" i="1"/>
  <c r="J92" i="1"/>
  <c r="K92" i="1"/>
  <c r="A92" i="1"/>
  <c r="A93" i="1" l="1"/>
  <c r="A94" i="1"/>
  <c r="F93" i="1"/>
  <c r="G93" i="1"/>
  <c r="H93" i="1"/>
  <c r="I93" i="1"/>
  <c r="J93" i="1"/>
  <c r="K93" i="1"/>
  <c r="F94" i="1"/>
  <c r="G94" i="1"/>
  <c r="H94" i="1"/>
  <c r="I94" i="1"/>
  <c r="J94" i="1"/>
  <c r="K94" i="1"/>
  <c r="A95" i="1" l="1"/>
  <c r="F95" i="1"/>
  <c r="G95" i="1"/>
  <c r="H95" i="1"/>
  <c r="I95" i="1"/>
  <c r="J95" i="1"/>
  <c r="K95" i="1"/>
  <c r="F97" i="1"/>
  <c r="G97" i="1"/>
  <c r="H97" i="1"/>
  <c r="I97" i="1"/>
  <c r="J97" i="1"/>
  <c r="K97" i="1"/>
  <c r="F96" i="1"/>
  <c r="G96" i="1"/>
  <c r="H96" i="1"/>
  <c r="I96" i="1"/>
  <c r="J96" i="1"/>
  <c r="K96" i="1"/>
  <c r="A96" i="1"/>
  <c r="A97" i="1"/>
  <c r="F98" i="1" l="1"/>
  <c r="G98" i="1"/>
  <c r="H98" i="1"/>
  <c r="I98" i="1"/>
  <c r="J98" i="1"/>
  <c r="K98" i="1"/>
  <c r="A98" i="1"/>
  <c r="A99" i="1" l="1"/>
  <c r="F99" i="1"/>
  <c r="G99" i="1"/>
  <c r="H99" i="1"/>
  <c r="I99" i="1"/>
  <c r="J99" i="1"/>
  <c r="K99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<sst xmlns="http://schemas.openxmlformats.org/spreadsheetml/2006/main" count="13780" uniqueCount="2681">
  <si>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</si>
  <si>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</si>
  <si>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</si>
  <si>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</si>
  <si>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</si>
  <si>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</si>
  <si>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</si>
  <si>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</si>
  <si>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</si>
  <si>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</si>
  <si>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</si>
  <si>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</si>
  <si>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</si>
  <si>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</si>
  <si>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</si>
  <si>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</si>
  <si>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</si>
  <si>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</si>
  <si>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</si>
  <si>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</si>
  <si>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</si>
  <si>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</si>
  <si>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</si>
  <si>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</si>
  <si>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</si>
  <si>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</si>
  <si>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</si>
  <si>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</si>
  <si>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</si>
  <si>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</si>
  <si>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</si>
  <si>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</si>
  <si>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</si>
  <si>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</si>
  <si>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</si>
  <si>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</si>
  <si>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</si>
  <si>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</si>
  <si>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</si>
  <si>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</si>
  <si>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</si>
  <si>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</si>
  <si>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</si>
  <si>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</si>
  <si>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</si>
  <si>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</si>
  <si>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</si>
  <si>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</si>
  <si>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</si>
  <si>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</si>
  <si>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</si>
  <si>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</si>
  <si>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</si>
  <si>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</si>
  <si>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</si>
  <si>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</si>
  <si>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</si>
  <si>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</si>
  <si>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</si>
  <si>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</si>
  <si>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</si>
  <si>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</si>
  <si>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</si>
  <si>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</si>
  <si>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</si>
  <si>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</si>
  <si>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</si>
  <si>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</si>
  <si>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</si>
  <si>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</si>
  <si>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</si>
  <si>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</si>
  <si>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</si>
  <si>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</si>
  <si>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</si>
  <si>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</si>
  <si>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</si>
  <si>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</si>
  <si>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</si>
  <si>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</si>
  <si>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</si>
  <si>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</si>
  <si>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</si>
  <si>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</si>
  <si>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</si>
  <si>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</si>
  <si>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</si>
  <si>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</si>
  <si>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</si>
  <si>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</si>
  <si>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</si>
  <si>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</si>
  <si>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</si>
  <si>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</si>
  <si>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</si>
  <si>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</si>
  <si>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</si>
  <si>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</si>
  <si>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</si>
  <si>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</si>
  <si>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</si>
  <si>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</si>
  <si>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</si>
  <si>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</si>
  <si>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</si>
  <si>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</si>
  <si>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</si>
  <si>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</si>
  <si>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</si>
  <si>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</si>
  <si>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</si>
  <si>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</si>
  <si>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</si>
  <si>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</si>
  <si>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</si>
  <si>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</si>
  <si>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</si>
  <si>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</si>
  <si>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</si>
  <si>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</si>
  <si>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</si>
  <si>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</si>
  <si>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</si>
  <si>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</si>
  <si>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</si>
  <si>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</si>
  <si>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</si>
  <si>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</si>
  <si>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</si>
  <si>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</si>
  <si>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</si>
  <si>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</si>
  <si>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</si>
  <si>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</si>
  <si>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</si>
  <si>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</si>
  <si>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</si>
  <si>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</si>
  <si>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</si>
  <si>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</si>
  <si>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</si>
  <si>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</si>
  <si>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</si>
  <si>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</si>
  <si>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</si>
  <si>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</si>
  <si>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</si>
  <si>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</si>
  <si>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</si>
  <si>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</si>
  <si>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</si>
  <si>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</si>
  <si>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</si>
  <si>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</si>
  <si>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</si>
  <si>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</si>
  <si>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</si>
  <si>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</si>
  <si>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</si>
  <si>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</si>
  <si>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</si>
  <si>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</si>
  <si>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</si>
  <si>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</si>
  <si>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</si>
  <si>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</si>
  <si>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</si>
  <si>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</si>
  <si>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</si>
  <si>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</si>
  <si>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</si>
  <si>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</si>
  <si>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</si>
  <si>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</si>
  <si>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</si>
  <si>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</si>
  <si>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</si>
  <si>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</si>
  <si>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</si>
  <si>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</si>
  <si>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</si>
  <si>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</si>
  <si>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</si>
  <si>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</si>
  <si>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</si>
  <si>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</si>
  <si>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</si>
  <si>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</si>
  <si>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</si>
  <si>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</si>
  <si>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</si>
  <si>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</si>
  <si>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</si>
  <si>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</si>
  <si>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</si>
  <si>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</si>
  <si>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</si>
  <si>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</si>
  <si>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</si>
  <si>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</si>
  <si>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</si>
  <si>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</si>
  <si>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</si>
  <si>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</si>
  <si>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</si>
  <si>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</si>
  <si>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</si>
  <si>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</si>
  <si>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</si>
  <si>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</si>
  <si>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</si>
  <si>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</si>
  <si>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</si>
  <si>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</si>
  <si>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</si>
  <si>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</si>
  <si>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</si>
  <si>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</si>
  <si>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</si>
  <si>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</si>
  <si>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</si>
  <si>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</si>
  <si>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</si>
  <si>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</si>
  <si>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</si>
  <si>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</si>
  <si>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</si>
  <si>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</si>
  <si>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</si>
  <si>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</si>
  <si>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</si>
  <si>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</si>
  <si>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</si>
  <si>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</si>
  <si>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</si>
  <si>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</si>
  <si>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</si>
  <si>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</si>
  <si>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</si>
  <si>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</si>
  <si>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</si>
  <si>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</si>
  <si>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</si>
  <si>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</si>
  <si>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</si>
  <si>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</si>
  <si>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</si>
  <si>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</si>
  <si>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</si>
  <si>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</si>
  <si>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</si>
  <si>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</si>
  <si>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</si>
  <si>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</si>
  <si>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</si>
  <si>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</si>
  <si>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</si>
  <si>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</si>
  <si>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</si>
  <si>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</si>
  <si>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</si>
  <si>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</si>
  <si>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</si>
  <si>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</si>
  <si>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</si>
  <si>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</si>
  <si>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</si>
  <si>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</si>
  <si>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</si>
  <si>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</si>
  <si>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</si>
  <si>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</si>
  <si>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</si>
  <si>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</si>
  <si>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</si>
  <si>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</si>
  <si>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</si>
  <si>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</si>
  <si>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</si>
  <si>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</si>
  <si>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</si>
  <si>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</si>
  <si>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</si>
  <si>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</si>
  <si>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</si>
  <si>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</si>
  <si>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</si>
  <si>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</si>
  <si>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</si>
  <si>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</si>
  <si>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</si>
  <si>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</si>
  <si>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</si>
  <si>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</si>
  <si>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</si>
  <si>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</si>
  <si>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</si>
  <si>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</si>
  <si>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</si>
  <si>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</si>
  <si>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</si>
  <si>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</si>
  <si>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</si>
  <si>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</si>
  <si>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</si>
  <si>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</si>
  <si>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</si>
  <si>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</si>
  <si>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</si>
  <si>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</si>
  <si>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</si>
  <si>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</si>
  <si>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</si>
  <si>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</si>
  <si>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</si>
  <si>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</si>
  <si>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</si>
  <si>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</si>
  <si>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</si>
  <si>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</si>
  <si>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</si>
  <si>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</si>
  <si>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</si>
  <si>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</si>
  <si>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</si>
  <si>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</si>
  <si>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</si>
  <si>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</si>
  <si>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</si>
  <si>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</si>
  <si>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</si>
  <si>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</si>
  <si>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</si>
  <si>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</si>
  <si>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</si>
  <si>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</si>
  <si>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</si>
  <si>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</si>
  <si>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</si>
  <si>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</si>
  <si>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</si>
  <si>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</si>
  <si>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</si>
  <si>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</si>
  <si>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</si>
  <si>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</si>
  <si>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</si>
  <si>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</si>
  <si>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</si>
  <si>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</si>
  <si>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</si>
  <si>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</si>
  <si>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</si>
  <si>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</si>
  <si>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</si>
  <si>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</si>
  <si>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</si>
  <si>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</si>
  <si>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</si>
  <si>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</si>
  <si>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</si>
  <si>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</si>
  <si>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</si>
  <si>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</si>
  <si>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</si>
  <si>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</si>
  <si>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</si>
  <si>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</si>
  <si>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</si>
  <si>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</si>
  <si>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</si>
  <si>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</si>
  <si>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</si>
  <si>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</si>
  <si>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</si>
  <si>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</si>
  <si>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</si>
  <si>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</si>
  <si>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</si>
  <si>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</si>
  <si>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</si>
  <si>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</si>
  <si>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</si>
  <si>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</si>
  <si>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</si>
  <si>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</si>
  <si>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</si>
  <si>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</si>
  <si>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</si>
  <si>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</si>
  <si>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</si>
  <si>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</si>
  <si>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</si>
  <si>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</si>
  <si>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</si>
  <si>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</si>
  <si>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</si>
  <si>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</si>
  <si>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</si>
  <si>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</si>
  <si>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</si>
  <si>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</si>
  <si>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</si>
  <si>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</si>
  <si>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</si>
  <si>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</si>
  <si>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</si>
  <si>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</si>
  <si>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</si>
  <si>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</si>
  <si>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</si>
  <si>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</si>
  <si>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</si>
  <si>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</si>
  <si>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</si>
  <si>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</si>
  <si>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</si>
  <si>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</si>
  <si>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</si>
  <si>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</si>
  <si>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</si>
  <si>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</si>
  <si>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</si>
  <si>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</si>
  <si>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</si>
  <si>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</si>
  <si>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</si>
  <si>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</si>
  <si>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</si>
  <si>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</si>
  <si>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</si>
  <si>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</si>
  <si>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</si>
  <si>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</si>
  <si>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</si>
  <si>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</si>
  <si>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</si>
  <si>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</si>
  <si>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</si>
  <si>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</si>
  <si>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</si>
  <si>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</si>
  <si>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</si>
  <si>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</si>
  <si>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</si>
  <si>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</si>
  <si>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</si>
  <si>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</si>
  <si>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</si>
  <si>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</si>
  <si>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</si>
  <si>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</si>
  <si>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</si>
  <si>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</si>
  <si>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</si>
  <si>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</si>
  <si>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</si>
  <si>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</si>
  <si>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</si>
  <si>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</si>
  <si>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</si>
  <si>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</si>
  <si>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</si>
  <si>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</si>
  <si>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</si>
  <si>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</si>
  <si>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</si>
  <si>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</si>
  <si>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</si>
  <si>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</si>
  <si>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</si>
  <si>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</si>
  <si>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</si>
  <si>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</si>
  <si>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</si>
  <si>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</si>
  <si>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</si>
  <si>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</si>
  <si>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</si>
  <si>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</si>
  <si>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</si>
  <si>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</si>
  <si>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</si>
  <si>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</si>
  <si>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</si>
  <si>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</si>
  <si>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</si>
  <si>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</si>
  <si>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</si>
  <si>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</si>
  <si>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</si>
  <si>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</si>
  <si>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</si>
  <si>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</si>
  <si>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</si>
  <si>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</si>
  <si>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</si>
  <si>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</si>
  <si>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</si>
  <si>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</si>
  <si>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</si>
  <si>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</si>
  <si>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</si>
  <si>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</si>
  <si>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</si>
  <si>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</si>
  <si>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</si>
  <si>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</si>
  <si>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</si>
  <si>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</si>
  <si>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</si>
  <si>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</si>
  <si>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</si>
  <si>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</si>
  <si>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</si>
  <si>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</si>
  <si>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</si>
  <si>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</si>
  <si>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</si>
  <si>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</si>
  <si>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</si>
  <si>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</si>
  <si>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</si>
  <si>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</si>
  <si>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</si>
  <si>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</si>
  <si>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</si>
  <si>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</si>
  <si>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</si>
  <si>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</si>
  <si>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</si>
  <si>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</si>
  <si>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</si>
  <si>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</si>
  <si>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</si>
  <si>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</si>
  <si>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</si>
  <si>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</si>
  <si>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</si>
  <si>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</si>
  <si>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</si>
  <si>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</si>
  <si>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</si>
  <si>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</si>
  <si>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</si>
  <si>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</si>
  <si>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</si>
  <si>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</si>
  <si>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</si>
  <si>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</si>
  <si>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</si>
  <si>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</si>
  <si>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</si>
  <si>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</si>
  <si>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</si>
  <si>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</si>
  <si>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</si>
  <si>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</si>
  <si>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</si>
  <si>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</si>
  <si>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</si>
  <si>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</si>
  <si>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</si>
  <si>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</si>
  <si>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</si>
  <si>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</si>
  <si>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</si>
  <si>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</si>
  <si>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</si>
  <si>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</si>
  <si>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</si>
  <si>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</si>
  <si>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</si>
  <si>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</si>
  <si>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</si>
  <si>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</si>
  <si>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</si>
  <si>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</si>
  <si>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</si>
  <si>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</si>
  <si>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</si>
  <si>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</si>
  <si>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</si>
  <si>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</si>
  <si>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</si>
  <si>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</si>
  <si>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</si>
  <si>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</si>
  <si>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</si>
  <si>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</si>
  <si>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</si>
  <si>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</si>
  <si>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</si>
  <si>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</si>
  <si>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</si>
  <si>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</si>
  <si>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</si>
  <si>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</si>
  <si>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</si>
  <si>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</si>
  <si>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</si>
  <si>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</si>
  <si>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</si>
  <si>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</si>
  <si>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</si>
  <si>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</si>
  <si>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</si>
  <si>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</si>
  <si>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</si>
  <si>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</si>
  <si>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</si>
  <si>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</si>
  <si>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</si>
  <si>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</si>
  <si>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</si>
  <si>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</si>
  <si>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</si>
  <si>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</si>
  <si>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</si>
  <si>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</si>
  <si>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</si>
  <si>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</si>
  <si>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</si>
  <si>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</si>
  <si>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</si>
  <si>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</si>
  <si>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</si>
  <si>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</si>
  <si>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</si>
  <si>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</si>
  <si>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</si>
  <si>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</si>
  <si>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</si>
  <si>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</si>
  <si>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</si>
  <si>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</si>
  <si>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</si>
  <si>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</si>
  <si>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</si>
  <si>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</si>
  <si>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</si>
  <si>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</si>
  <si>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</si>
  <si>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</si>
  <si>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</si>
  <si>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</si>
  <si>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</si>
  <si>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</si>
  <si>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</si>
  <si>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</si>
  <si>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</si>
  <si>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</si>
  <si>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</si>
  <si>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</si>
  <si>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</si>
  <si>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</si>
  <si>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</si>
  <si>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</si>
  <si>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</si>
  <si>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</si>
  <si>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</si>
  <si>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</si>
  <si>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</si>
  <si>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</si>
  <si>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</si>
  <si>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</si>
  <si>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</si>
  <si>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</si>
  <si>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</si>
  <si>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</si>
  <si>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</si>
  <si>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</si>
  <si>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</si>
  <si>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</si>
  <si>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</si>
  <si>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</si>
  <si>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</si>
  <si>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</si>
  <si>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</si>
  <si>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</si>
  <si>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</si>
  <si>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</si>
  <si>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</si>
  <si>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</si>
  <si>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</si>
  <si>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</si>
  <si>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</si>
  <si>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</si>
  <si>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</si>
  <si>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</si>
  <si>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</si>
  <si>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</si>
  <si>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</si>
  <si>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</si>
  <si>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</si>
  <si>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</si>
  <si>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</si>
  <si>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</si>
  <si>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</si>
  <si>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</si>
  <si>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</si>
  <si>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</si>
  <si>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</si>
  <si>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</si>
  <si>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</si>
  <si>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</si>
  <si>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</si>
  <si>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</si>
  <si>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</si>
  <si>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</si>
  <si>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</si>
  <si>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</si>
  <si>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</si>
  <si>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</si>
  <si>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</si>
  <si>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</si>
  <si>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</si>
  <si>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</si>
  <si>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</si>
  <si>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</si>
  <si>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</si>
  <si>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</si>
  <si>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</si>
  <si>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</si>
  <si>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</si>
  <si>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</si>
  <si>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</si>
  <si>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</si>
  <si>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</si>
  <si>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</si>
  <si>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</si>
  <si>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</si>
  <si>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</si>
  <si>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</si>
  <si>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</si>
  <si>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</si>
  <si>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</si>
  <si>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</si>
  <si>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</si>
  <si>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</si>
  <si>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</si>
  <si>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</si>
  <si>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</si>
  <si>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</si>
  <si>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</si>
  <si>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</si>
  <si>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</si>
  <si>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</si>
  <si>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</si>
  <si>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</si>
  <si>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</si>
  <si>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</si>
  <si>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</si>
  <si>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</si>
  <si>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</si>
  <si>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</si>
  <si>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</si>
  <si>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</si>
  <si>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</si>
  <si>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</si>
  <si>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</si>
  <si>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</si>
  <si>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</si>
  <si>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</si>
  <si>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</si>
  <si>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</si>
  <si>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</si>
  <si>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</si>
  <si>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</si>
  <si>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</si>
  <si>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</si>
  <si>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</si>
  <si>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</si>
  <si>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</si>
  <si>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</si>
  <si>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</si>
  <si>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</si>
  <si>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</si>
  <si>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</si>
  <si>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</si>
  <si>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</si>
  <si>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</si>
  <si>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</si>
  <si>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</si>
  <si>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</si>
  <si>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</si>
  <si>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</si>
  <si>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</si>
  <si>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</si>
  <si>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</si>
  <si>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</si>
  <si>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</si>
  <si>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</si>
  <si>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</si>
  <si>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</si>
  <si>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</si>
  <si>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</si>
  <si>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</si>
  <si>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</si>
  <si>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</si>
  <si>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</si>
  <si>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</si>
  <si>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</si>
  <si>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</si>
  <si>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</si>
  <si>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</si>
  <si>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</si>
  <si>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</si>
  <si>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</si>
  <si>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</si>
  <si>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</si>
  <si>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</si>
  <si>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</si>
  <si>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</si>
  <si>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</si>
  <si>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</si>
  <si>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</si>
  <si>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</si>
  <si>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</si>
  <si>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</si>
  <si>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</si>
  <si>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</si>
  <si>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</si>
  <si>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</si>
  <si>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</si>
  <si>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</si>
  <si>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</si>
  <si>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</si>
  <si>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</si>
  <si>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</si>
  <si>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</si>
  <si>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</si>
  <si>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</si>
  <si>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</si>
  <si>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</si>
  <si>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</si>
  <si>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</si>
  <si>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</si>
  <si>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</si>
  <si>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</si>
  <si>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</si>
  <si>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</si>
  <si>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</si>
  <si>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</si>
  <si>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</si>
  <si>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</si>
  <si>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</si>
  <si>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</si>
  <si>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</si>
  <si>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</si>
  <si>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</si>
  <si>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</si>
  <si>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</si>
  <si>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</si>
  <si>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</si>
  <si>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</si>
  <si>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</si>
  <si>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</si>
  <si>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</si>
  <si>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</si>
  <si>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</si>
  <si>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</si>
  <si>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</si>
  <si>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</si>
  <si>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</si>
  <si>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</si>
  <si>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</si>
  <si>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</si>
  <si>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</si>
  <si>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</si>
  <si>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</si>
  <si>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</si>
  <si>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</si>
  <si>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</si>
  <si>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</si>
  <si>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</si>
  <si>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</si>
  <si>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</si>
  <si>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</si>
  <si>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</si>
  <si>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</si>
  <si>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</si>
  <si>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</si>
  <si>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</si>
  <si>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</si>
  <si>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</si>
  <si>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</si>
  <si>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</si>
  <si>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</si>
  <si>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</si>
  <si>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</si>
  <si>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</si>
  <si>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</si>
  <si>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</si>
  <si>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</si>
  <si>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</si>
  <si>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</si>
  <si>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</si>
  <si>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</si>
  <si>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</si>
  <si>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</si>
  <si>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</si>
  <si>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</si>
  <si>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</si>
  <si>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</si>
  <si>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</si>
  <si>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</si>
  <si>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</si>
  <si>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</si>
  <si>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</si>
  <si>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</si>
  <si>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</si>
  <si>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</si>
  <si>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</si>
  <si>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</si>
  <si>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</si>
  <si>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</si>
  <si>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</si>
  <si>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</si>
  <si>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</si>
  <si>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</si>
  <si>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</si>
  <si>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</si>
  <si>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</si>
  <si>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</si>
  <si>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</si>
  <si>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</si>
  <si>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</si>
  <si>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</si>
  <si>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</si>
  <si>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</si>
  <si>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</si>
  <si>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</si>
  <si>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</si>
  <si>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</si>
  <si>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</si>
  <si>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</si>
  <si>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</si>
  <si>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</si>
  <si>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</si>
  <si>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</si>
  <si>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</si>
  <si>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</si>
  <si>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</si>
  <si>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</si>
  <si>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</si>
  <si>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</si>
  <si>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</si>
  <si>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</si>
  <si>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</si>
  <si>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</si>
  <si>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</si>
  <si>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</si>
  <si>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</si>
  <si>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</si>
  <si>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</si>
  <si>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</si>
  <si>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</si>
  <si>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</si>
  <si>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</si>
  <si>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</si>
  <si>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</si>
  <si>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</si>
  <si>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</si>
  <si>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</si>
  <si>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</si>
  <si>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</si>
  <si>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</si>
  <si>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</si>
  <si>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</si>
  <si>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</si>
  <si>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</si>
  <si>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</si>
  <si>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</si>
  <si>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</si>
  <si>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</si>
  <si>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</si>
  <si>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</si>
  <si>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</si>
  <si>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</si>
  <si>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</si>
  <si>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</si>
  <si>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</si>
  <si>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</si>
  <si>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</si>
  <si>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</si>
  <si>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</si>
  <si>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</si>
  <si>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</si>
  <si>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</si>
  <si>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</si>
  <si>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</si>
  <si>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</si>
  <si>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</si>
  <si>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</si>
  <si>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</si>
  <si>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</si>
  <si>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</si>
  <si>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</si>
  <si>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</si>
  <si>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</si>
  <si>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</si>
  <si>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</si>
  <si>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</si>
  <si>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</si>
  <si>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</si>
  <si>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</si>
  <si>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</si>
  <si>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</si>
  <si>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</si>
  <si>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</si>
  <si>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</si>
  <si>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</si>
  <si>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</si>
  <si>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</si>
  <si>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</si>
  <si>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</si>
  <si>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</si>
  <si>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</si>
  <si>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</si>
  <si>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</si>
  <si>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</si>
  <si>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</si>
  <si>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</si>
  <si>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</si>
  <si>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</si>
  <si>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</si>
  <si>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</si>
  <si>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</si>
  <si>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</si>
  <si>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</si>
  <si>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</si>
  <si>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</si>
  <si>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</si>
  <si>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</si>
  <si>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</si>
  <si>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</si>
  <si>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</si>
  <si>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</si>
  <si>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</si>
  <si>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</si>
  <si>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</si>
  <si>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</si>
  <si>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</si>
  <si>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</si>
  <si>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</si>
  <si>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</si>
  <si>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</si>
  <si>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</si>
  <si>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</si>
  <si>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</si>
  <si>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</si>
  <si>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</si>
  <si>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</si>
  <si>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</si>
  <si>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</si>
  <si>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</si>
  <si>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</si>
  <si>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</si>
  <si>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</si>
  <si>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</si>
  <si>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</si>
  <si>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</si>
  <si>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</si>
  <si>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</si>
  <si>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</si>
  <si>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</si>
  <si>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</si>
  <si>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</si>
  <si>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</si>
  <si>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</si>
  <si>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</si>
  <si>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</si>
  <si>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</si>
  <si>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</si>
  <si>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</si>
  <si>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</si>
  <si>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</si>
  <si>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</si>
  <si>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</si>
  <si>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</si>
  <si>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</si>
  <si>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</si>
  <si>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</si>
  <si>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</si>
  <si>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</si>
  <si>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</si>
  <si>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</si>
  <si>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</si>
  <si>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</si>
  <si>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</si>
  <si>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</si>
  <si>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</si>
  <si>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</si>
  <si>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</si>
  <si>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</si>
  <si>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</si>
  <si>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</si>
  <si>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</si>
  <si>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</si>
  <si>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</si>
  <si>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</si>
  <si>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</si>
  <si>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</si>
  <si>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</si>
  <si>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</si>
  <si>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</si>
  <si>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</si>
  <si>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</si>
  <si>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</si>
  <si>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</si>
  <si>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</si>
  <si>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</si>
  <si>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</si>
  <si>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</si>
  <si>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</si>
  <si>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</si>
  <si>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</si>
  <si>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</si>
  <si>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</si>
  <si>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</si>
  <si>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</si>
  <si>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</si>
  <si>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</si>
  <si>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</si>
  <si>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</si>
  <si>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</si>
  <si>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</si>
  <si>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</si>
  <si>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</si>
  <si>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</si>
  <si>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</si>
  <si>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</si>
  <si>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</si>
  <si>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</si>
  <si>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</si>
  <si>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</si>
  <si>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</si>
  <si>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</si>
  <si>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</si>
  <si>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</si>
  <si>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</si>
  <si>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</si>
  <si>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</si>
  <si>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</si>
  <si>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</si>
  <si>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</si>
  <si>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</si>
  <si>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</si>
  <si>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</si>
  <si>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</si>
  <si>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</si>
  <si>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</si>
  <si>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</si>
  <si>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</si>
  <si>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</si>
  <si>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</si>
  <si>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</si>
  <si>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</si>
  <si>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</si>
  <si>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</si>
  <si>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</si>
  <si>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</si>
  <si>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</si>
  <si>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</si>
  <si>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</si>
  <si>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</si>
  <si>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</si>
  <si>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</si>
  <si>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</si>
  <si>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</si>
  <si>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</si>
  <si>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</si>
  <si>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</si>
  <si>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</si>
  <si>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</si>
  <si>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</si>
  <si>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</si>
  <si>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</si>
  <si>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</si>
  <si>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</si>
  <si>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</si>
  <si>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</si>
  <si>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</si>
  <si>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</si>
  <si>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</si>
  <si>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</si>
  <si>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</si>
  <si>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</si>
  <si>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</si>
  <si>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</si>
  <si>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</si>
  <si>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</si>
  <si>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</si>
  <si>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</si>
  <si>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</si>
  <si>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</si>
  <si>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</si>
  <si>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</si>
  <si>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</si>
  <si>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</si>
  <si>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</si>
  <si>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</si>
  <si>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</si>
  <si>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</si>
  <si>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</si>
  <si>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</si>
  <si>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</si>
  <si>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</si>
  <si>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</si>
  <si>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</si>
  <si>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</si>
  <si>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</si>
  <si>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</si>
  <si>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</si>
  <si>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</si>
  <si>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</si>
  <si>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</si>
  <si>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</si>
  <si>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</si>
  <si>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</si>
  <si>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</si>
  <si>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</si>
  <si>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</si>
  <si>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</si>
  <si>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</si>
  <si>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</si>
  <si>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</si>
  <si>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</si>
  <si>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</si>
  <si>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</si>
  <si>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</si>
  <si>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</si>
  <si>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</si>
  <si>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</si>
  <si>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</si>
  <si>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</si>
  <si>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</si>
  <si>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</si>
  <si>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</si>
  <si>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</si>
  <si>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</si>
  <si>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</si>
  <si>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</si>
  <si>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</si>
  <si>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</si>
  <si>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</si>
  <si>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</si>
  <si>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</si>
  <si>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</si>
  <si>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</si>
  <si>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</si>
  <si>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</si>
  <si>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</si>
  <si>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</si>
  <si>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</si>
  <si>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</si>
  <si>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</si>
  <si>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</si>
  <si>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</si>
  <si>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</si>
  <si>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</si>
  <si>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</si>
  <si>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</si>
  <si>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</si>
  <si>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</si>
  <si>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</si>
  <si>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</si>
  <si>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</si>
  <si>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</si>
  <si>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</si>
  <si>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</si>
  <si>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</si>
  <si>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</si>
  <si>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</si>
  <si>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</si>
  <si>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</si>
  <si>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</si>
  <si>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</si>
  <si>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</si>
  <si>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</si>
  <si>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</si>
  <si>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</si>
  <si>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</si>
  <si>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</si>
  <si>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</si>
  <si>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</si>
  <si>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</si>
  <si>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</si>
  <si>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</si>
  <si>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</si>
  <si>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</si>
  <si>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</si>
  <si>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</si>
  <si>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</si>
  <si>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</si>
  <si>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</si>
  <si>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</si>
  <si>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</si>
  <si>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</si>
  <si>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</si>
  <si>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</si>
  <si>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</si>
  <si>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</si>
  <si>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</si>
  <si>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</si>
  <si>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</si>
  <si>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</si>
  <si>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</si>
  <si>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</si>
  <si>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</si>
  <si>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</si>
  <si>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</si>
  <si>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</si>
  <si>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</si>
  <si>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</si>
  <si>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</si>
  <si>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</si>
  <si>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</si>
  <si>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</si>
  <si>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</si>
  <si>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</si>
  <si>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</si>
  <si>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</si>
  <si>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</si>
  <si>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</si>
  <si>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</si>
  <si>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</si>
  <si>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</si>
  <si>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</si>
  <si>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</si>
  <si>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</si>
  <si>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</si>
  <si>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</si>
  <si>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</si>
  <si>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</si>
  <si>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</si>
  <si>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</si>
  <si>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</si>
  <si>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</si>
  <si>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</si>
  <si>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</si>
  <si>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</si>
  <si>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</si>
  <si>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</si>
  <si>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</si>
  <si>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</si>
  <si>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</si>
  <si>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</si>
  <si>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</si>
  <si>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</si>
  <si>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</si>
  <si>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</si>
  <si>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</si>
  <si>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</si>
  <si>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</si>
  <si>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</si>
  <si>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</si>
  <si>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</si>
  <si>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</si>
  <si>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</si>
  <si>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</si>
  <si>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</si>
  <si>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</si>
  <si>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</si>
  <si>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</si>
  <si>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</si>
  <si>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</si>
  <si>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</si>
  <si>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</si>
  <si>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</si>
  <si>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</si>
  <si>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</si>
  <si>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</si>
  <si>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</si>
  <si>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</si>
  <si>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</si>
  <si>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</si>
  <si>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</si>
  <si>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</si>
  <si>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</si>
  <si>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</si>
  <si>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</si>
  <si>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</si>
  <si>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</si>
  <si>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</si>
  <si>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</si>
  <si>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</si>
  <si>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</si>
  <si>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</si>
  <si>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</si>
  <si>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</si>
  <si>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</si>
  <si>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</si>
  <si>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</si>
  <si>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</si>
  <si>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</si>
  <si>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</si>
  <si>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</si>
  <si>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</si>
  <si>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</si>
  <si>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</si>
  <si>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</si>
  <si>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</si>
  <si>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</si>
  <si>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</si>
  <si>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</si>
  <si>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</si>
  <si>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</si>
  <si>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</si>
  <si>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</si>
  <si>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</si>
  <si>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</si>
  <si>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</si>
  <si>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</si>
  <si>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</si>
  <si>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</si>
  <si>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</si>
  <si>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</si>
  <si>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</si>
  <si>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</si>
  <si>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</si>
  <si>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</si>
  <si>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</si>
  <si>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</si>
  <si>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</si>
  <si>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</si>
  <si>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</si>
  <si>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</si>
  <si>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</si>
  <si>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</si>
  <si>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</si>
  <si>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</si>
  <si>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</si>
  <si>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</si>
  <si>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</si>
  <si>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</si>
  <si>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</si>
  <si>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</si>
  <si>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</si>
  <si>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</si>
  <si>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</si>
  <si>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</si>
  <si>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</si>
  <si>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</si>
  <si>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</si>
  <si>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</si>
  <si>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</si>
  <si>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</si>
  <si>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</si>
  <si>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</si>
  <si>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</si>
  <si>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</si>
  <si>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</si>
  <si>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</si>
  <si>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</si>
  <si>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</si>
  <si>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</si>
  <si>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</si>
  <si>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</si>
  <si>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</si>
  <si>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</si>
  <si>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</si>
  <si>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</si>
  <si>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</si>
  <si>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</si>
  <si>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</si>
  <si>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</si>
  <si>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</si>
  <si>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</si>
  <si>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</si>
  <si>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</si>
  <si>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</si>
  <si>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</si>
  <si>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</si>
  <si>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</si>
  <si>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</si>
  <si>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</si>
  <si>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</si>
  <si>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</si>
  <si>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</si>
  <si>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</si>
  <si>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</si>
  <si>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</si>
  <si>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</si>
  <si>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</si>
  <si>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</si>
  <si>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</si>
  <si>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</si>
  <si>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</si>
  <si>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</si>
  <si>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</si>
  <si>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</si>
  <si>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</si>
  <si>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</si>
  <si>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</si>
  <si>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</si>
  <si>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</si>
  <si>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</si>
  <si>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</si>
  <si>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</si>
  <si>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</si>
  <si>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</si>
  <si>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</si>
  <si>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</si>
  <si>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</si>
  <si>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</si>
  <si>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</si>
  <si>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</si>
  <si>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</si>
  <si>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</si>
  <si>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</si>
  <si>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</si>
  <si>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</si>
  <si>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</si>
  <si>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</si>
  <si>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</si>
  <si>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</si>
  <si>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</si>
  <si>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</si>
  <si>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</si>
  <si>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</si>
  <si>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</si>
  <si>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</si>
  <si>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</si>
  <si>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</si>
  <si>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</si>
  <si>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</si>
  <si>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</si>
  <si>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</si>
  <si>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</si>
  <si>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</si>
  <si>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</si>
  <si>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</si>
  <si>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</si>
  <si>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</si>
  <si>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</si>
  <si>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</si>
  <si>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</si>
  <si>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</si>
  <si>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</si>
  <si>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</si>
  <si>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</si>
  <si>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</si>
  <si>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</si>
  <si>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</si>
  <si>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</si>
  <si>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</si>
  <si>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</si>
  <si>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</si>
  <si>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</si>
  <si>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</si>
  <si>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</si>
  <si>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</si>
  <si>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</si>
  <si>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</si>
  <si>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</si>
  <si>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</si>
  <si>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</si>
  <si>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</si>
  <si>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</si>
  <si>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</si>
  <si>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</si>
  <si>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</si>
  <si>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</si>
  <si>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</si>
  <si>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</si>
  <si>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</si>
  <si>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</si>
  <si>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</si>
  <si>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</si>
  <si>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</si>
  <si>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</si>
  <si>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</si>
  <si>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</si>
  <si>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</si>
  <si>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</si>
  <si>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</si>
  <si>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</si>
  <si>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</si>
  <si>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</si>
  <si>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</si>
  <si>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</si>
  <si>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</si>
  <si>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</si>
  <si>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</si>
  <si>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</si>
  <si>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</si>
  <si>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</si>
  <si>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</si>
  <si>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</si>
  <si>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</si>
  <si>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</si>
  <si>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</si>
  <si>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</si>
  <si>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</si>
  <si>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</si>
  <si>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</si>
  <si>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</si>
  <si>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</si>
  <si>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</si>
  <si>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</si>
  <si>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</si>
  <si>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</si>
  <si>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</si>
  <si>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</si>
  <si>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</si>
  <si>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</si>
  <si>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</si>
  <si>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</si>
  <si>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</si>
  <si>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</si>
  <si>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</si>
  <si>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</si>
  <si>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</si>
  <si>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</si>
  <si>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</si>
  <si>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</si>
  <si>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</si>
  <si>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</si>
  <si>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</si>
  <si>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</si>
  <si>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</si>
  <si>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</si>
  <si>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</si>
  <si>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</si>
  <si>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</si>
  <si>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</si>
  <si>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</si>
  <si>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</si>
  <si>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</si>
  <si>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</si>
  <si>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</si>
  <si>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</si>
  <si>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</si>
  <si>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</si>
  <si>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</si>
  <si>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</si>
  <si>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</si>
  <si>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</si>
  <si>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</si>
  <si>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</si>
  <si>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</si>
  <si>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</si>
  <si>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</si>
  <si>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</si>
  <si>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</si>
  <si>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</si>
  <si>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</si>
  <si>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</si>
  <si>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</si>
  <si>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</si>
  <si>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</si>
  <si>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</si>
  <si>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</si>
  <si>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</si>
  <si>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</si>
  <si>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</si>
  <si>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</si>
  <si>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</si>
  <si>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</si>
  <si>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</si>
  <si>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</si>
  <si>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</si>
  <si>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</si>
  <si>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</si>
  <si>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</si>
  <si>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</si>
  <si>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</si>
  <si>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</si>
  <si>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</si>
  <si>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</si>
  <si>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</si>
  <si>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</si>
  <si>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</si>
  <si>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</si>
  <si>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</si>
  <si>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</si>
  <si>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</si>
  <si>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</si>
  <si>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</si>
  <si>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</si>
  <si>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</si>
  <si>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</si>
  <si>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</si>
  <si>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</si>
  <si>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</si>
  <si>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</si>
  <si>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</si>
  <si>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</si>
  <si>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</si>
  <si>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</si>
  <si>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</si>
  <si>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</si>
  <si>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</si>
  <si>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</si>
  <si>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</si>
  <si>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</si>
  <si>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</si>
  <si>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</si>
  <si>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</si>
  <si>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</si>
  <si>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</si>
  <si>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</si>
  <si>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</si>
  <si>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</si>
  <si>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</si>
  <si>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</si>
  <si>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</si>
  <si>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</si>
  <si>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</si>
  <si>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</si>
  <si>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</si>
  <si>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</si>
  <si>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</si>
  <si>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</si>
  <si>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</si>
  <si>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</si>
  <si>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</si>
  <si>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</si>
  <si>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</si>
  <si>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</si>
  <si>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</si>
  <si>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</si>
  <si>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</si>
  <si>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</si>
  <si>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</si>
  <si>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</si>
  <si>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</si>
  <si>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</si>
  <si>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</si>
  <si>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</si>
  <si>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</si>
  <si>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</si>
  <si>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</si>
  <si>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</si>
  <si>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</si>
  <si>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</si>
  <si>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</si>
  <si>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</si>
  <si>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</si>
  <si>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</si>
  <si>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</si>
  <si>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</si>
  <si>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</si>
  <si>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</si>
  <si>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</si>
  <si>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</si>
  <si>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</si>
  <si>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</si>
  <si>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</si>
  <si>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</si>
  <si>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</si>
  <si>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</si>
  <si>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</si>
  <si>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</si>
  <si>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</si>
  <si>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</si>
  <si>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</si>
  <si>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</si>
  <si>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</si>
  <si>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</si>
  <si>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</si>
  <si>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</si>
  <si>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</si>
  <si>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</si>
  <si>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</si>
  <si>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</si>
  <si>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</si>
  <si>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</si>
  <si>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</si>
  <si>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</si>
  <si>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</si>
  <si>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</si>
  <si>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</si>
  <si>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</si>
  <si>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</si>
  <si>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</si>
  <si>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</si>
  <si>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</si>
  <si>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</si>
  <si>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</si>
  <si>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</si>
  <si>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</si>
  <si>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</si>
  <si>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</si>
  <si>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</si>
  <si>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</si>
  <si>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</si>
  <si>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</si>
  <si>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</si>
  <si>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</si>
  <si>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</si>
  <si>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</si>
  <si>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</si>
  <si>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</si>
  <si>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</si>
  <si>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</si>
  <si>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</si>
  <si>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</si>
  <si>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</si>
  <si>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</si>
  <si>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</si>
  <si>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</si>
  <si>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</si>
  <si>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</si>
  <si>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</si>
  <si>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</si>
  <si>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</si>
  <si>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</si>
  <si>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</si>
  <si>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</si>
  <si>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</si>
  <si>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</si>
  <si>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</si>
  <si>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</si>
  <si>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</si>
  <si>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</si>
  <si>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</si>
  <si>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</si>
  <si>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</si>
  <si>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</si>
  <si>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</si>
  <si>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</si>
  <si>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</si>
  <si>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</si>
  <si>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</si>
  <si>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</si>
  <si>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</si>
  <si>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</si>
  <si>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</si>
  <si>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</si>
  <si>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</si>
  <si>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</si>
  <si>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</si>
  <si>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</si>
  <si>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</si>
  <si>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</si>
  <si>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</si>
  <si>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</si>
  <si>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</si>
  <si>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</si>
  <si>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</si>
  <si>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</si>
  <si>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</si>
  <si>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</si>
  <si>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</si>
  <si>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</si>
  <si>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</si>
  <si>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</si>
  <si>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</si>
  <si>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</si>
  <si>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</si>
  <si>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</si>
  <si>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</si>
  <si>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</si>
  <si>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</si>
  <si>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</si>
  <si>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</si>
  <si>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</si>
  <si>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</si>
  <si>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</si>
  <si>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</si>
  <si>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</si>
  <si>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</si>
  <si>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</si>
  <si>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</si>
  <si>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</si>
  <si>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</si>
  <si>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</si>
  <si>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</si>
  <si>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</si>
  <si>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</si>
  <si>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</si>
  <si>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</si>
  <si>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</si>
  <si>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</si>
  <si>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</si>
  <si>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</si>
  <si>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</si>
  <si>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</si>
  <si>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</si>
  <si>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</si>
  <si>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</si>
  <si>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</si>
  <si>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</si>
  <si>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</si>
  <si>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</si>
  <si>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</si>
  <si>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</si>
  <si>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</si>
  <si>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</si>
  <si>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</si>
  <si>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</si>
  <si>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</si>
  <si>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</si>
  <si>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</si>
  <si>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</si>
  <si>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</si>
  <si>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</si>
  <si>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</si>
  <si>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</si>
  <si>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</si>
  <si>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</si>
  <si>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</si>
  <si>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</si>
  <si>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</si>
  <si>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</si>
  <si>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</si>
  <si>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</si>
  <si>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</si>
  <si>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</si>
  <si>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</si>
  <si>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</si>
  <si>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</si>
  <si>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</si>
  <si>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</si>
  <si>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</si>
  <si>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</si>
  <si>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</si>
  <si>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</si>
  <si>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</si>
  <si>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</si>
  <si>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</si>
  <si>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</si>
  <si>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</si>
  <si>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</si>
  <si>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</si>
  <si>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</si>
  <si>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</si>
  <si>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</si>
  <si>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</si>
  <si>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</si>
  <si>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</si>
  <si>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</si>
  <si>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</si>
  <si>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</si>
  <si>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</si>
  <si>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</si>
  <si>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</si>
  <si>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</si>
  <si>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</si>
  <si>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</si>
  <si>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</si>
  <si>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</si>
  <si>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</si>
  <si>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</si>
  <si>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</si>
  <si>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</si>
  <si>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</si>
  <si>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</si>
  <si>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</si>
  <si>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</si>
  <si>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</si>
  <si>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</si>
  <si>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</si>
  <si>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</si>
  <si>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</si>
  <si>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</si>
  <si>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</si>
  <si>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</si>
  <si>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</si>
  <si>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</si>
  <si>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</si>
  <si>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</si>
  <si>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</si>
  <si>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</si>
  <si>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</si>
  <si>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</si>
  <si>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</si>
  <si>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</si>
  <si>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</si>
  <si>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</si>
  <si>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</si>
  <si>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</si>
  <si>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</si>
  <si>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</si>
  <si>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</si>
  <si>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</si>
  <si>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</si>
  <si>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</si>
  <si>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</si>
  <si>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</si>
  <si>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</si>
  <si>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</si>
  <si>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</si>
  <si>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</si>
  <si>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</si>
  <si>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</si>
  <si>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</si>
  <si>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</si>
  <si>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</si>
  <si>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</si>
  <si>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</si>
  <si>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</si>
  <si>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</si>
  <si>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</si>
  <si>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</si>
  <si>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</si>
  <si>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</si>
  <si>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</si>
  <si>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</si>
  <si>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</si>
  <si>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</si>
  <si>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</si>
  <si>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</si>
  <si>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</si>
  <si>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</si>
  <si>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</si>
  <si>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</si>
  <si>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</si>
  <si>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</si>
  <si>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</si>
  <si>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</si>
  <si>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</si>
  <si>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</si>
  <si>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</si>
  <si>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</si>
  <si>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</si>
  <si>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</si>
  <si>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</si>
  <si>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</si>
  <si>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</si>
  <si>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</si>
  <si>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</si>
  <si>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</si>
  <si>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</si>
  <si>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</si>
  <si>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</si>
  <si>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</si>
  <si>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</si>
  <si>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</si>
  <si>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</si>
  <si>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</si>
  <si>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</si>
  <si>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</si>
  <si>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</si>
  <si>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</si>
  <si>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</si>
  <si>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</si>
  <si>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</si>
  <si>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</si>
  <si>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</si>
  <si>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</si>
  <si>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</si>
  <si>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</si>
  <si>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</si>
  <si>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</si>
  <si>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</si>
  <si>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</si>
  <si>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</si>
  <si>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</si>
  <si>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</si>
  <si>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</si>
  <si>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</si>
  <si>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</si>
  <si>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</si>
  <si>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</si>
  <si>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</si>
  <si>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</si>
  <si>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</si>
  <si>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</si>
  <si>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</si>
  <si>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</si>
  <si>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</si>
  <si>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</si>
  <si>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</si>
  <si>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</si>
  <si>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</si>
  <si>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</si>
  <si>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</si>
  <si>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</si>
  <si>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</si>
  <si>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</si>
  <si>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</si>
  <si>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</si>
  <si>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</si>
  <si>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</si>
  <si>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</si>
  <si>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</si>
  <si>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</si>
  <si>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</si>
  <si>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</si>
  <si>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</si>
  <si>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</si>
  <si>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</si>
  <si>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</si>
  <si>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</si>
  <si>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</si>
  <si>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</si>
  <si>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</si>
  <si>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</si>
  <si>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</si>
  <si>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</si>
  <si>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</si>
  <si>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</si>
  <si>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</si>
  <si>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</si>
  <si>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</si>
  <si>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</si>
  <si>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</si>
  <si>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</si>
  <si>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</si>
  <si>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</si>
  <si>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</si>
  <si>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</si>
  <si>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</si>
  <si>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</si>
  <si>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</si>
  <si>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</si>
  <si>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</si>
  <si>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</si>
  <si>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</si>
  <si>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</si>
  <si>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</si>
  <si>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</si>
  <si>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</si>
  <si>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</si>
  <si>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</si>
  <si>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</si>
  <si>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</si>
  <si>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</si>
  <si>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</si>
  <si>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</si>
  <si>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</si>
  <si>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</si>
  <si>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</si>
  <si>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</si>
  <si>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</si>
  <si>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</si>
  <si>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</si>
  <si>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</si>
  <si>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</si>
  <si>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</si>
  <si>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</si>
  <si>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</si>
  <si>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</si>
  <si>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</si>
  <si>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</si>
  <si>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</si>
  <si>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</si>
  <si>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</si>
  <si>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</si>
  <si>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</si>
  <si>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</si>
  <si>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</si>
  <si>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</si>
  <si>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</si>
  <si>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</si>
  <si>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</si>
  <si>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</si>
  <si>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</si>
  <si>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</si>
  <si>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</si>
  <si>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</si>
  <si>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</si>
  <si>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</si>
  <si>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</si>
  <si>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</si>
  <si>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</si>
  <si>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</si>
  <si>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</si>
  <si>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</si>
  <si>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</si>
  <si>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</si>
  <si>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</si>
  <si>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</si>
  <si>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</si>
  <si>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</si>
  <si>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</si>
  <si>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</si>
  <si>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</si>
  <si>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</si>
  <si>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</si>
  <si>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</si>
  <si>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</si>
  <si>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</si>
  <si>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</si>
  <si>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</si>
  <si>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</si>
  <si>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</si>
  <si>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</si>
  <si>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</si>
  <si>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</si>
  <si>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</si>
  <si>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</si>
  <si>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</si>
  <si>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</si>
  <si>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</si>
  <si>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</si>
  <si>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</si>
  <si>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</si>
  <si>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</si>
  <si>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</si>
  <si>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</si>
  <si>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</si>
  <si>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</si>
  <si>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</si>
  <si>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</si>
  <si>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</si>
  <si>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</si>
  <si>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</si>
  <si>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</si>
  <si>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</si>
  <si>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</si>
  <si>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</si>
  <si>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</si>
  <si>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</si>
  <si>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</si>
  <si>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</si>
  <si>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</si>
  <si>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</si>
  <si>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</si>
  <si>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</si>
  <si>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</si>
  <si>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</si>
  <si>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</si>
  <si>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</si>
  <si>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</si>
  <si>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</si>
  <si>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</si>
  <si>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</si>
  <si>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</si>
  <si>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</si>
  <si>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</si>
  <si>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</si>
  <si>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</si>
  <si>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</si>
  <si>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</si>
  <si>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</si>
  <si>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</si>
  <si>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</si>
  <si>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</si>
  <si>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</si>
  <si>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</si>
  <si>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</si>
  <si>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</si>
  <si>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</si>
  <si>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</si>
  <si>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</si>
  <si>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</si>
  <si>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</si>
  <si>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</si>
  <si>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</si>
  <si>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</si>
  <si>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</si>
  <si>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</si>
  <si>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</si>
  <si>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</si>
  <si>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</si>
  <si>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</si>
  <si>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</si>
  <si>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</si>
  <si>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</si>
  <si>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</si>
  <si>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</si>
  <si>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</si>
  <si>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</si>
  <si>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</si>
  <si>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</si>
  <si>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</si>
  <si>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</si>
  <si>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</si>
  <si>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</si>
  <si>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</si>
  <si>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</si>
  <si>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</si>
  <si>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</si>
  <si>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</si>
  <si>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</si>
  <si>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</si>
  <si>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</si>
  <si>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</si>
  <si>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</si>
  <si>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</si>
  <si>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</si>
  <si>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</si>
  <si>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</si>
  <si>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</si>
  <si>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</si>
  <si>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</si>
  <si>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</si>
  <si>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</si>
  <si>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</si>
  <si>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</si>
  <si>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</si>
  <si>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</si>
  <si>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</si>
  <si>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</si>
  <si>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</si>
  <si>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</si>
  <si>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</si>
  <si>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</si>
  <si>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</si>
  <si>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</si>
  <si>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</si>
  <si>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</si>
  <si>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</si>
  <si>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</si>
  <si>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</si>
  <si>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</si>
  <si>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</si>
  <si>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</si>
  <si>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</si>
  <si>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</si>
  <si>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</si>
  <si>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</si>
  <si>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</si>
  <si>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</si>
  <si>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</si>
  <si>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</si>
  <si>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</si>
  <si>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</si>
  <si>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</si>
  <si>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</si>
  <si>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</si>
  <si>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</si>
  <si>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</si>
  <si>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</si>
  <si>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</si>
  <si>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</si>
  <si>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</si>
  <si>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</si>
  <si>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</si>
  <si>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</si>
  <si>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</si>
  <si>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</si>
  <si>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</si>
  <si>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</si>
  <si>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</si>
  <si>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</si>
  <si>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</si>
  <si>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</si>
  <si>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</si>
  <si>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</si>
  <si>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</si>
  <si>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</si>
  <si>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</si>
  <si>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</si>
  <si>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</si>
  <si>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</si>
  <si>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</si>
  <si>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</si>
  <si>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</si>
  <si>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</si>
  <si>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</si>
  <si>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</si>
  <si>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</si>
  <si>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</si>
  <si>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</si>
  <si>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</si>
  <si>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</si>
  <si>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</si>
  <si>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</si>
  <si>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</si>
  <si>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</si>
  <si>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</si>
  <si>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</si>
  <si>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</si>
  <si>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</si>
  <si>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</si>
  <si>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</si>
  <si>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</si>
  <si>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</si>
  <si>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</si>
  <si>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</si>
  <si>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</si>
  <si>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</si>
  <si>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</si>
  <si>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</si>
  <si>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</si>
  <si>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</si>
  <si>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</si>
  <si>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</si>
  <si>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</si>
  <si>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</si>
  <si>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</si>
  <si>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</si>
  <si>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</si>
  <si>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</si>
  <si>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</si>
  <si>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</si>
  <si>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</si>
  <si>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</si>
  <si>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</si>
  <si>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</si>
  <si>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</si>
  <si>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</si>
  <si>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</si>
  <si>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</si>
  <si>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</si>
  <si>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</si>
  <si>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</si>
  <si>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</si>
  <si>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</si>
  <si>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</si>
  <si>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</si>
  <si>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</si>
  <si>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</si>
  <si>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</si>
  <si>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</si>
  <si>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</si>
  <si>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</si>
  <si>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</si>
  <si>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</si>
  <si>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</si>
  <si>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</si>
  <si>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</si>
  <si>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</si>
  <si>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</si>
  <si>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</si>
  <si>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</si>
  <si>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</si>
  <si>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</si>
  <si>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</si>
  <si>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</si>
  <si>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</si>
  <si>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</si>
  <si>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</si>
  <si>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</si>
  <si>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</si>
  <si>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</si>
  <si>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</si>
  <si>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</si>
  <si>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</si>
  <si>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</si>
  <si>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</si>
  <si>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</si>
  <si>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</si>
  <si>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</si>
  <si>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</si>
  <si>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</si>
  <si>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</si>
  <si>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</si>
  <si>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</si>
  <si>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</si>
  <si>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</si>
  <si>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</si>
  <si>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</si>
  <si>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</si>
  <si>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</si>
  <si>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</si>
  <si>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</si>
  <si>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</si>
  <si>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</si>
  <si>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</si>
  <si>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</si>
  <si>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</si>
  <si>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</si>
  <si>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</si>
  <si>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</si>
  <si>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</si>
  <si>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</si>
  <si>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</si>
  <si>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</si>
  <si>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</si>
  <si>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</si>
  <si>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</si>
  <si>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</si>
  <si>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</si>
  <si>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</si>
  <si>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</si>
  <si>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</si>
  <si>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</si>
  <si>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</si>
  <si>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</si>
  <si>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</si>
  <si>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</si>
  <si>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</si>
  <si>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</si>
  <si>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</si>
  <si>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</si>
  <si>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</si>
  <si>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</si>
  <si>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</si>
  <si>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</si>
  <si>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</si>
  <si>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</si>
  <si>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</si>
  <si>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</si>
  <si>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</si>
  <si>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</si>
  <si>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</si>
  <si>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</si>
  <si>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</si>
  <si>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</si>
  <si>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</si>
  <si>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</si>
  <si>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</si>
  <si>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</si>
  <si>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</si>
  <si>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</si>
  <si>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</si>
  <si>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</si>
  <si>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</si>
  <si>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</si>
  <si>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</si>
  <si>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</si>
  <si>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</si>
  <si>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</si>
  <si>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</si>
  <si>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</si>
  <si>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</si>
  <si>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</si>
  <si>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</si>
  <si>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</si>
  <si>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</si>
  <si>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</si>
  <si>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</si>
  <si>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</si>
  <si>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</si>
  <si>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</si>
  <si>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</si>
  <si>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</si>
  <si>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</si>
  <si>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</si>
  <si>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</si>
  <si>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</si>
  <si>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</si>
  <si>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</si>
  <si>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</si>
  <si>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</si>
  <si>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</si>
  <si>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</si>
  <si>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</si>
  <si>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</si>
  <si>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</si>
  <si>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</si>
  <si>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</si>
  <si>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</si>
  <si>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</si>
  <si>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</si>
  <si>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</si>
  <si>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</si>
  <si>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</si>
  <si>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</si>
  <si>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</si>
  <si>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</si>
  <si>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</si>
  <si>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</si>
  <si>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</si>
  <si>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</si>
  <si>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</si>
  <si>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</si>
  <si>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</si>
  <si>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</si>
  <si>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</si>
  <si>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</si>
  <si>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</si>
  <si>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</si>
  <si>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</si>
  <si>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</si>
  <si>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</si>
  <si>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</si>
  <si>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</si>
  <si>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</si>
  <si>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</si>
  <si>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</si>
  <si>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</si>
  <si>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</si>
  <si>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</si>
  <si>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</si>
  <si>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</si>
  <si>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</si>
  <si>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</si>
  <si>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</si>
  <si>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</si>
  <si>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</si>
  <si>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</si>
  <si>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</si>
  <si>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</si>
  <si>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</si>
  <si>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</si>
  <si>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</si>
  <si>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</si>
  <si>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</si>
  <si>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</si>
  <si>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</si>
  <si>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</si>
  <si>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</si>
  <si>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</si>
  <si>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</si>
  <si>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</si>
  <si>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</si>
  <si>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</si>
  <si>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</si>
  <si>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</si>
  <si>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3335958165</t>
  </si>
  <si>
    <t xml:space="preserve">De Leon Morillo, Nelson </t>
  </si>
  <si>
    <t>3335958178</t>
  </si>
  <si>
    <t xml:space="preserve">Gil Carrera, Santiago </t>
  </si>
  <si>
    <t>3335958187</t>
  </si>
  <si>
    <t>3335958186</t>
  </si>
  <si>
    <t>ERROR DE PRINTER</t>
  </si>
  <si>
    <t>3335959107</t>
  </si>
  <si>
    <t>3335959012</t>
  </si>
  <si>
    <t>3335958986</t>
  </si>
  <si>
    <t>3335958951</t>
  </si>
  <si>
    <t>3335958913</t>
  </si>
  <si>
    <t>3335958887</t>
  </si>
  <si>
    <t>3335958732</t>
  </si>
  <si>
    <t>3335958586</t>
  </si>
  <si>
    <t>3335958569</t>
  </si>
  <si>
    <t>3335958562</t>
  </si>
  <si>
    <t>INHIBIDO</t>
  </si>
  <si>
    <t>Closed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</si>
  <si>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</si>
  <si>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</si>
  <si>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</si>
  <si>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</si>
  <si>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</si>
  <si>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</si>
  <si>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</si>
  <si>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</si>
  <si>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</si>
  <si>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</si>
  <si>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</si>
  <si>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3335959315</t>
  </si>
  <si>
    <t>3335959313</t>
  </si>
  <si>
    <t>3335959310</t>
  </si>
  <si>
    <t>3335959306</t>
  </si>
  <si>
    <t>3335959305</t>
  </si>
  <si>
    <t>3335959271</t>
  </si>
  <si>
    <t>3335959262</t>
  </si>
  <si>
    <t>3335959229</t>
  </si>
  <si>
    <t>3335959220</t>
  </si>
  <si>
    <t>3335959204</t>
  </si>
  <si>
    <t>3335959195</t>
  </si>
  <si>
    <t>ATM Estación Next Yapur Dumit</t>
  </si>
  <si>
    <t>Estación Next Yapur Dumit</t>
  </si>
  <si>
    <t>DRBR479</t>
  </si>
  <si>
    <t>3335959701</t>
  </si>
  <si>
    <t>3335959656</t>
  </si>
  <si>
    <t>3335959645</t>
  </si>
  <si>
    <t>3335960017</t>
  </si>
  <si>
    <t>3335960013</t>
  </si>
  <si>
    <t>3335959997</t>
  </si>
  <si>
    <t>3335959996</t>
  </si>
  <si>
    <t>3335959995</t>
  </si>
  <si>
    <t>3335959993</t>
  </si>
  <si>
    <t>3335959990</t>
  </si>
  <si>
    <t>3335959987</t>
  </si>
  <si>
    <t>3335959984</t>
  </si>
  <si>
    <t>3335959970</t>
  </si>
  <si>
    <t>3335959964</t>
  </si>
  <si>
    <t>3335959962</t>
  </si>
  <si>
    <t>3335959959</t>
  </si>
  <si>
    <t>3335959935</t>
  </si>
  <si>
    <t>3335959934</t>
  </si>
  <si>
    <t>3335959933</t>
  </si>
  <si>
    <t>3335959909</t>
  </si>
  <si>
    <t>3335959904</t>
  </si>
  <si>
    <t>3335959894</t>
  </si>
  <si>
    <t>3335959871</t>
  </si>
  <si>
    <t>3335959787</t>
  </si>
  <si>
    <t>3335959723</t>
  </si>
  <si>
    <t>PRINTER</t>
  </si>
  <si>
    <t>3335960041</t>
  </si>
  <si>
    <t>3335960039</t>
  </si>
  <si>
    <t>3335960038</t>
  </si>
  <si>
    <t>3335960033</t>
  </si>
  <si>
    <t>3335960032</t>
  </si>
  <si>
    <t>3335960031</t>
  </si>
  <si>
    <t>3335960026</t>
  </si>
  <si>
    <t>3335960020</t>
  </si>
  <si>
    <t>3335960060</t>
  </si>
  <si>
    <t>3335960059</t>
  </si>
  <si>
    <t>3335960058</t>
  </si>
  <si>
    <t>3335960056</t>
  </si>
  <si>
    <t>3335960055</t>
  </si>
  <si>
    <t>3335960054</t>
  </si>
  <si>
    <t>3335960053</t>
  </si>
  <si>
    <t>3335960052</t>
  </si>
  <si>
    <t>3335960051</t>
  </si>
  <si>
    <t>3335960050</t>
  </si>
  <si>
    <t>3335960049</t>
  </si>
  <si>
    <t>3335960048</t>
  </si>
  <si>
    <t>3335960047</t>
  </si>
  <si>
    <t>3335960046</t>
  </si>
  <si>
    <t>Maria Pichardo, Glaufo Rafael</t>
  </si>
  <si>
    <t>20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</si>
</sst>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20" fontId="0" fillId="0" borderId="0" xfId="0" applyNumberFormat="1"/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3"/>
      <tableStyleElement type="headerRow" dxfId="182"/>
      <tableStyleElement type="totalRow" dxfId="181"/>
      <tableStyleElement type="firstColumn" dxfId="180"/>
      <tableStyleElement type="lastColumn" dxfId="179"/>
      <tableStyleElement type="firstRowStripe" dxfId="178"/>
      <tableStyleElement type="firstColumnStripe" dxfId="1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71.8324421296275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45.3409722222204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34.4985879629603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24.4985879629603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24.5651273148178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23.6175231481466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20.6447916666657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18.6312615740753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18.5685532407442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14.6895833333328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1" priority="99335"/>
  </conditionalFormatting>
  <conditionalFormatting sqref="E3">
    <cfRule type="duplicateValues" dxfId="80" priority="121698"/>
  </conditionalFormatting>
  <conditionalFormatting sqref="E3">
    <cfRule type="duplicateValues" dxfId="79" priority="121699"/>
    <cfRule type="duplicateValues" dxfId="78" priority="121700"/>
  </conditionalFormatting>
  <conditionalFormatting sqref="E3">
    <cfRule type="duplicateValues" dxfId="77" priority="121701"/>
    <cfRule type="duplicateValues" dxfId="76" priority="121702"/>
    <cfRule type="duplicateValues" dxfId="75" priority="121703"/>
    <cfRule type="duplicateValues" dxfId="74" priority="121704"/>
  </conditionalFormatting>
  <conditionalFormatting sqref="B3">
    <cfRule type="duplicateValues" dxfId="73" priority="121705"/>
  </conditionalFormatting>
  <conditionalFormatting sqref="E4">
    <cfRule type="duplicateValues" dxfId="72" priority="60"/>
  </conditionalFormatting>
  <conditionalFormatting sqref="E4">
    <cfRule type="duplicateValues" dxfId="71" priority="57"/>
    <cfRule type="duplicateValues" dxfId="70" priority="58"/>
    <cfRule type="duplicateValues" dxfId="69" priority="59"/>
  </conditionalFormatting>
  <conditionalFormatting sqref="E4">
    <cfRule type="duplicateValues" dxfId="68" priority="56"/>
  </conditionalFormatting>
  <conditionalFormatting sqref="E4">
    <cfRule type="duplicateValues" dxfId="67" priority="53"/>
    <cfRule type="duplicateValues" dxfId="66" priority="54"/>
    <cfRule type="duplicateValues" dxfId="65" priority="55"/>
  </conditionalFormatting>
  <conditionalFormatting sqref="B4">
    <cfRule type="duplicateValues" dxfId="64" priority="52"/>
  </conditionalFormatting>
  <conditionalFormatting sqref="E4">
    <cfRule type="duplicateValues" dxfId="63" priority="51"/>
  </conditionalFormatting>
  <conditionalFormatting sqref="E5">
    <cfRule type="duplicateValues" dxfId="62" priority="50"/>
  </conditionalFormatting>
  <conditionalFormatting sqref="E5">
    <cfRule type="duplicateValues" dxfId="61" priority="47"/>
    <cfRule type="duplicateValues" dxfId="60" priority="48"/>
    <cfRule type="duplicateValues" dxfId="59" priority="49"/>
  </conditionalFormatting>
  <conditionalFormatting sqref="E5">
    <cfRule type="duplicateValues" dxfId="58" priority="46"/>
  </conditionalFormatting>
  <conditionalFormatting sqref="E5">
    <cfRule type="duplicateValues" dxfId="57" priority="43"/>
    <cfRule type="duplicateValues" dxfId="56" priority="44"/>
    <cfRule type="duplicateValues" dxfId="55" priority="45"/>
  </conditionalFormatting>
  <conditionalFormatting sqref="B5">
    <cfRule type="duplicateValues" dxfId="54" priority="42"/>
  </conditionalFormatting>
  <conditionalFormatting sqref="E5">
    <cfRule type="duplicateValues" dxfId="53" priority="41"/>
  </conditionalFormatting>
  <conditionalFormatting sqref="E7:E11">
    <cfRule type="duplicateValues" dxfId="52" priority="40"/>
  </conditionalFormatting>
  <conditionalFormatting sqref="B7:B11">
    <cfRule type="duplicateValues" dxfId="51" priority="39"/>
  </conditionalFormatting>
  <conditionalFormatting sqref="B7:B11">
    <cfRule type="duplicateValues" dxfId="50" priority="36"/>
    <cfRule type="duplicateValues" dxfId="49" priority="37"/>
    <cfRule type="duplicateValues" dxfId="48" priority="38"/>
  </conditionalFormatting>
  <conditionalFormatting sqref="E7:E11">
    <cfRule type="duplicateValues" dxfId="47" priority="35"/>
  </conditionalFormatting>
  <conditionalFormatting sqref="E7:E11">
    <cfRule type="duplicateValues" dxfId="46" priority="33"/>
    <cfRule type="duplicateValues" dxfId="45" priority="34"/>
  </conditionalFormatting>
  <conditionalFormatting sqref="E7:E11">
    <cfRule type="duplicateValues" dxfId="44" priority="30"/>
    <cfRule type="duplicateValues" dxfId="43" priority="31"/>
    <cfRule type="duplicateValues" dxfId="42" priority="32"/>
  </conditionalFormatting>
  <conditionalFormatting sqref="E7:E11">
    <cfRule type="duplicateValues" dxfId="41" priority="26"/>
    <cfRule type="duplicateValues" dxfId="40" priority="27"/>
    <cfRule type="duplicateValues" dxfId="39" priority="28"/>
    <cfRule type="duplicateValues" dxfId="38" priority="29"/>
  </conditionalFormatting>
  <conditionalFormatting sqref="B6">
    <cfRule type="duplicateValues" dxfId="37" priority="25"/>
  </conditionalFormatting>
  <conditionalFormatting sqref="E6">
    <cfRule type="duplicateValues" dxfId="36" priority="24"/>
  </conditionalFormatting>
  <conditionalFormatting sqref="E6">
    <cfRule type="duplicateValues" dxfId="35" priority="21"/>
    <cfRule type="duplicateValues" dxfId="34" priority="22"/>
    <cfRule type="duplicateValues" dxfId="33" priority="23"/>
  </conditionalFormatting>
  <conditionalFormatting sqref="E6">
    <cfRule type="duplicateValues" dxfId="32" priority="20"/>
  </conditionalFormatting>
  <conditionalFormatting sqref="E6">
    <cfRule type="duplicateValues" dxfId="31" priority="17"/>
    <cfRule type="duplicateValues" dxfId="30" priority="18"/>
    <cfRule type="duplicateValues" dxfId="29" priority="19"/>
  </conditionalFormatting>
  <conditionalFormatting sqref="E6">
    <cfRule type="duplicateValues" dxfId="28" priority="16"/>
  </conditionalFormatting>
  <conditionalFormatting sqref="E12">
    <cfRule type="duplicateValues" dxfId="27" priority="15"/>
  </conditionalFormatting>
  <conditionalFormatting sqref="B12">
    <cfRule type="duplicateValues" dxfId="26" priority="14"/>
  </conditionalFormatting>
  <conditionalFormatting sqref="B12">
    <cfRule type="duplicateValues" dxfId="25" priority="11"/>
    <cfRule type="duplicateValues" dxfId="24" priority="12"/>
    <cfRule type="duplicateValues" dxfId="23" priority="13"/>
  </conditionalFormatting>
  <conditionalFormatting sqref="E12">
    <cfRule type="duplicateValues" dxfId="22" priority="10"/>
  </conditionalFormatting>
  <conditionalFormatting sqref="E12">
    <cfRule type="duplicateValues" dxfId="21" priority="8"/>
    <cfRule type="duplicateValues" dxfId="20" priority="9"/>
  </conditionalFormatting>
  <conditionalFormatting sqref="E12">
    <cfRule type="duplicateValues" dxfId="19" priority="5"/>
    <cfRule type="duplicateValues" dxfId="18" priority="6"/>
    <cfRule type="duplicateValues" dxfId="17" priority="7"/>
  </conditionalFormatting>
  <conditionalFormatting sqref="E12">
    <cfRule type="duplicateValues" dxfId="16" priority="1"/>
    <cfRule type="duplicateValues" dxfId="15" priority="2"/>
    <cfRule type="duplicateValues" dxfId="14" priority="3"/>
    <cfRule type="duplicateValues" dxfId="1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62">
        <v>214</v>
      </c>
      <c r="B148" s="163" t="s">
        <v>2610</v>
      </c>
      <c r="C148" s="163" t="s">
        <v>2611</v>
      </c>
      <c r="D148" s="163" t="s">
        <v>72</v>
      </c>
      <c r="E148" s="163" t="s">
        <v>82</v>
      </c>
      <c r="F148" s="163" t="s">
        <v>2028</v>
      </c>
      <c r="G148" s="163" t="s">
        <v>2030</v>
      </c>
      <c r="H148" s="163" t="s">
        <v>2030</v>
      </c>
      <c r="I148" s="163"/>
      <c r="J148" s="163" t="s">
        <v>2030</v>
      </c>
      <c r="K148" s="163"/>
      <c r="L148" s="163"/>
      <c r="M148" s="163"/>
      <c r="N148" s="163"/>
      <c r="O148" s="163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2609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2608</v>
      </c>
      <c r="C335" s="32" t="s">
        <v>2607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62">
        <v>479</v>
      </c>
      <c r="B338" s="163" t="s">
        <v>2630</v>
      </c>
      <c r="C338" s="163" t="s">
        <v>2629</v>
      </c>
      <c r="D338" s="163" t="s">
        <v>72</v>
      </c>
      <c r="E338" s="163" t="s">
        <v>105</v>
      </c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</row>
    <row r="339" spans="1:15" s="80" customFormat="1" ht="15.75" x14ac:dyDescent="0.25">
      <c r="A339" s="81">
        <v>480</v>
      </c>
      <c r="B339" s="82" t="s">
        <v>2210</v>
      </c>
      <c r="C339" s="160" t="s">
        <v>2490</v>
      </c>
      <c r="D339" s="160"/>
      <c r="E339" s="160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9" t="s">
        <v>838</v>
      </c>
      <c r="D811" s="159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9" t="s">
        <v>74</v>
      </c>
      <c r="O811" s="159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9" t="s">
        <v>77</v>
      </c>
      <c r="O812" s="159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8303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2.140625" style="44" bestFit="1" customWidth="1"/>
    <col min="7" max="7" width="57.42578125" style="44" bestFit="1" customWidth="1"/>
    <col min="8" max="11" width="5.85546875" style="44" bestFit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8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8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8" ht="18.75" thickBot="1" x14ac:dyDescent="0.3">
      <c r="A3" s="172" t="s">
        <v>2680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8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8" s="117" customFormat="1" ht="18" x14ac:dyDescent="0.25">
      <c r="A5" s="142" t="str">
        <f>VLOOKUP(E5,'LISTADO ATM'!$A$2:$C$901,3,0)</f>
        <v>DISTRITO NACIONAL</v>
      </c>
      <c r="B5" s="139" t="s">
        <v>2665</v>
      </c>
      <c r="C5" s="100">
        <v>44397.238391203704</v>
      </c>
      <c r="D5" s="100" t="s">
        <v>2445</v>
      </c>
      <c r="E5" s="134">
        <v>655</v>
      </c>
      <c r="F5" s="142" t="str">
        <f>VLOOKUP(E5,VIP!$A$2:$O14459,2,0)</f>
        <v>DRBR655</v>
      </c>
      <c r="G5" s="142" t="str">
        <f>VLOOKUP(E5,'LISTADO ATM'!$A$2:$B$900,2,0)</f>
        <v>ATM Farmacia Sandra</v>
      </c>
      <c r="H5" s="142" t="str">
        <f>VLOOKUP(E5,VIP!$A$2:$O19420,7,FALSE)</f>
        <v>Si</v>
      </c>
      <c r="I5" s="142" t="str">
        <f>VLOOKUP(E5,VIP!$A$2:$O11385,8,FALSE)</f>
        <v>Si</v>
      </c>
      <c r="J5" s="142" t="str">
        <f>VLOOKUP(E5,VIP!$A$2:$O11335,8,FALSE)</f>
        <v>Si</v>
      </c>
      <c r="K5" s="142" t="str">
        <f>VLOOKUP(E5,VIP!$A$2:$O14909,6,0)</f>
        <v>NO</v>
      </c>
      <c r="L5" s="143" t="s">
        <v>2414</v>
      </c>
      <c r="M5" s="99" t="s">
        <v>2442</v>
      </c>
      <c r="N5" s="99" t="s">
        <v>2449</v>
      </c>
      <c r="O5" s="142" t="s">
        <v>2450</v>
      </c>
      <c r="P5" s="142"/>
      <c r="Q5" s="164" t="s">
        <v>2414</v>
      </c>
    </row>
    <row r="6" spans="1:18" s="117" customFormat="1" ht="18" x14ac:dyDescent="0.25">
      <c r="A6" s="142" t="str">
        <f>VLOOKUP(E6,'LISTADO ATM'!$A$2:$C$901,3,0)</f>
        <v>NORTE</v>
      </c>
      <c r="B6" s="139" t="s">
        <v>2666</v>
      </c>
      <c r="C6" s="100">
        <v>44397.23369212963</v>
      </c>
      <c r="D6" s="100" t="s">
        <v>2584</v>
      </c>
      <c r="E6" s="134">
        <v>351</v>
      </c>
      <c r="F6" s="142" t="str">
        <f>VLOOKUP(E6,VIP!$A$2:$O14460,2,0)</f>
        <v>DRBR351</v>
      </c>
      <c r="G6" s="142" t="str">
        <f>VLOOKUP(E6,'LISTADO ATM'!$A$2:$B$900,2,0)</f>
        <v xml:space="preserve">ATM S/M José Luís (Puerto Plata) </v>
      </c>
      <c r="H6" s="142" t="str">
        <f>VLOOKUP(E6,VIP!$A$2:$O19421,7,FALSE)</f>
        <v>Si</v>
      </c>
      <c r="I6" s="142" t="str">
        <f>VLOOKUP(E6,VIP!$A$2:$O11386,8,FALSE)</f>
        <v>Si</v>
      </c>
      <c r="J6" s="142" t="str">
        <f>VLOOKUP(E6,VIP!$A$2:$O11336,8,FALSE)</f>
        <v>Si</v>
      </c>
      <c r="K6" s="142" t="str">
        <f>VLOOKUP(E6,VIP!$A$2:$O14910,6,0)</f>
        <v>NO</v>
      </c>
      <c r="L6" s="143" t="s">
        <v>2414</v>
      </c>
      <c r="M6" s="99" t="s">
        <v>2442</v>
      </c>
      <c r="N6" s="99" t="s">
        <v>2449</v>
      </c>
      <c r="O6" s="142" t="s">
        <v>2679</v>
      </c>
      <c r="P6" s="142"/>
      <c r="Q6" s="164" t="s">
        <v>2414</v>
      </c>
      <c r="R6" s="165"/>
    </row>
    <row r="7" spans="1:18" s="117" customFormat="1" ht="18" x14ac:dyDescent="0.25">
      <c r="A7" s="142" t="str">
        <f>VLOOKUP(E7,'LISTADO ATM'!$A$2:$C$901,3,0)</f>
        <v>ESTE</v>
      </c>
      <c r="B7" s="139" t="s">
        <v>2667</v>
      </c>
      <c r="C7" s="100">
        <v>44397.230775462966</v>
      </c>
      <c r="D7" s="100" t="s">
        <v>2445</v>
      </c>
      <c r="E7" s="134">
        <v>294</v>
      </c>
      <c r="F7" s="142" t="str">
        <f>VLOOKUP(E7,VIP!$A$2:$O14461,2,0)</f>
        <v>DRBR294</v>
      </c>
      <c r="G7" s="142" t="str">
        <f>VLOOKUP(E7,'LISTADO ATM'!$A$2:$B$900,2,0)</f>
        <v xml:space="preserve">ATM Plaza Zaglul San Pedro II </v>
      </c>
      <c r="H7" s="142" t="str">
        <f>VLOOKUP(E7,VIP!$A$2:$O19422,7,FALSE)</f>
        <v>Si</v>
      </c>
      <c r="I7" s="142" t="str">
        <f>VLOOKUP(E7,VIP!$A$2:$O11387,8,FALSE)</f>
        <v>Si</v>
      </c>
      <c r="J7" s="142" t="str">
        <f>VLOOKUP(E7,VIP!$A$2:$O11337,8,FALSE)</f>
        <v>Si</v>
      </c>
      <c r="K7" s="142" t="str">
        <f>VLOOKUP(E7,VIP!$A$2:$O14911,6,0)</f>
        <v>NO</v>
      </c>
      <c r="L7" s="143" t="s">
        <v>2414</v>
      </c>
      <c r="M7" s="99" t="s">
        <v>2442</v>
      </c>
      <c r="N7" s="99" t="s">
        <v>2449</v>
      </c>
      <c r="O7" s="142" t="s">
        <v>2450</v>
      </c>
      <c r="P7" s="142"/>
      <c r="Q7" s="164" t="s">
        <v>2414</v>
      </c>
    </row>
    <row r="8" spans="1:18" s="117" customFormat="1" ht="18" x14ac:dyDescent="0.25">
      <c r="A8" s="142" t="str">
        <f>VLOOKUP(E8,'LISTADO ATM'!$A$2:$C$901,3,0)</f>
        <v>ESTE</v>
      </c>
      <c r="B8" s="139" t="s">
        <v>2668</v>
      </c>
      <c r="C8" s="100">
        <v>44397.214687500003</v>
      </c>
      <c r="D8" s="100" t="s">
        <v>2177</v>
      </c>
      <c r="E8" s="134">
        <v>1</v>
      </c>
      <c r="F8" s="142" t="str">
        <f>VLOOKUP(E8,VIP!$A$2:$O14462,2,0)</f>
        <v>DRBR001</v>
      </c>
      <c r="G8" s="142" t="str">
        <f>VLOOKUP(E8,'LISTADO ATM'!$A$2:$B$900,2,0)</f>
        <v>ATM S/M San Rafael del Yuma</v>
      </c>
      <c r="H8" s="142" t="str">
        <f>VLOOKUP(E8,VIP!$A$2:$O19423,7,FALSE)</f>
        <v>Si</v>
      </c>
      <c r="I8" s="142" t="str">
        <f>VLOOKUP(E8,VIP!$A$2:$O11388,8,FALSE)</f>
        <v>Si</v>
      </c>
      <c r="J8" s="142" t="str">
        <f>VLOOKUP(E8,VIP!$A$2:$O11338,8,FALSE)</f>
        <v>Si</v>
      </c>
      <c r="K8" s="142" t="str">
        <f>VLOOKUP(E8,VIP!$A$2:$O14912,6,0)</f>
        <v>NO</v>
      </c>
      <c r="L8" s="143" t="s">
        <v>2242</v>
      </c>
      <c r="M8" s="99" t="s">
        <v>2442</v>
      </c>
      <c r="N8" s="99" t="s">
        <v>2449</v>
      </c>
      <c r="O8" s="142" t="s">
        <v>2451</v>
      </c>
      <c r="P8" s="142"/>
      <c r="Q8" s="164" t="s">
        <v>2242</v>
      </c>
    </row>
    <row r="9" spans="1:18" s="117" customFormat="1" ht="18" x14ac:dyDescent="0.25">
      <c r="A9" s="142" t="str">
        <f>VLOOKUP(E9,'LISTADO ATM'!$A$2:$C$901,3,0)</f>
        <v>DISTRITO NACIONAL</v>
      </c>
      <c r="B9" s="139" t="s">
        <v>2669</v>
      </c>
      <c r="C9" s="100">
        <v>44397.213379629633</v>
      </c>
      <c r="D9" s="100" t="s">
        <v>2177</v>
      </c>
      <c r="E9" s="134">
        <v>744</v>
      </c>
      <c r="F9" s="142" t="str">
        <f>VLOOKUP(E9,VIP!$A$2:$O14463,2,0)</f>
        <v>DRBR289</v>
      </c>
      <c r="G9" s="142" t="str">
        <f>VLOOKUP(E9,'LISTADO ATM'!$A$2:$B$900,2,0)</f>
        <v xml:space="preserve">ATM Multicentro La Sirena Venezuela </v>
      </c>
      <c r="H9" s="142" t="str">
        <f>VLOOKUP(E9,VIP!$A$2:$O19424,7,FALSE)</f>
        <v>Si</v>
      </c>
      <c r="I9" s="142" t="str">
        <f>VLOOKUP(E9,VIP!$A$2:$O11389,8,FALSE)</f>
        <v>Si</v>
      </c>
      <c r="J9" s="142" t="str">
        <f>VLOOKUP(E9,VIP!$A$2:$O11339,8,FALSE)</f>
        <v>Si</v>
      </c>
      <c r="K9" s="142" t="str">
        <f>VLOOKUP(E9,VIP!$A$2:$O14913,6,0)</f>
        <v>SI</v>
      </c>
      <c r="L9" s="143" t="s">
        <v>2242</v>
      </c>
      <c r="M9" s="99" t="s">
        <v>2442</v>
      </c>
      <c r="N9" s="99" t="s">
        <v>2449</v>
      </c>
      <c r="O9" s="142" t="s">
        <v>2451</v>
      </c>
      <c r="P9" s="142"/>
      <c r="Q9" s="164" t="s">
        <v>2242</v>
      </c>
    </row>
    <row r="10" spans="1:18" s="117" customFormat="1" ht="18" x14ac:dyDescent="0.25">
      <c r="A10" s="142" t="str">
        <f>VLOOKUP(E10,'LISTADO ATM'!$A$2:$C$901,3,0)</f>
        <v>DISTRITO NACIONAL</v>
      </c>
      <c r="B10" s="139" t="s">
        <v>2670</v>
      </c>
      <c r="C10" s="100">
        <v>44397.212418981479</v>
      </c>
      <c r="D10" s="100" t="s">
        <v>2177</v>
      </c>
      <c r="E10" s="134">
        <v>21</v>
      </c>
      <c r="F10" s="142" t="str">
        <f>VLOOKUP(E10,VIP!$A$2:$O14464,2,0)</f>
        <v>DRBR021</v>
      </c>
      <c r="G10" s="142" t="str">
        <f>VLOOKUP(E10,'LISTADO ATM'!$A$2:$B$900,2,0)</f>
        <v xml:space="preserve">ATM Oficina Mella </v>
      </c>
      <c r="H10" s="142" t="str">
        <f>VLOOKUP(E10,VIP!$A$2:$O19425,7,FALSE)</f>
        <v>Si</v>
      </c>
      <c r="I10" s="142" t="str">
        <f>VLOOKUP(E10,VIP!$A$2:$O11390,8,FALSE)</f>
        <v>No</v>
      </c>
      <c r="J10" s="142" t="str">
        <f>VLOOKUP(E10,VIP!$A$2:$O11340,8,FALSE)</f>
        <v>No</v>
      </c>
      <c r="K10" s="142" t="str">
        <f>VLOOKUP(E10,VIP!$A$2:$O14914,6,0)</f>
        <v>NO</v>
      </c>
      <c r="L10" s="143" t="s">
        <v>2242</v>
      </c>
      <c r="M10" s="99" t="s">
        <v>2442</v>
      </c>
      <c r="N10" s="99" t="s">
        <v>2449</v>
      </c>
      <c r="O10" s="142" t="s">
        <v>2451</v>
      </c>
      <c r="P10" s="142"/>
      <c r="Q10" s="164" t="s">
        <v>2242</v>
      </c>
    </row>
    <row r="11" spans="1:18" s="117" customFormat="1" ht="18" x14ac:dyDescent="0.25">
      <c r="A11" s="142" t="str">
        <f>VLOOKUP(E11,'LISTADO ATM'!$A$2:$C$901,3,0)</f>
        <v>DISTRITO NACIONAL</v>
      </c>
      <c r="B11" s="139" t="s">
        <v>2671</v>
      </c>
      <c r="C11" s="100">
        <v>44397.211539351854</v>
      </c>
      <c r="D11" s="100" t="s">
        <v>2177</v>
      </c>
      <c r="E11" s="134">
        <v>153</v>
      </c>
      <c r="F11" s="142" t="str">
        <f>VLOOKUP(E11,VIP!$A$2:$O14465,2,0)</f>
        <v>DRBR153</v>
      </c>
      <c r="G11" s="142" t="str">
        <f>VLOOKUP(E11,'LISTADO ATM'!$A$2:$B$900,2,0)</f>
        <v xml:space="preserve">ATM Rehabilitación </v>
      </c>
      <c r="H11" s="142" t="str">
        <f>VLOOKUP(E11,VIP!$A$2:$O19426,7,FALSE)</f>
        <v>No</v>
      </c>
      <c r="I11" s="142" t="str">
        <f>VLOOKUP(E11,VIP!$A$2:$O11391,8,FALSE)</f>
        <v>No</v>
      </c>
      <c r="J11" s="142" t="str">
        <f>VLOOKUP(E11,VIP!$A$2:$O11341,8,FALSE)</f>
        <v>No</v>
      </c>
      <c r="K11" s="142" t="str">
        <f>VLOOKUP(E11,VIP!$A$2:$O14915,6,0)</f>
        <v>NO</v>
      </c>
      <c r="L11" s="143" t="s">
        <v>2242</v>
      </c>
      <c r="M11" s="99" t="s">
        <v>2442</v>
      </c>
      <c r="N11" s="99" t="s">
        <v>2449</v>
      </c>
      <c r="O11" s="142" t="s">
        <v>2451</v>
      </c>
      <c r="P11" s="142"/>
      <c r="Q11" s="164" t="s">
        <v>2242</v>
      </c>
    </row>
    <row r="12" spans="1:18" s="117" customFormat="1" ht="18" x14ac:dyDescent="0.25">
      <c r="A12" s="142" t="str">
        <f>VLOOKUP(E12,'LISTADO ATM'!$A$2:$C$901,3,0)</f>
        <v>ESTE</v>
      </c>
      <c r="B12" s="139" t="s">
        <v>2672</v>
      </c>
      <c r="C12" s="100">
        <v>44396.994699074072</v>
      </c>
      <c r="D12" s="100" t="s">
        <v>2177</v>
      </c>
      <c r="E12" s="134">
        <v>742</v>
      </c>
      <c r="F12" s="142" t="str">
        <f>VLOOKUP(E12,VIP!$A$2:$O14466,2,0)</f>
        <v>DRBR990</v>
      </c>
      <c r="G12" s="142" t="str">
        <f>VLOOKUP(E12,'LISTADO ATM'!$A$2:$B$900,2,0)</f>
        <v xml:space="preserve">ATM Oficina Plaza del Rey (La Romana) </v>
      </c>
      <c r="H12" s="142" t="str">
        <f>VLOOKUP(E12,VIP!$A$2:$O19427,7,FALSE)</f>
        <v>Si</v>
      </c>
      <c r="I12" s="142" t="str">
        <f>VLOOKUP(E12,VIP!$A$2:$O11392,8,FALSE)</f>
        <v>Si</v>
      </c>
      <c r="J12" s="142" t="str">
        <f>VLOOKUP(E12,VIP!$A$2:$O11342,8,FALSE)</f>
        <v>Si</v>
      </c>
      <c r="K12" s="142" t="str">
        <f>VLOOKUP(E12,VIP!$A$2:$O14916,6,0)</f>
        <v>NO</v>
      </c>
      <c r="L12" s="143" t="s">
        <v>2216</v>
      </c>
      <c r="M12" s="99" t="s">
        <v>2442</v>
      </c>
      <c r="N12" s="99" t="s">
        <v>2449</v>
      </c>
      <c r="O12" s="142" t="s">
        <v>2451</v>
      </c>
      <c r="P12" s="142"/>
      <c r="Q12" s="164" t="s">
        <v>2216</v>
      </c>
    </row>
    <row r="13" spans="1:18" s="117" customFormat="1" ht="18" x14ac:dyDescent="0.25">
      <c r="A13" s="142" t="str">
        <f>VLOOKUP(E13,'LISTADO ATM'!$A$2:$C$901,3,0)</f>
        <v>NORTE</v>
      </c>
      <c r="B13" s="139" t="s">
        <v>2673</v>
      </c>
      <c r="C13" s="100">
        <v>44396.99150462963</v>
      </c>
      <c r="D13" s="100" t="s">
        <v>2178</v>
      </c>
      <c r="E13" s="134">
        <v>333</v>
      </c>
      <c r="F13" s="142" t="str">
        <f>VLOOKUP(E13,VIP!$A$2:$O14467,2,0)</f>
        <v>DRBR333</v>
      </c>
      <c r="G13" s="142" t="str">
        <f>VLOOKUP(E13,'LISTADO ATM'!$A$2:$B$900,2,0)</f>
        <v>ATM Oficina Turey Maimón</v>
      </c>
      <c r="H13" s="142" t="str">
        <f>VLOOKUP(E13,VIP!$A$2:$O19428,7,FALSE)</f>
        <v>Si</v>
      </c>
      <c r="I13" s="142" t="str">
        <f>VLOOKUP(E13,VIP!$A$2:$O11393,8,FALSE)</f>
        <v>Si</v>
      </c>
      <c r="J13" s="142" t="str">
        <f>VLOOKUP(E13,VIP!$A$2:$O11343,8,FALSE)</f>
        <v>Si</v>
      </c>
      <c r="K13" s="142" t="str">
        <f>VLOOKUP(E13,VIP!$A$2:$O14917,6,0)</f>
        <v>NO</v>
      </c>
      <c r="L13" s="143" t="s">
        <v>2461</v>
      </c>
      <c r="M13" s="99" t="s">
        <v>2442</v>
      </c>
      <c r="N13" s="99" t="s">
        <v>2449</v>
      </c>
      <c r="O13" s="142" t="s">
        <v>2582</v>
      </c>
      <c r="P13" s="142"/>
      <c r="Q13" s="164" t="s">
        <v>2461</v>
      </c>
    </row>
    <row r="14" spans="1:18" s="117" customFormat="1" ht="18" x14ac:dyDescent="0.25">
      <c r="A14" s="142" t="str">
        <f>VLOOKUP(E14,'LISTADO ATM'!$A$2:$C$901,3,0)</f>
        <v>NORTE</v>
      </c>
      <c r="B14" s="139" t="s">
        <v>2674</v>
      </c>
      <c r="C14" s="100">
        <v>44396.99113425926</v>
      </c>
      <c r="D14" s="100" t="s">
        <v>2178</v>
      </c>
      <c r="E14" s="134">
        <v>95</v>
      </c>
      <c r="F14" s="142" t="str">
        <f>VLOOKUP(E14,VIP!$A$2:$O14468,2,0)</f>
        <v>DRBR095</v>
      </c>
      <c r="G14" s="142" t="str">
        <f>VLOOKUP(E14,'LISTADO ATM'!$A$2:$B$900,2,0)</f>
        <v xml:space="preserve">ATM Oficina Tenares </v>
      </c>
      <c r="H14" s="142" t="str">
        <f>VLOOKUP(E14,VIP!$A$2:$O19429,7,FALSE)</f>
        <v>Si</v>
      </c>
      <c r="I14" s="142" t="str">
        <f>VLOOKUP(E14,VIP!$A$2:$O11394,8,FALSE)</f>
        <v>Si</v>
      </c>
      <c r="J14" s="142" t="str">
        <f>VLOOKUP(E14,VIP!$A$2:$O11344,8,FALSE)</f>
        <v>Si</v>
      </c>
      <c r="K14" s="142" t="str">
        <f>VLOOKUP(E14,VIP!$A$2:$O14918,6,0)</f>
        <v>SI</v>
      </c>
      <c r="L14" s="143" t="s">
        <v>2461</v>
      </c>
      <c r="M14" s="99" t="s">
        <v>2442</v>
      </c>
      <c r="N14" s="99" t="s">
        <v>2449</v>
      </c>
      <c r="O14" s="142" t="s">
        <v>2582</v>
      </c>
      <c r="P14" s="142"/>
      <c r="Q14" s="164" t="s">
        <v>2461</v>
      </c>
    </row>
    <row r="15" spans="1:18" s="117" customFormat="1" ht="18" x14ac:dyDescent="0.25">
      <c r="A15" s="142" t="str">
        <f>VLOOKUP(E15,'LISTADO ATM'!$A$2:$C$901,3,0)</f>
        <v>DISTRITO NACIONAL</v>
      </c>
      <c r="B15" s="139" t="s">
        <v>2675</v>
      </c>
      <c r="C15" s="100">
        <v>44396.990856481483</v>
      </c>
      <c r="D15" s="100" t="s">
        <v>2177</v>
      </c>
      <c r="E15" s="134">
        <v>515</v>
      </c>
      <c r="F15" s="142" t="str">
        <f>VLOOKUP(E15,VIP!$A$2:$O14469,2,0)</f>
        <v>DRBR515</v>
      </c>
      <c r="G15" s="142" t="str">
        <f>VLOOKUP(E15,'LISTADO ATM'!$A$2:$B$900,2,0)</f>
        <v xml:space="preserve">ATM Oficina Agora Mall I </v>
      </c>
      <c r="H15" s="142" t="str">
        <f>VLOOKUP(E15,VIP!$A$2:$O19430,7,FALSE)</f>
        <v>Si</v>
      </c>
      <c r="I15" s="142" t="str">
        <f>VLOOKUP(E15,VIP!$A$2:$O11395,8,FALSE)</f>
        <v>Si</v>
      </c>
      <c r="J15" s="142" t="str">
        <f>VLOOKUP(E15,VIP!$A$2:$O11345,8,FALSE)</f>
        <v>Si</v>
      </c>
      <c r="K15" s="142" t="str">
        <f>VLOOKUP(E15,VIP!$A$2:$O14919,6,0)</f>
        <v>SI</v>
      </c>
      <c r="L15" s="143" t="s">
        <v>2461</v>
      </c>
      <c r="M15" s="99" t="s">
        <v>2442</v>
      </c>
      <c r="N15" s="99" t="s">
        <v>2449</v>
      </c>
      <c r="O15" s="142" t="s">
        <v>2451</v>
      </c>
      <c r="P15" s="142"/>
      <c r="Q15" s="164" t="s">
        <v>2461</v>
      </c>
    </row>
    <row r="16" spans="1:18" s="117" customFormat="1" ht="18" x14ac:dyDescent="0.25">
      <c r="A16" s="142" t="str">
        <f>VLOOKUP(E16,'LISTADO ATM'!$A$2:$C$901,3,0)</f>
        <v>NORTE</v>
      </c>
      <c r="B16" s="139" t="s">
        <v>2676</v>
      </c>
      <c r="C16" s="100">
        <v>44396.989675925928</v>
      </c>
      <c r="D16" s="100" t="s">
        <v>2465</v>
      </c>
      <c r="E16" s="134">
        <v>8</v>
      </c>
      <c r="F16" s="142" t="str">
        <f>VLOOKUP(E16,VIP!$A$2:$O14470,2,0)</f>
        <v>DRBR008</v>
      </c>
      <c r="G16" s="142" t="str">
        <f>VLOOKUP(E16,'LISTADO ATM'!$A$2:$B$900,2,0)</f>
        <v>ATM Autoservicio Yaque</v>
      </c>
      <c r="H16" s="142" t="str">
        <f>VLOOKUP(E16,VIP!$A$2:$O19431,7,FALSE)</f>
        <v>Si</v>
      </c>
      <c r="I16" s="142" t="str">
        <f>VLOOKUP(E16,VIP!$A$2:$O11396,8,FALSE)</f>
        <v>Si</v>
      </c>
      <c r="J16" s="142" t="str">
        <f>VLOOKUP(E16,VIP!$A$2:$O11346,8,FALSE)</f>
        <v>Si</v>
      </c>
      <c r="K16" s="142" t="str">
        <f>VLOOKUP(E16,VIP!$A$2:$O14920,6,0)</f>
        <v>NO</v>
      </c>
      <c r="L16" s="143" t="s">
        <v>2557</v>
      </c>
      <c r="M16" s="99" t="s">
        <v>2442</v>
      </c>
      <c r="N16" s="99" t="s">
        <v>2449</v>
      </c>
      <c r="O16" s="142" t="s">
        <v>2466</v>
      </c>
      <c r="P16" s="142"/>
      <c r="Q16" s="164" t="s">
        <v>2557</v>
      </c>
    </row>
    <row r="17" spans="1:17" s="117" customFormat="1" ht="18" x14ac:dyDescent="0.25">
      <c r="A17" s="142" t="str">
        <f>VLOOKUP(E17,'LISTADO ATM'!$A$2:$C$901,3,0)</f>
        <v>NORTE</v>
      </c>
      <c r="B17" s="139" t="s">
        <v>2677</v>
      </c>
      <c r="C17" s="100">
        <v>44396.975659722222</v>
      </c>
      <c r="D17" s="100" t="s">
        <v>2178</v>
      </c>
      <c r="E17" s="134">
        <v>76</v>
      </c>
      <c r="F17" s="142" t="str">
        <f>VLOOKUP(E17,VIP!$A$2:$O14471,2,0)</f>
        <v>DRBR076</v>
      </c>
      <c r="G17" s="142" t="str">
        <f>VLOOKUP(E17,'LISTADO ATM'!$A$2:$B$900,2,0)</f>
        <v xml:space="preserve">ATM Casa Nelson (Puerto Plata) </v>
      </c>
      <c r="H17" s="142" t="str">
        <f>VLOOKUP(E17,VIP!$A$2:$O19432,7,FALSE)</f>
        <v>Si</v>
      </c>
      <c r="I17" s="142" t="str">
        <f>VLOOKUP(E17,VIP!$A$2:$O11397,8,FALSE)</f>
        <v>Si</v>
      </c>
      <c r="J17" s="142" t="str">
        <f>VLOOKUP(E17,VIP!$A$2:$O11347,8,FALSE)</f>
        <v>Si</v>
      </c>
      <c r="K17" s="142" t="str">
        <f>VLOOKUP(E17,VIP!$A$2:$O14921,6,0)</f>
        <v>NO</v>
      </c>
      <c r="L17" s="143" t="s">
        <v>2216</v>
      </c>
      <c r="M17" s="99" t="s">
        <v>2442</v>
      </c>
      <c r="N17" s="99" t="s">
        <v>2449</v>
      </c>
      <c r="O17" s="142" t="s">
        <v>2582</v>
      </c>
      <c r="P17" s="142"/>
      <c r="Q17" s="164" t="s">
        <v>2216</v>
      </c>
    </row>
    <row r="18" spans="1:17" s="117" customFormat="1" ht="18" x14ac:dyDescent="0.25">
      <c r="A18" s="142" t="str">
        <f>VLOOKUP(E18,'LISTADO ATM'!$A$2:$C$901,3,0)</f>
        <v>DISTRITO NACIONAL</v>
      </c>
      <c r="B18" s="139" t="s">
        <v>2678</v>
      </c>
      <c r="C18" s="100">
        <v>44396.963564814818</v>
      </c>
      <c r="D18" s="100" t="s">
        <v>2177</v>
      </c>
      <c r="E18" s="134">
        <v>160</v>
      </c>
      <c r="F18" s="142" t="str">
        <f>VLOOKUP(E18,VIP!$A$2:$O14472,2,0)</f>
        <v>DRBR160</v>
      </c>
      <c r="G18" s="142" t="str">
        <f>VLOOKUP(E18,'LISTADO ATM'!$A$2:$B$900,2,0)</f>
        <v xml:space="preserve">ATM Oficina Herrera </v>
      </c>
      <c r="H18" s="142" t="str">
        <f>VLOOKUP(E18,VIP!$A$2:$O19433,7,FALSE)</f>
        <v>Si</v>
      </c>
      <c r="I18" s="142" t="str">
        <f>VLOOKUP(E18,VIP!$A$2:$O11398,8,FALSE)</f>
        <v>Si</v>
      </c>
      <c r="J18" s="142" t="str">
        <f>VLOOKUP(E18,VIP!$A$2:$O11348,8,FALSE)</f>
        <v>Si</v>
      </c>
      <c r="K18" s="142" t="str">
        <f>VLOOKUP(E18,VIP!$A$2:$O14922,6,0)</f>
        <v>NO</v>
      </c>
      <c r="L18" s="143" t="s">
        <v>2216</v>
      </c>
      <c r="M18" s="99" t="s">
        <v>2442</v>
      </c>
      <c r="N18" s="99" t="s">
        <v>2449</v>
      </c>
      <c r="O18" s="142" t="s">
        <v>2451</v>
      </c>
      <c r="P18" s="142"/>
      <c r="Q18" s="164" t="s">
        <v>2216</v>
      </c>
    </row>
    <row r="19" spans="1:17" s="117" customFormat="1" ht="18" x14ac:dyDescent="0.25">
      <c r="A19" s="142" t="str">
        <f>VLOOKUP(E19,'LISTADO ATM'!$A$2:$C$901,3,0)</f>
        <v>DISTRITO NACIONAL</v>
      </c>
      <c r="B19" s="139" t="s">
        <v>2657</v>
      </c>
      <c r="C19" s="100">
        <v>44396.931956018518</v>
      </c>
      <c r="D19" s="100" t="s">
        <v>2177</v>
      </c>
      <c r="E19" s="134">
        <v>302</v>
      </c>
      <c r="F19" s="142" t="str">
        <f>VLOOKUP(E19,VIP!$A$2:$O14458,2,0)</f>
        <v>DRBR302</v>
      </c>
      <c r="G19" s="142" t="str">
        <f>VLOOKUP(E19,'LISTADO ATM'!$A$2:$B$900,2,0)</f>
        <v xml:space="preserve">ATM S/M Aprezio Los Mameyes  </v>
      </c>
      <c r="H19" s="142" t="str">
        <f>VLOOKUP(E19,VIP!$A$2:$O19419,7,FALSE)</f>
        <v>Si</v>
      </c>
      <c r="I19" s="142" t="str">
        <f>VLOOKUP(E19,VIP!$A$2:$O11384,8,FALSE)</f>
        <v>Si</v>
      </c>
      <c r="J19" s="142" t="str">
        <f>VLOOKUP(E19,VIP!$A$2:$O11334,8,FALSE)</f>
        <v>Si</v>
      </c>
      <c r="K19" s="142" t="str">
        <f>VLOOKUP(E19,VIP!$A$2:$O14908,6,0)</f>
        <v>NO</v>
      </c>
      <c r="L19" s="143" t="s">
        <v>2216</v>
      </c>
      <c r="M19" s="99" t="s">
        <v>2442</v>
      </c>
      <c r="N19" s="99" t="s">
        <v>2449</v>
      </c>
      <c r="O19" s="142" t="s">
        <v>2451</v>
      </c>
      <c r="P19" s="142"/>
      <c r="Q19" s="164" t="s">
        <v>2216</v>
      </c>
    </row>
    <row r="20" spans="1:17" s="117" customFormat="1" ht="18" x14ac:dyDescent="0.25">
      <c r="A20" s="142" t="str">
        <f>VLOOKUP(E20,'LISTADO ATM'!$A$2:$C$901,3,0)</f>
        <v>SUR</v>
      </c>
      <c r="B20" s="139" t="s">
        <v>2658</v>
      </c>
      <c r="C20" s="100">
        <v>44396.901932870373</v>
      </c>
      <c r="D20" s="100" t="s">
        <v>2445</v>
      </c>
      <c r="E20" s="134">
        <v>45</v>
      </c>
      <c r="F20" s="142" t="str">
        <f>VLOOKUP(E20,VIP!$A$2:$O14459,2,0)</f>
        <v>DRBR045</v>
      </c>
      <c r="G20" s="142" t="str">
        <f>VLOOKUP(E20,'LISTADO ATM'!$A$2:$B$900,2,0)</f>
        <v xml:space="preserve">ATM Oficina Tamayo </v>
      </c>
      <c r="H20" s="142" t="str">
        <f>VLOOKUP(E20,VIP!$A$2:$O19420,7,FALSE)</f>
        <v>Si</v>
      </c>
      <c r="I20" s="142" t="str">
        <f>VLOOKUP(E20,VIP!$A$2:$O11385,8,FALSE)</f>
        <v>Si</v>
      </c>
      <c r="J20" s="142" t="str">
        <f>VLOOKUP(E20,VIP!$A$2:$O11335,8,FALSE)</f>
        <v>Si</v>
      </c>
      <c r="K20" s="142" t="str">
        <f>VLOOKUP(E20,VIP!$A$2:$O14909,6,0)</f>
        <v>SI</v>
      </c>
      <c r="L20" s="143" t="s">
        <v>2414</v>
      </c>
      <c r="M20" s="99" t="s">
        <v>2442</v>
      </c>
      <c r="N20" s="99" t="s">
        <v>2449</v>
      </c>
      <c r="O20" s="142" t="s">
        <v>2450</v>
      </c>
      <c r="P20" s="142"/>
      <c r="Q20" s="164" t="s">
        <v>2414</v>
      </c>
    </row>
    <row r="21" spans="1:17" s="117" customFormat="1" ht="18" x14ac:dyDescent="0.25">
      <c r="A21" s="142" t="str">
        <f>VLOOKUP(E21,'LISTADO ATM'!$A$2:$C$901,3,0)</f>
        <v>DISTRITO NACIONAL</v>
      </c>
      <c r="B21" s="139" t="s">
        <v>2659</v>
      </c>
      <c r="C21" s="100">
        <v>44396.899918981479</v>
      </c>
      <c r="D21" s="100" t="s">
        <v>2445</v>
      </c>
      <c r="E21" s="134">
        <v>407</v>
      </c>
      <c r="F21" s="142" t="str">
        <f>VLOOKUP(E21,VIP!$A$2:$O14460,2,0)</f>
        <v>DRBR407</v>
      </c>
      <c r="G21" s="142" t="str">
        <f>VLOOKUP(E21,'LISTADO ATM'!$A$2:$B$900,2,0)</f>
        <v xml:space="preserve">ATM Multicentro La Sirena Villa Mella </v>
      </c>
      <c r="H21" s="142" t="str">
        <f>VLOOKUP(E21,VIP!$A$2:$O19421,7,FALSE)</f>
        <v>Si</v>
      </c>
      <c r="I21" s="142" t="str">
        <f>VLOOKUP(E21,VIP!$A$2:$O11386,8,FALSE)</f>
        <v>Si</v>
      </c>
      <c r="J21" s="142" t="str">
        <f>VLOOKUP(E21,VIP!$A$2:$O11336,8,FALSE)</f>
        <v>Si</v>
      </c>
      <c r="K21" s="142" t="str">
        <f>VLOOKUP(E21,VIP!$A$2:$O14910,6,0)</f>
        <v>NO</v>
      </c>
      <c r="L21" s="143" t="s">
        <v>2414</v>
      </c>
      <c r="M21" s="99" t="s">
        <v>2442</v>
      </c>
      <c r="N21" s="99" t="s">
        <v>2449</v>
      </c>
      <c r="O21" s="142" t="s">
        <v>2450</v>
      </c>
      <c r="P21" s="142"/>
      <c r="Q21" s="164" t="s">
        <v>2414</v>
      </c>
    </row>
    <row r="22" spans="1:17" s="117" customFormat="1" ht="18" x14ac:dyDescent="0.25">
      <c r="A22" s="142" t="str">
        <f>VLOOKUP(E22,'LISTADO ATM'!$A$2:$C$901,3,0)</f>
        <v>NORTE</v>
      </c>
      <c r="B22" s="139" t="s">
        <v>2660</v>
      </c>
      <c r="C22" s="100">
        <v>44396.890474537038</v>
      </c>
      <c r="D22" s="100" t="s">
        <v>2178</v>
      </c>
      <c r="E22" s="134">
        <v>636</v>
      </c>
      <c r="F22" s="142" t="str">
        <f>VLOOKUP(E22,VIP!$A$2:$O14461,2,0)</f>
        <v>DRBR110</v>
      </c>
      <c r="G22" s="142" t="str">
        <f>VLOOKUP(E22,'LISTADO ATM'!$A$2:$B$900,2,0)</f>
        <v xml:space="preserve">ATM Oficina Tamboríl </v>
      </c>
      <c r="H22" s="142" t="str">
        <f>VLOOKUP(E22,VIP!$A$2:$O19422,7,FALSE)</f>
        <v>Si</v>
      </c>
      <c r="I22" s="142" t="str">
        <f>VLOOKUP(E22,VIP!$A$2:$O11387,8,FALSE)</f>
        <v>Si</v>
      </c>
      <c r="J22" s="142" t="str">
        <f>VLOOKUP(E22,VIP!$A$2:$O11337,8,FALSE)</f>
        <v>Si</v>
      </c>
      <c r="K22" s="142" t="str">
        <f>VLOOKUP(E22,VIP!$A$2:$O14911,6,0)</f>
        <v>SI</v>
      </c>
      <c r="L22" s="143" t="s">
        <v>2216</v>
      </c>
      <c r="M22" s="99" t="s">
        <v>2442</v>
      </c>
      <c r="N22" s="99" t="s">
        <v>2449</v>
      </c>
      <c r="O22" s="142" t="s">
        <v>2590</v>
      </c>
      <c r="P22" s="142"/>
      <c r="Q22" s="164" t="s">
        <v>2216</v>
      </c>
    </row>
    <row r="23" spans="1:17" s="117" customFormat="1" ht="18" x14ac:dyDescent="0.25">
      <c r="A23" s="142" t="str">
        <f>VLOOKUP(E23,'LISTADO ATM'!$A$2:$C$901,3,0)</f>
        <v>DISTRITO NACIONAL</v>
      </c>
      <c r="B23" s="139" t="s">
        <v>2661</v>
      </c>
      <c r="C23" s="100">
        <v>44396.888159722221</v>
      </c>
      <c r="D23" s="100" t="s">
        <v>2178</v>
      </c>
      <c r="E23" s="134">
        <v>961</v>
      </c>
      <c r="F23" s="142" t="str">
        <f>VLOOKUP(E23,VIP!$A$2:$O14462,2,0)</f>
        <v>DRBR03H</v>
      </c>
      <c r="G23" s="142" t="str">
        <f>VLOOKUP(E23,'LISTADO ATM'!$A$2:$B$900,2,0)</f>
        <v xml:space="preserve">ATM Listín Diario </v>
      </c>
      <c r="H23" s="142" t="str">
        <f>VLOOKUP(E23,VIP!$A$2:$O19423,7,FALSE)</f>
        <v>Si</v>
      </c>
      <c r="I23" s="142" t="str">
        <f>VLOOKUP(E23,VIP!$A$2:$O11388,8,FALSE)</f>
        <v>Si</v>
      </c>
      <c r="J23" s="142" t="str">
        <f>VLOOKUP(E23,VIP!$A$2:$O11338,8,FALSE)</f>
        <v>Si</v>
      </c>
      <c r="K23" s="142" t="str">
        <f>VLOOKUP(E23,VIP!$A$2:$O14912,6,0)</f>
        <v>NO</v>
      </c>
      <c r="L23" s="143" t="s">
        <v>2242</v>
      </c>
      <c r="M23" s="99" t="s">
        <v>2442</v>
      </c>
      <c r="N23" s="99" t="s">
        <v>2449</v>
      </c>
      <c r="O23" s="142" t="s">
        <v>2590</v>
      </c>
      <c r="P23" s="142"/>
      <c r="Q23" s="164" t="s">
        <v>2242</v>
      </c>
    </row>
    <row r="24" spans="1:17" s="117" customFormat="1" ht="18" x14ac:dyDescent="0.25">
      <c r="A24" s="142" t="str">
        <f>VLOOKUP(E24,'LISTADO ATM'!$A$2:$C$901,3,0)</f>
        <v>DISTRITO NACIONAL</v>
      </c>
      <c r="B24" s="139" t="s">
        <v>2662</v>
      </c>
      <c r="C24" s="100">
        <v>44396.862893518519</v>
      </c>
      <c r="D24" s="100" t="s">
        <v>2445</v>
      </c>
      <c r="E24" s="134">
        <v>769</v>
      </c>
      <c r="F24" s="142" t="str">
        <f>VLOOKUP(E24,VIP!$A$2:$O14463,2,0)</f>
        <v>DRBR769</v>
      </c>
      <c r="G24" s="142" t="str">
        <f>VLOOKUP(E24,'LISTADO ATM'!$A$2:$B$900,2,0)</f>
        <v>ATM UNP Pablo Mella Morales</v>
      </c>
      <c r="H24" s="142" t="str">
        <f>VLOOKUP(E24,VIP!$A$2:$O19424,7,FALSE)</f>
        <v>Si</v>
      </c>
      <c r="I24" s="142" t="str">
        <f>VLOOKUP(E24,VIP!$A$2:$O11389,8,FALSE)</f>
        <v>Si</v>
      </c>
      <c r="J24" s="142" t="str">
        <f>VLOOKUP(E24,VIP!$A$2:$O11339,8,FALSE)</f>
        <v>Si</v>
      </c>
      <c r="K24" s="142" t="str">
        <f>VLOOKUP(E24,VIP!$A$2:$O14913,6,0)</f>
        <v>NO</v>
      </c>
      <c r="L24" s="143" t="s">
        <v>2414</v>
      </c>
      <c r="M24" s="99" t="s">
        <v>2442</v>
      </c>
      <c r="N24" s="99" t="s">
        <v>2449</v>
      </c>
      <c r="O24" s="142" t="s">
        <v>2450</v>
      </c>
      <c r="P24" s="142"/>
      <c r="Q24" s="164" t="s">
        <v>2414</v>
      </c>
    </row>
    <row r="25" spans="1:17" s="117" customFormat="1" ht="18" x14ac:dyDescent="0.25">
      <c r="A25" s="142" t="str">
        <f>VLOOKUP(E25,'LISTADO ATM'!$A$2:$C$901,3,0)</f>
        <v>ESTE</v>
      </c>
      <c r="B25" s="139" t="s">
        <v>2663</v>
      </c>
      <c r="C25" s="100">
        <v>44396.823645833334</v>
      </c>
      <c r="D25" s="100" t="s">
        <v>2445</v>
      </c>
      <c r="E25" s="134">
        <v>609</v>
      </c>
      <c r="F25" s="142" t="str">
        <f>VLOOKUP(E25,VIP!$A$2:$O14464,2,0)</f>
        <v>DRBR120</v>
      </c>
      <c r="G25" s="142" t="str">
        <f>VLOOKUP(E25,'LISTADO ATM'!$A$2:$B$900,2,0)</f>
        <v xml:space="preserve">ATM S/M Jumbo (San Pedro) </v>
      </c>
      <c r="H25" s="142" t="str">
        <f>VLOOKUP(E25,VIP!$A$2:$O19425,7,FALSE)</f>
        <v>Si</v>
      </c>
      <c r="I25" s="142" t="str">
        <f>VLOOKUP(E25,VIP!$A$2:$O11390,8,FALSE)</f>
        <v>Si</v>
      </c>
      <c r="J25" s="142" t="str">
        <f>VLOOKUP(E25,VIP!$A$2:$O11340,8,FALSE)</f>
        <v>Si</v>
      </c>
      <c r="K25" s="142" t="str">
        <f>VLOOKUP(E25,VIP!$A$2:$O14914,6,0)</f>
        <v>NO</v>
      </c>
      <c r="L25" s="143" t="s">
        <v>2414</v>
      </c>
      <c r="M25" s="99" t="s">
        <v>2442</v>
      </c>
      <c r="N25" s="99" t="s">
        <v>2449</v>
      </c>
      <c r="O25" s="142" t="s">
        <v>2450</v>
      </c>
      <c r="P25" s="142"/>
      <c r="Q25" s="164" t="s">
        <v>2414</v>
      </c>
    </row>
    <row r="26" spans="1:17" s="117" customFormat="1" ht="18" x14ac:dyDescent="0.25">
      <c r="A26" s="142" t="str">
        <f>VLOOKUP(E26,'LISTADO ATM'!$A$2:$C$901,3,0)</f>
        <v>SUR</v>
      </c>
      <c r="B26" s="139" t="s">
        <v>2664</v>
      </c>
      <c r="C26" s="100">
        <v>44396.8127662037</v>
      </c>
      <c r="D26" s="100" t="s">
        <v>2445</v>
      </c>
      <c r="E26" s="134">
        <v>403</v>
      </c>
      <c r="F26" s="142" t="str">
        <f>VLOOKUP(E26,VIP!$A$2:$O14465,2,0)</f>
        <v>DRBR403</v>
      </c>
      <c r="G26" s="142" t="str">
        <f>VLOOKUP(E26,'LISTADO ATM'!$A$2:$B$900,2,0)</f>
        <v xml:space="preserve">ATM Oficina Vicente Noble </v>
      </c>
      <c r="H26" s="142" t="str">
        <f>VLOOKUP(E26,VIP!$A$2:$O19426,7,FALSE)</f>
        <v>Si</v>
      </c>
      <c r="I26" s="142" t="str">
        <f>VLOOKUP(E26,VIP!$A$2:$O11391,8,FALSE)</f>
        <v>Si</v>
      </c>
      <c r="J26" s="142" t="str">
        <f>VLOOKUP(E26,VIP!$A$2:$O11341,8,FALSE)</f>
        <v>Si</v>
      </c>
      <c r="K26" s="142" t="str">
        <f>VLOOKUP(E26,VIP!$A$2:$O14915,6,0)</f>
        <v>NO</v>
      </c>
      <c r="L26" s="143" t="s">
        <v>2414</v>
      </c>
      <c r="M26" s="99" t="s">
        <v>2442</v>
      </c>
      <c r="N26" s="99" t="s">
        <v>2449</v>
      </c>
      <c r="O26" s="142" t="s">
        <v>2450</v>
      </c>
      <c r="P26" s="142"/>
      <c r="Q26" s="164" t="s">
        <v>2414</v>
      </c>
    </row>
    <row r="27" spans="1:17" s="117" customFormat="1" ht="18" x14ac:dyDescent="0.25">
      <c r="A27" s="142" t="str">
        <f>VLOOKUP(E27,'LISTADO ATM'!$A$2:$C$901,3,0)</f>
        <v>NORTE</v>
      </c>
      <c r="B27" s="139" t="s">
        <v>2634</v>
      </c>
      <c r="C27" s="100">
        <v>44396.808506944442</v>
      </c>
      <c r="D27" s="100" t="s">
        <v>2178</v>
      </c>
      <c r="E27" s="134">
        <v>965</v>
      </c>
      <c r="F27" s="142" t="str">
        <f>VLOOKUP(E27,VIP!$A$2:$O14455,2,0)</f>
        <v>DRBR965</v>
      </c>
      <c r="G27" s="142" t="str">
        <f>VLOOKUP(E27,'LISTADO ATM'!$A$2:$B$900,2,0)</f>
        <v xml:space="preserve">ATM S/M La Fuente FUN (Santiago) </v>
      </c>
      <c r="H27" s="142" t="str">
        <f>VLOOKUP(E27,VIP!$A$2:$O19416,7,FALSE)</f>
        <v>Si</v>
      </c>
      <c r="I27" s="142" t="str">
        <f>VLOOKUP(E27,VIP!$A$2:$O11381,8,FALSE)</f>
        <v>Si</v>
      </c>
      <c r="J27" s="142" t="str">
        <f>VLOOKUP(E27,VIP!$A$2:$O11331,8,FALSE)</f>
        <v>Si</v>
      </c>
      <c r="K27" s="142" t="str">
        <f>VLOOKUP(E27,VIP!$A$2:$O14905,6,0)</f>
        <v>NO</v>
      </c>
      <c r="L27" s="143" t="s">
        <v>2461</v>
      </c>
      <c r="M27" s="99" t="s">
        <v>2442</v>
      </c>
      <c r="N27" s="99" t="s">
        <v>2449</v>
      </c>
      <c r="O27" s="142" t="s">
        <v>2590</v>
      </c>
      <c r="P27" s="142"/>
      <c r="Q27" s="164" t="s">
        <v>2461</v>
      </c>
    </row>
    <row r="28" spans="1:17" s="117" customFormat="1" ht="18" x14ac:dyDescent="0.25">
      <c r="A28" s="142" t="str">
        <f>VLOOKUP(E28,'LISTADO ATM'!$A$2:$C$901,3,0)</f>
        <v>NORTE</v>
      </c>
      <c r="B28" s="139" t="s">
        <v>2635</v>
      </c>
      <c r="C28" s="100">
        <v>44396.802534722221</v>
      </c>
      <c r="D28" s="100" t="s">
        <v>2178</v>
      </c>
      <c r="E28" s="134">
        <v>62</v>
      </c>
      <c r="F28" s="142" t="str">
        <f>VLOOKUP(E28,VIP!$A$2:$O14456,2,0)</f>
        <v>DRBR062</v>
      </c>
      <c r="G28" s="142" t="str">
        <f>VLOOKUP(E28,'LISTADO ATM'!$A$2:$B$900,2,0)</f>
        <v xml:space="preserve">ATM Oficina Dajabón </v>
      </c>
      <c r="H28" s="142" t="str">
        <f>VLOOKUP(E28,VIP!$A$2:$O19417,7,FALSE)</f>
        <v>Si</v>
      </c>
      <c r="I28" s="142" t="str">
        <f>VLOOKUP(E28,VIP!$A$2:$O11382,8,FALSE)</f>
        <v>Si</v>
      </c>
      <c r="J28" s="142" t="str">
        <f>VLOOKUP(E28,VIP!$A$2:$O11332,8,FALSE)</f>
        <v>Si</v>
      </c>
      <c r="K28" s="142" t="str">
        <f>VLOOKUP(E28,VIP!$A$2:$O14906,6,0)</f>
        <v>SI</v>
      </c>
      <c r="L28" s="143" t="s">
        <v>2216</v>
      </c>
      <c r="M28" s="99" t="s">
        <v>2442</v>
      </c>
      <c r="N28" s="99" t="s">
        <v>2449</v>
      </c>
      <c r="O28" s="142" t="s">
        <v>2590</v>
      </c>
      <c r="P28" s="142"/>
      <c r="Q28" s="164" t="s">
        <v>2216</v>
      </c>
    </row>
    <row r="29" spans="1:17" s="117" customFormat="1" ht="18" x14ac:dyDescent="0.25">
      <c r="A29" s="142" t="str">
        <f>VLOOKUP(E29,'LISTADO ATM'!$A$2:$C$901,3,0)</f>
        <v>DISTRITO NACIONAL</v>
      </c>
      <c r="B29" s="139" t="s">
        <v>2636</v>
      </c>
      <c r="C29" s="100">
        <v>44396.770578703705</v>
      </c>
      <c r="D29" s="100" t="s">
        <v>2177</v>
      </c>
      <c r="E29" s="134">
        <v>541</v>
      </c>
      <c r="F29" s="142" t="str">
        <f>VLOOKUP(E29,VIP!$A$2:$O14457,2,0)</f>
        <v>DRBR541</v>
      </c>
      <c r="G29" s="142" t="str">
        <f>VLOOKUP(E29,'LISTADO ATM'!$A$2:$B$900,2,0)</f>
        <v xml:space="preserve">ATM Oficina Sambil II </v>
      </c>
      <c r="H29" s="142" t="str">
        <f>VLOOKUP(E29,VIP!$A$2:$O19418,7,FALSE)</f>
        <v>Si</v>
      </c>
      <c r="I29" s="142" t="str">
        <f>VLOOKUP(E29,VIP!$A$2:$O11383,8,FALSE)</f>
        <v>Si</v>
      </c>
      <c r="J29" s="142" t="str">
        <f>VLOOKUP(E29,VIP!$A$2:$O11333,8,FALSE)</f>
        <v>Si</v>
      </c>
      <c r="K29" s="142" t="str">
        <f>VLOOKUP(E29,VIP!$A$2:$O14907,6,0)</f>
        <v>SI</v>
      </c>
      <c r="L29" s="143" t="s">
        <v>2461</v>
      </c>
      <c r="M29" s="99" t="s">
        <v>2442</v>
      </c>
      <c r="N29" s="99" t="s">
        <v>2449</v>
      </c>
      <c r="O29" s="142" t="s">
        <v>2451</v>
      </c>
      <c r="P29" s="142"/>
      <c r="Q29" s="164" t="s">
        <v>2461</v>
      </c>
    </row>
    <row r="30" spans="1:17" s="117" customFormat="1" ht="18" x14ac:dyDescent="0.25">
      <c r="A30" s="142" t="str">
        <f>VLOOKUP(E30,'LISTADO ATM'!$A$2:$C$901,3,0)</f>
        <v>NORTE</v>
      </c>
      <c r="B30" s="139" t="s">
        <v>2637</v>
      </c>
      <c r="C30" s="100">
        <v>44396.768125000002</v>
      </c>
      <c r="D30" s="100" t="s">
        <v>2465</v>
      </c>
      <c r="E30" s="134">
        <v>97</v>
      </c>
      <c r="F30" s="142" t="str">
        <f>VLOOKUP(E30,VIP!$A$2:$O14458,2,0)</f>
        <v>DRBR097</v>
      </c>
      <c r="G30" s="142" t="str">
        <f>VLOOKUP(E30,'LISTADO ATM'!$A$2:$B$900,2,0)</f>
        <v xml:space="preserve">ATM Oficina Villa Riva </v>
      </c>
      <c r="H30" s="142" t="str">
        <f>VLOOKUP(E30,VIP!$A$2:$O19419,7,FALSE)</f>
        <v>Si</v>
      </c>
      <c r="I30" s="142" t="str">
        <f>VLOOKUP(E30,VIP!$A$2:$O11384,8,FALSE)</f>
        <v>Si</v>
      </c>
      <c r="J30" s="142" t="str">
        <f>VLOOKUP(E30,VIP!$A$2:$O11334,8,FALSE)</f>
        <v>Si</v>
      </c>
      <c r="K30" s="142" t="str">
        <f>VLOOKUP(E30,VIP!$A$2:$O14908,6,0)</f>
        <v>NO</v>
      </c>
      <c r="L30" s="143" t="s">
        <v>2414</v>
      </c>
      <c r="M30" s="99" t="s">
        <v>2442</v>
      </c>
      <c r="N30" s="99" t="s">
        <v>2449</v>
      </c>
      <c r="O30" s="142" t="s">
        <v>2466</v>
      </c>
      <c r="P30" s="142"/>
      <c r="Q30" s="164" t="s">
        <v>2414</v>
      </c>
    </row>
    <row r="31" spans="1:17" s="117" customFormat="1" ht="18" x14ac:dyDescent="0.25">
      <c r="A31" s="142" t="str">
        <f>VLOOKUP(E31,'LISTADO ATM'!$A$2:$C$901,3,0)</f>
        <v>DISTRITO NACIONAL</v>
      </c>
      <c r="B31" s="139" t="s">
        <v>2638</v>
      </c>
      <c r="C31" s="100">
        <v>44396.766192129631</v>
      </c>
      <c r="D31" s="100" t="s">
        <v>2445</v>
      </c>
      <c r="E31" s="134">
        <v>192</v>
      </c>
      <c r="F31" s="142" t="str">
        <f>VLOOKUP(E31,VIP!$A$2:$O14459,2,0)</f>
        <v>DRBR192</v>
      </c>
      <c r="G31" s="142" t="str">
        <f>VLOOKUP(E31,'LISTADO ATM'!$A$2:$B$900,2,0)</f>
        <v xml:space="preserve">ATM Autobanco Luperón II </v>
      </c>
      <c r="H31" s="142" t="str">
        <f>VLOOKUP(E31,VIP!$A$2:$O19420,7,FALSE)</f>
        <v>Si</v>
      </c>
      <c r="I31" s="142" t="str">
        <f>VLOOKUP(E31,VIP!$A$2:$O11385,8,FALSE)</f>
        <v>Si</v>
      </c>
      <c r="J31" s="142" t="str">
        <f>VLOOKUP(E31,VIP!$A$2:$O11335,8,FALSE)</f>
        <v>Si</v>
      </c>
      <c r="K31" s="142" t="str">
        <f>VLOOKUP(E31,VIP!$A$2:$O14909,6,0)</f>
        <v>NO</v>
      </c>
      <c r="L31" s="143" t="s">
        <v>2414</v>
      </c>
      <c r="M31" s="99" t="s">
        <v>2442</v>
      </c>
      <c r="N31" s="99" t="s">
        <v>2449</v>
      </c>
      <c r="O31" s="142" t="s">
        <v>2450</v>
      </c>
      <c r="P31" s="142"/>
      <c r="Q31" s="164" t="s">
        <v>2414</v>
      </c>
    </row>
    <row r="32" spans="1:17" s="117" customFormat="1" ht="18" x14ac:dyDescent="0.25">
      <c r="A32" s="142" t="str">
        <f>VLOOKUP(E32,'LISTADO ATM'!$A$2:$C$901,3,0)</f>
        <v>DISTRITO NACIONAL</v>
      </c>
      <c r="B32" s="139" t="s">
        <v>2639</v>
      </c>
      <c r="C32" s="100">
        <v>44396.763749999998</v>
      </c>
      <c r="D32" s="100" t="s">
        <v>2465</v>
      </c>
      <c r="E32" s="134">
        <v>722</v>
      </c>
      <c r="F32" s="142" t="str">
        <f>VLOOKUP(E32,VIP!$A$2:$O14460,2,0)</f>
        <v>DRBR393</v>
      </c>
      <c r="G32" s="142" t="str">
        <f>VLOOKUP(E32,'LISTADO ATM'!$A$2:$B$900,2,0)</f>
        <v xml:space="preserve">ATM Oficina Charles de Gaulle III </v>
      </c>
      <c r="H32" s="142" t="str">
        <f>VLOOKUP(E32,VIP!$A$2:$O19421,7,FALSE)</f>
        <v>Si</v>
      </c>
      <c r="I32" s="142" t="str">
        <f>VLOOKUP(E32,VIP!$A$2:$O11386,8,FALSE)</f>
        <v>Si</v>
      </c>
      <c r="J32" s="142" t="str">
        <f>VLOOKUP(E32,VIP!$A$2:$O11336,8,FALSE)</f>
        <v>Si</v>
      </c>
      <c r="K32" s="142" t="str">
        <f>VLOOKUP(E32,VIP!$A$2:$O14910,6,0)</f>
        <v>SI</v>
      </c>
      <c r="L32" s="143" t="s">
        <v>2414</v>
      </c>
      <c r="M32" s="99" t="s">
        <v>2442</v>
      </c>
      <c r="N32" s="99" t="s">
        <v>2449</v>
      </c>
      <c r="O32" s="142" t="s">
        <v>2466</v>
      </c>
      <c r="P32" s="142"/>
      <c r="Q32" s="164" t="s">
        <v>2414</v>
      </c>
    </row>
    <row r="33" spans="1:17" s="117" customFormat="1" ht="18" x14ac:dyDescent="0.25">
      <c r="A33" s="142" t="str">
        <f>VLOOKUP(E33,'LISTADO ATM'!$A$2:$C$901,3,0)</f>
        <v>DISTRITO NACIONAL</v>
      </c>
      <c r="B33" s="139" t="s">
        <v>2640</v>
      </c>
      <c r="C33" s="100">
        <v>44396.759039351855</v>
      </c>
      <c r="D33" s="100" t="s">
        <v>2465</v>
      </c>
      <c r="E33" s="134">
        <v>745</v>
      </c>
      <c r="F33" s="142" t="str">
        <f>VLOOKUP(E33,VIP!$A$2:$O14461,2,0)</f>
        <v>DRBR027</v>
      </c>
      <c r="G33" s="142" t="str">
        <f>VLOOKUP(E33,'LISTADO ATM'!$A$2:$B$900,2,0)</f>
        <v xml:space="preserve">ATM Oficina Ave. Duarte </v>
      </c>
      <c r="H33" s="142" t="str">
        <f>VLOOKUP(E33,VIP!$A$2:$O19422,7,FALSE)</f>
        <v>No</v>
      </c>
      <c r="I33" s="142" t="str">
        <f>VLOOKUP(E33,VIP!$A$2:$O11387,8,FALSE)</f>
        <v>No</v>
      </c>
      <c r="J33" s="142" t="str">
        <f>VLOOKUP(E33,VIP!$A$2:$O11337,8,FALSE)</f>
        <v>No</v>
      </c>
      <c r="K33" s="142" t="str">
        <f>VLOOKUP(E33,VIP!$A$2:$O14911,6,0)</f>
        <v>NO</v>
      </c>
      <c r="L33" s="143" t="s">
        <v>2438</v>
      </c>
      <c r="M33" s="99" t="s">
        <v>2442</v>
      </c>
      <c r="N33" s="99" t="s">
        <v>2449</v>
      </c>
      <c r="O33" s="142" t="s">
        <v>2466</v>
      </c>
      <c r="P33" s="142"/>
      <c r="Q33" s="164" t="s">
        <v>2438</v>
      </c>
    </row>
    <row r="34" spans="1:17" s="117" customFormat="1" ht="18" x14ac:dyDescent="0.25">
      <c r="A34" s="142" t="str">
        <f>VLOOKUP(E34,'LISTADO ATM'!$A$2:$C$901,3,0)</f>
        <v>SUR</v>
      </c>
      <c r="B34" s="139" t="s">
        <v>2641</v>
      </c>
      <c r="C34" s="100">
        <v>44396.754942129628</v>
      </c>
      <c r="D34" s="100" t="s">
        <v>2445</v>
      </c>
      <c r="E34" s="134">
        <v>252</v>
      </c>
      <c r="F34" s="142" t="str">
        <f>VLOOKUP(E34,VIP!$A$2:$O14462,2,0)</f>
        <v>DRBR252</v>
      </c>
      <c r="G34" s="142" t="str">
        <f>VLOOKUP(E34,'LISTADO ATM'!$A$2:$B$900,2,0)</f>
        <v xml:space="preserve">ATM Banco Agrícola (Barahona) </v>
      </c>
      <c r="H34" s="142" t="str">
        <f>VLOOKUP(E34,VIP!$A$2:$O19423,7,FALSE)</f>
        <v>Si</v>
      </c>
      <c r="I34" s="142" t="str">
        <f>VLOOKUP(E34,VIP!$A$2:$O11388,8,FALSE)</f>
        <v>Si</v>
      </c>
      <c r="J34" s="142" t="str">
        <f>VLOOKUP(E34,VIP!$A$2:$O11338,8,FALSE)</f>
        <v>Si</v>
      </c>
      <c r="K34" s="142" t="str">
        <f>VLOOKUP(E34,VIP!$A$2:$O14912,6,0)</f>
        <v>NO</v>
      </c>
      <c r="L34" s="143" t="s">
        <v>2438</v>
      </c>
      <c r="M34" s="99" t="s">
        <v>2442</v>
      </c>
      <c r="N34" s="99" t="s">
        <v>2449</v>
      </c>
      <c r="O34" s="142" t="s">
        <v>2450</v>
      </c>
      <c r="P34" s="142"/>
      <c r="Q34" s="164" t="s">
        <v>2438</v>
      </c>
    </row>
    <row r="35" spans="1:17" s="117" customFormat="1" ht="18" x14ac:dyDescent="0.25">
      <c r="A35" s="142" t="str">
        <f>VLOOKUP(E35,'LISTADO ATM'!$A$2:$C$901,3,0)</f>
        <v>ESTE</v>
      </c>
      <c r="B35" s="139" t="s">
        <v>2642</v>
      </c>
      <c r="C35" s="100">
        <v>44396.753703703704</v>
      </c>
      <c r="D35" s="100" t="s">
        <v>2445</v>
      </c>
      <c r="E35" s="134">
        <v>429</v>
      </c>
      <c r="F35" s="142" t="str">
        <f>VLOOKUP(E35,VIP!$A$2:$O14463,2,0)</f>
        <v>DRBR429</v>
      </c>
      <c r="G35" s="142" t="str">
        <f>VLOOKUP(E35,'LISTADO ATM'!$A$2:$B$900,2,0)</f>
        <v xml:space="preserve">ATM Oficina Jumbo La Romana </v>
      </c>
      <c r="H35" s="142" t="str">
        <f>VLOOKUP(E35,VIP!$A$2:$O19424,7,FALSE)</f>
        <v>Si</v>
      </c>
      <c r="I35" s="142" t="str">
        <f>VLOOKUP(E35,VIP!$A$2:$O11389,8,FALSE)</f>
        <v>Si</v>
      </c>
      <c r="J35" s="142" t="str">
        <f>VLOOKUP(E35,VIP!$A$2:$O11339,8,FALSE)</f>
        <v>Si</v>
      </c>
      <c r="K35" s="142" t="str">
        <f>VLOOKUP(E35,VIP!$A$2:$O14913,6,0)</f>
        <v>NO</v>
      </c>
      <c r="L35" s="143" t="s">
        <v>2414</v>
      </c>
      <c r="M35" s="99" t="s">
        <v>2442</v>
      </c>
      <c r="N35" s="99" t="s">
        <v>2449</v>
      </c>
      <c r="O35" s="142" t="s">
        <v>2450</v>
      </c>
      <c r="P35" s="142"/>
      <c r="Q35" s="164" t="s">
        <v>2414</v>
      </c>
    </row>
    <row r="36" spans="1:17" s="117" customFormat="1" ht="18" x14ac:dyDescent="0.25">
      <c r="A36" s="142" t="str">
        <f>VLOOKUP(E36,'LISTADO ATM'!$A$2:$C$901,3,0)</f>
        <v>ESTE</v>
      </c>
      <c r="B36" s="139" t="s">
        <v>2643</v>
      </c>
      <c r="C36" s="100">
        <v>44396.742118055554</v>
      </c>
      <c r="D36" s="100" t="s">
        <v>2445</v>
      </c>
      <c r="E36" s="134">
        <v>114</v>
      </c>
      <c r="F36" s="142" t="str">
        <f>VLOOKUP(E36,VIP!$A$2:$O14464,2,0)</f>
        <v>DRBR114</v>
      </c>
      <c r="G36" s="142" t="str">
        <f>VLOOKUP(E36,'LISTADO ATM'!$A$2:$B$900,2,0)</f>
        <v xml:space="preserve">ATM Oficina Hato Mayor </v>
      </c>
      <c r="H36" s="142" t="str">
        <f>VLOOKUP(E36,VIP!$A$2:$O19425,7,FALSE)</f>
        <v>Si</v>
      </c>
      <c r="I36" s="142" t="str">
        <f>VLOOKUP(E36,VIP!$A$2:$O11390,8,FALSE)</f>
        <v>Si</v>
      </c>
      <c r="J36" s="142" t="str">
        <f>VLOOKUP(E36,VIP!$A$2:$O11340,8,FALSE)</f>
        <v>Si</v>
      </c>
      <c r="K36" s="142" t="str">
        <f>VLOOKUP(E36,VIP!$A$2:$O14914,6,0)</f>
        <v>NO</v>
      </c>
      <c r="L36" s="143" t="s">
        <v>2414</v>
      </c>
      <c r="M36" s="99" t="s">
        <v>2442</v>
      </c>
      <c r="N36" s="99" t="s">
        <v>2449</v>
      </c>
      <c r="O36" s="142" t="s">
        <v>2450</v>
      </c>
      <c r="P36" s="142"/>
      <c r="Q36" s="164" t="s">
        <v>2414</v>
      </c>
    </row>
    <row r="37" spans="1:17" s="117" customFormat="1" ht="18" x14ac:dyDescent="0.25">
      <c r="A37" s="142" t="str">
        <f>VLOOKUP(E37,'LISTADO ATM'!$A$2:$C$901,3,0)</f>
        <v>DISTRITO NACIONAL</v>
      </c>
      <c r="B37" s="139" t="s">
        <v>2644</v>
      </c>
      <c r="C37" s="100">
        <v>44396.736168981479</v>
      </c>
      <c r="D37" s="100" t="s">
        <v>2177</v>
      </c>
      <c r="E37" s="134">
        <v>972</v>
      </c>
      <c r="F37" s="142" t="str">
        <f>VLOOKUP(E37,VIP!$A$2:$O14465,2,0)</f>
        <v>DRBR16O</v>
      </c>
      <c r="G37" s="142" t="str">
        <f>VLOOKUP(E37,'LISTADO ATM'!$A$2:$B$900,2,0)</f>
        <v>ATM Banco Bandex I (Antiguo BNV I)</v>
      </c>
      <c r="H37" s="142" t="str">
        <f>VLOOKUP(E37,VIP!$A$2:$O19426,7,FALSE)</f>
        <v>Si</v>
      </c>
      <c r="I37" s="142" t="str">
        <f>VLOOKUP(E37,VIP!$A$2:$O11391,8,FALSE)</f>
        <v>Si</v>
      </c>
      <c r="J37" s="142" t="str">
        <f>VLOOKUP(E37,VIP!$A$2:$O11341,8,FALSE)</f>
        <v>Si</v>
      </c>
      <c r="K37" s="142" t="str">
        <f>VLOOKUP(E37,VIP!$A$2:$O14915,6,0)</f>
        <v>NO</v>
      </c>
      <c r="L37" s="143" t="s">
        <v>2216</v>
      </c>
      <c r="M37" s="99" t="s">
        <v>2442</v>
      </c>
      <c r="N37" s="99" t="s">
        <v>2449</v>
      </c>
      <c r="O37" s="142" t="s">
        <v>2451</v>
      </c>
      <c r="P37" s="142"/>
      <c r="Q37" s="164" t="s">
        <v>2216</v>
      </c>
    </row>
    <row r="38" spans="1:17" s="117" customFormat="1" ht="18" x14ac:dyDescent="0.25">
      <c r="A38" s="142" t="str">
        <f>VLOOKUP(E38,'LISTADO ATM'!$A$2:$C$901,3,0)</f>
        <v>DISTRITO NACIONAL</v>
      </c>
      <c r="B38" s="139" t="s">
        <v>2645</v>
      </c>
      <c r="C38" s="100">
        <v>44396.735127314816</v>
      </c>
      <c r="D38" s="100" t="s">
        <v>2177</v>
      </c>
      <c r="E38" s="134">
        <v>943</v>
      </c>
      <c r="F38" s="142" t="str">
        <f>VLOOKUP(E38,VIP!$A$2:$O14466,2,0)</f>
        <v>DRBR16K</v>
      </c>
      <c r="G38" s="142" t="str">
        <f>VLOOKUP(E38,'LISTADO ATM'!$A$2:$B$900,2,0)</f>
        <v xml:space="preserve">ATM Oficina Tránsito Terreste </v>
      </c>
      <c r="H38" s="142" t="str">
        <f>VLOOKUP(E38,VIP!$A$2:$O19427,7,FALSE)</f>
        <v>Si</v>
      </c>
      <c r="I38" s="142" t="str">
        <f>VLOOKUP(E38,VIP!$A$2:$O11392,8,FALSE)</f>
        <v>Si</v>
      </c>
      <c r="J38" s="142" t="str">
        <f>VLOOKUP(E38,VIP!$A$2:$O11342,8,FALSE)</f>
        <v>Si</v>
      </c>
      <c r="K38" s="142" t="str">
        <f>VLOOKUP(E38,VIP!$A$2:$O14916,6,0)</f>
        <v>NO</v>
      </c>
      <c r="L38" s="143" t="s">
        <v>2216</v>
      </c>
      <c r="M38" s="99" t="s">
        <v>2442</v>
      </c>
      <c r="N38" s="99" t="s">
        <v>2449</v>
      </c>
      <c r="O38" s="142" t="s">
        <v>2451</v>
      </c>
      <c r="P38" s="142"/>
      <c r="Q38" s="164" t="s">
        <v>2216</v>
      </c>
    </row>
    <row r="39" spans="1:17" s="117" customFormat="1" ht="18" x14ac:dyDescent="0.25">
      <c r="A39" s="142" t="str">
        <f>VLOOKUP(E39,'LISTADO ATM'!$A$2:$C$901,3,0)</f>
        <v>DISTRITO NACIONAL</v>
      </c>
      <c r="B39" s="139" t="s">
        <v>2646</v>
      </c>
      <c r="C39" s="100">
        <v>44396.732719907406</v>
      </c>
      <c r="D39" s="100" t="s">
        <v>2177</v>
      </c>
      <c r="E39" s="134">
        <v>113</v>
      </c>
      <c r="F39" s="142" t="str">
        <f>VLOOKUP(E39,VIP!$A$2:$O14467,2,0)</f>
        <v>DRBR113</v>
      </c>
      <c r="G39" s="142" t="str">
        <f>VLOOKUP(E39,'LISTADO ATM'!$A$2:$B$900,2,0)</f>
        <v xml:space="preserve">ATM Autoservicio Atalaya del Mar </v>
      </c>
      <c r="H39" s="142" t="str">
        <f>VLOOKUP(E39,VIP!$A$2:$O19428,7,FALSE)</f>
        <v>Si</v>
      </c>
      <c r="I39" s="142" t="str">
        <f>VLOOKUP(E39,VIP!$A$2:$O11393,8,FALSE)</f>
        <v>No</v>
      </c>
      <c r="J39" s="142" t="str">
        <f>VLOOKUP(E39,VIP!$A$2:$O11343,8,FALSE)</f>
        <v>No</v>
      </c>
      <c r="K39" s="142" t="str">
        <f>VLOOKUP(E39,VIP!$A$2:$O14917,6,0)</f>
        <v>NO</v>
      </c>
      <c r="L39" s="143" t="s">
        <v>2216</v>
      </c>
      <c r="M39" s="99" t="s">
        <v>2442</v>
      </c>
      <c r="N39" s="99" t="s">
        <v>2449</v>
      </c>
      <c r="O39" s="142" t="s">
        <v>2451</v>
      </c>
      <c r="P39" s="142"/>
      <c r="Q39" s="164" t="s">
        <v>2216</v>
      </c>
    </row>
    <row r="40" spans="1:17" s="117" customFormat="1" ht="18" x14ac:dyDescent="0.25">
      <c r="A40" s="142" t="str">
        <f>VLOOKUP(E40,'LISTADO ATM'!$A$2:$C$901,3,0)</f>
        <v>NORTE</v>
      </c>
      <c r="B40" s="139" t="s">
        <v>2647</v>
      </c>
      <c r="C40" s="100">
        <v>44396.727037037039</v>
      </c>
      <c r="D40" s="100" t="s">
        <v>2584</v>
      </c>
      <c r="E40" s="134">
        <v>172</v>
      </c>
      <c r="F40" s="142" t="str">
        <f>VLOOKUP(E40,VIP!$A$2:$O14468,2,0)</f>
        <v>DRBR172</v>
      </c>
      <c r="G40" s="142" t="str">
        <f>VLOOKUP(E40,'LISTADO ATM'!$A$2:$B$900,2,0)</f>
        <v xml:space="preserve">ATM UNP Guaucí </v>
      </c>
      <c r="H40" s="142" t="str">
        <f>VLOOKUP(E40,VIP!$A$2:$O19429,7,FALSE)</f>
        <v>Si</v>
      </c>
      <c r="I40" s="142" t="str">
        <f>VLOOKUP(E40,VIP!$A$2:$O11394,8,FALSE)</f>
        <v>Si</v>
      </c>
      <c r="J40" s="142" t="str">
        <f>VLOOKUP(E40,VIP!$A$2:$O11344,8,FALSE)</f>
        <v>Si</v>
      </c>
      <c r="K40" s="142" t="str">
        <f>VLOOKUP(E40,VIP!$A$2:$O14918,6,0)</f>
        <v>NO</v>
      </c>
      <c r="L40" s="143" t="s">
        <v>2438</v>
      </c>
      <c r="M40" s="99" t="s">
        <v>2442</v>
      </c>
      <c r="N40" s="99" t="s">
        <v>2449</v>
      </c>
      <c r="O40" s="142" t="s">
        <v>2588</v>
      </c>
      <c r="P40" s="142"/>
      <c r="Q40" s="164" t="s">
        <v>2438</v>
      </c>
    </row>
    <row r="41" spans="1:17" s="117" customFormat="1" ht="18" x14ac:dyDescent="0.25">
      <c r="A41" s="142" t="str">
        <f>VLOOKUP(E41,'LISTADO ATM'!$A$2:$C$901,3,0)</f>
        <v>DISTRITO NACIONAL</v>
      </c>
      <c r="B41" s="139" t="s">
        <v>2648</v>
      </c>
      <c r="C41" s="100">
        <v>44396.726203703707</v>
      </c>
      <c r="D41" s="100" t="s">
        <v>2177</v>
      </c>
      <c r="E41" s="134">
        <v>545</v>
      </c>
      <c r="F41" s="142" t="str">
        <f>VLOOKUP(E41,VIP!$A$2:$O14469,2,0)</f>
        <v>DRBR995</v>
      </c>
      <c r="G41" s="142" t="str">
        <f>VLOOKUP(E41,'LISTADO ATM'!$A$2:$B$900,2,0)</f>
        <v xml:space="preserve">ATM Oficina Isabel La Católica II  </v>
      </c>
      <c r="H41" s="142" t="str">
        <f>VLOOKUP(E41,VIP!$A$2:$O19430,7,FALSE)</f>
        <v>Si</v>
      </c>
      <c r="I41" s="142" t="str">
        <f>VLOOKUP(E41,VIP!$A$2:$O11395,8,FALSE)</f>
        <v>Si</v>
      </c>
      <c r="J41" s="142" t="str">
        <f>VLOOKUP(E41,VIP!$A$2:$O11345,8,FALSE)</f>
        <v>Si</v>
      </c>
      <c r="K41" s="142" t="str">
        <f>VLOOKUP(E41,VIP!$A$2:$O14919,6,0)</f>
        <v>NO</v>
      </c>
      <c r="L41" s="143" t="s">
        <v>2216</v>
      </c>
      <c r="M41" s="99" t="s">
        <v>2442</v>
      </c>
      <c r="N41" s="99" t="s">
        <v>2449</v>
      </c>
      <c r="O41" s="142" t="s">
        <v>2451</v>
      </c>
      <c r="P41" s="142"/>
      <c r="Q41" s="164" t="s">
        <v>2216</v>
      </c>
    </row>
    <row r="42" spans="1:17" s="117" customFormat="1" ht="18" x14ac:dyDescent="0.25">
      <c r="A42" s="142" t="str">
        <f>VLOOKUP(E42,'LISTADO ATM'!$A$2:$C$901,3,0)</f>
        <v>NORTE</v>
      </c>
      <c r="B42" s="139" t="s">
        <v>2649</v>
      </c>
      <c r="C42" s="100">
        <v>44396.725416666668</v>
      </c>
      <c r="D42" s="100" t="s">
        <v>2177</v>
      </c>
      <c r="E42" s="134">
        <v>737</v>
      </c>
      <c r="F42" s="142" t="str">
        <f>VLOOKUP(E42,VIP!$A$2:$O14470,2,0)</f>
        <v>DRBR281</v>
      </c>
      <c r="G42" s="142" t="str">
        <f>VLOOKUP(E42,'LISTADO ATM'!$A$2:$B$900,2,0)</f>
        <v xml:space="preserve">ATM UNP Cabarete (Puerto Plata) </v>
      </c>
      <c r="H42" s="142" t="str">
        <f>VLOOKUP(E42,VIP!$A$2:$O19431,7,FALSE)</f>
        <v>Si</v>
      </c>
      <c r="I42" s="142" t="str">
        <f>VLOOKUP(E42,VIP!$A$2:$O11396,8,FALSE)</f>
        <v>Si</v>
      </c>
      <c r="J42" s="142" t="str">
        <f>VLOOKUP(E42,VIP!$A$2:$O11346,8,FALSE)</f>
        <v>Si</v>
      </c>
      <c r="K42" s="142" t="str">
        <f>VLOOKUP(E42,VIP!$A$2:$O14920,6,0)</f>
        <v>NO</v>
      </c>
      <c r="L42" s="143" t="s">
        <v>2216</v>
      </c>
      <c r="M42" s="99" t="s">
        <v>2442</v>
      </c>
      <c r="N42" s="99" t="s">
        <v>2449</v>
      </c>
      <c r="O42" s="142" t="s">
        <v>2451</v>
      </c>
      <c r="P42" s="142"/>
      <c r="Q42" s="164" t="s">
        <v>2216</v>
      </c>
    </row>
    <row r="43" spans="1:17" s="117" customFormat="1" ht="18" x14ac:dyDescent="0.25">
      <c r="A43" s="142" t="str">
        <f>VLOOKUP(E43,'LISTADO ATM'!$A$2:$C$901,3,0)</f>
        <v>DISTRITO NACIONAL</v>
      </c>
      <c r="B43" s="139" t="s">
        <v>2650</v>
      </c>
      <c r="C43" s="100">
        <v>44396.717395833337</v>
      </c>
      <c r="D43" s="100" t="s">
        <v>2177</v>
      </c>
      <c r="E43" s="134">
        <v>13</v>
      </c>
      <c r="F43" s="142" t="str">
        <f>VLOOKUP(E43,VIP!$A$2:$O14472,2,0)</f>
        <v>DRBR013</v>
      </c>
      <c r="G43" s="142" t="str">
        <f>VLOOKUP(E43,'LISTADO ATM'!$A$2:$B$900,2,0)</f>
        <v xml:space="preserve">ATM CDEEE </v>
      </c>
      <c r="H43" s="142" t="str">
        <f>VLOOKUP(E43,VIP!$A$2:$O19433,7,FALSE)</f>
        <v>Si</v>
      </c>
      <c r="I43" s="142" t="str">
        <f>VLOOKUP(E43,VIP!$A$2:$O11398,8,FALSE)</f>
        <v>Si</v>
      </c>
      <c r="J43" s="142" t="str">
        <f>VLOOKUP(E43,VIP!$A$2:$O11348,8,FALSE)</f>
        <v>Si</v>
      </c>
      <c r="K43" s="142" t="str">
        <f>VLOOKUP(E43,VIP!$A$2:$O14922,6,0)</f>
        <v>NO</v>
      </c>
      <c r="L43" s="143" t="s">
        <v>2216</v>
      </c>
      <c r="M43" s="99" t="s">
        <v>2442</v>
      </c>
      <c r="N43" s="99" t="s">
        <v>2449</v>
      </c>
      <c r="O43" s="142" t="s">
        <v>2451</v>
      </c>
      <c r="P43" s="142"/>
      <c r="Q43" s="164" t="s">
        <v>2216</v>
      </c>
    </row>
    <row r="44" spans="1:17" s="117" customFormat="1" ht="18" x14ac:dyDescent="0.25">
      <c r="A44" s="142" t="str">
        <f>VLOOKUP(E44,'LISTADO ATM'!$A$2:$C$901,3,0)</f>
        <v>NORTE</v>
      </c>
      <c r="B44" s="139" t="s">
        <v>2651</v>
      </c>
      <c r="C44" s="100">
        <v>44396.715914351851</v>
      </c>
      <c r="D44" s="100" t="s">
        <v>2178</v>
      </c>
      <c r="E44" s="134">
        <v>4</v>
      </c>
      <c r="F44" s="142" t="str">
        <f>VLOOKUP(E44,VIP!$A$2:$O14473,2,0)</f>
        <v>DRBR004</v>
      </c>
      <c r="G44" s="142" t="str">
        <f>VLOOKUP(E44,'LISTADO ATM'!$A$2:$B$900,2,0)</f>
        <v>ATM Avenida Rivas</v>
      </c>
      <c r="H44" s="142" t="str">
        <f>VLOOKUP(E44,VIP!$A$2:$O19434,7,FALSE)</f>
        <v>Si</v>
      </c>
      <c r="I44" s="142" t="str">
        <f>VLOOKUP(E44,VIP!$A$2:$O11399,8,FALSE)</f>
        <v>Si</v>
      </c>
      <c r="J44" s="142" t="str">
        <f>VLOOKUP(E44,VIP!$A$2:$O11349,8,FALSE)</f>
        <v>Si</v>
      </c>
      <c r="K44" s="142" t="str">
        <f>VLOOKUP(E44,VIP!$A$2:$O14923,6,0)</f>
        <v>NO</v>
      </c>
      <c r="L44" s="143" t="s">
        <v>2242</v>
      </c>
      <c r="M44" s="99" t="s">
        <v>2442</v>
      </c>
      <c r="N44" s="99" t="s">
        <v>2585</v>
      </c>
      <c r="O44" s="142" t="s">
        <v>2590</v>
      </c>
      <c r="P44" s="142"/>
      <c r="Q44" s="164" t="s">
        <v>2242</v>
      </c>
    </row>
    <row r="45" spans="1:17" s="117" customFormat="1" ht="18" x14ac:dyDescent="0.25">
      <c r="A45" s="142" t="str">
        <f>VLOOKUP(E45,'LISTADO ATM'!$A$2:$C$901,3,0)</f>
        <v>SUR</v>
      </c>
      <c r="B45" s="139" t="s">
        <v>2652</v>
      </c>
      <c r="C45" s="100">
        <v>44396.712442129632</v>
      </c>
      <c r="D45" s="100" t="s">
        <v>2177</v>
      </c>
      <c r="E45" s="134">
        <v>619</v>
      </c>
      <c r="F45" s="142" t="str">
        <f>VLOOKUP(E45,VIP!$A$2:$O14474,2,0)</f>
        <v>DRBR619</v>
      </c>
      <c r="G45" s="142" t="str">
        <f>VLOOKUP(E45,'LISTADO ATM'!$A$2:$B$900,2,0)</f>
        <v xml:space="preserve">ATM Academia P.N. Hatillo (San Cristóbal) </v>
      </c>
      <c r="H45" s="142" t="str">
        <f>VLOOKUP(E45,VIP!$A$2:$O19435,7,FALSE)</f>
        <v>Si</v>
      </c>
      <c r="I45" s="142" t="str">
        <f>VLOOKUP(E45,VIP!$A$2:$O11400,8,FALSE)</f>
        <v>Si</v>
      </c>
      <c r="J45" s="142" t="str">
        <f>VLOOKUP(E45,VIP!$A$2:$O11350,8,FALSE)</f>
        <v>Si</v>
      </c>
      <c r="K45" s="142" t="str">
        <f>VLOOKUP(E45,VIP!$A$2:$O14924,6,0)</f>
        <v>NO</v>
      </c>
      <c r="L45" s="143" t="s">
        <v>2242</v>
      </c>
      <c r="M45" s="99" t="s">
        <v>2442</v>
      </c>
      <c r="N45" s="99" t="s">
        <v>2449</v>
      </c>
      <c r="O45" s="142" t="s">
        <v>2451</v>
      </c>
      <c r="P45" s="142"/>
      <c r="Q45" s="164" t="s">
        <v>2242</v>
      </c>
    </row>
    <row r="46" spans="1:17" s="117" customFormat="1" ht="18" x14ac:dyDescent="0.25">
      <c r="A46" s="142" t="str">
        <f>VLOOKUP(E46,'LISTADO ATM'!$A$2:$C$901,3,0)</f>
        <v>ESTE</v>
      </c>
      <c r="B46" s="139" t="s">
        <v>2653</v>
      </c>
      <c r="C46" s="100">
        <v>44396.70584490741</v>
      </c>
      <c r="D46" s="100" t="s">
        <v>2177</v>
      </c>
      <c r="E46" s="134">
        <v>114</v>
      </c>
      <c r="F46" s="142" t="str">
        <f>VLOOKUP(E46,VIP!$A$2:$O14475,2,0)</f>
        <v>DRBR114</v>
      </c>
      <c r="G46" s="142" t="str">
        <f>VLOOKUP(E46,'LISTADO ATM'!$A$2:$B$900,2,0)</f>
        <v xml:space="preserve">ATM Oficina Hato Mayor </v>
      </c>
      <c r="H46" s="142" t="str">
        <f>VLOOKUP(E46,VIP!$A$2:$O19436,7,FALSE)</f>
        <v>Si</v>
      </c>
      <c r="I46" s="142" t="str">
        <f>VLOOKUP(E46,VIP!$A$2:$O11401,8,FALSE)</f>
        <v>Si</v>
      </c>
      <c r="J46" s="142" t="str">
        <f>VLOOKUP(E46,VIP!$A$2:$O11351,8,FALSE)</f>
        <v>Si</v>
      </c>
      <c r="K46" s="142" t="str">
        <f>VLOOKUP(E46,VIP!$A$2:$O14925,6,0)</f>
        <v>NO</v>
      </c>
      <c r="L46" s="143" t="s">
        <v>2656</v>
      </c>
      <c r="M46" s="99" t="s">
        <v>2442</v>
      </c>
      <c r="N46" s="99" t="s">
        <v>2449</v>
      </c>
      <c r="O46" s="142" t="s">
        <v>2451</v>
      </c>
      <c r="P46" s="142"/>
      <c r="Q46" s="164" t="s">
        <v>2656</v>
      </c>
    </row>
    <row r="47" spans="1:17" s="117" customFormat="1" ht="18" x14ac:dyDescent="0.25">
      <c r="A47" s="142" t="str">
        <f>VLOOKUP(E47,'LISTADO ATM'!$A$2:$C$901,3,0)</f>
        <v>ESTE</v>
      </c>
      <c r="B47" s="139" t="s">
        <v>2654</v>
      </c>
      <c r="C47" s="100">
        <v>44396.678807870368</v>
      </c>
      <c r="D47" s="100" t="s">
        <v>2445</v>
      </c>
      <c r="E47" s="134">
        <v>399</v>
      </c>
      <c r="F47" s="142" t="str">
        <f>VLOOKUP(E47,VIP!$A$2:$O14476,2,0)</f>
        <v>DRBR399</v>
      </c>
      <c r="G47" s="142" t="str">
        <f>VLOOKUP(E47,'LISTADO ATM'!$A$2:$B$900,2,0)</f>
        <v xml:space="preserve">ATM Oficina La Romana II </v>
      </c>
      <c r="H47" s="142" t="str">
        <f>VLOOKUP(E47,VIP!$A$2:$O19437,7,FALSE)</f>
        <v>Si</v>
      </c>
      <c r="I47" s="142" t="str">
        <f>VLOOKUP(E47,VIP!$A$2:$O11402,8,FALSE)</f>
        <v>Si</v>
      </c>
      <c r="J47" s="142" t="str">
        <f>VLOOKUP(E47,VIP!$A$2:$O11352,8,FALSE)</f>
        <v>Si</v>
      </c>
      <c r="K47" s="142" t="str">
        <f>VLOOKUP(E47,VIP!$A$2:$O14926,6,0)</f>
        <v>NO</v>
      </c>
      <c r="L47" s="143" t="s">
        <v>2414</v>
      </c>
      <c r="M47" s="99" t="s">
        <v>2442</v>
      </c>
      <c r="N47" s="99" t="s">
        <v>2449</v>
      </c>
      <c r="O47" s="142" t="s">
        <v>2450</v>
      </c>
      <c r="P47" s="142"/>
      <c r="Q47" s="164" t="s">
        <v>2414</v>
      </c>
    </row>
    <row r="48" spans="1:17" s="117" customFormat="1" ht="18" x14ac:dyDescent="0.25">
      <c r="A48" s="142" t="str">
        <f>VLOOKUP(E48,'LISTADO ATM'!$A$2:$C$901,3,0)</f>
        <v>NORTE</v>
      </c>
      <c r="B48" s="139" t="s">
        <v>2655</v>
      </c>
      <c r="C48" s="100">
        <v>44396.667094907411</v>
      </c>
      <c r="D48" s="100" t="s">
        <v>2465</v>
      </c>
      <c r="E48" s="134">
        <v>262</v>
      </c>
      <c r="F48" s="142" t="str">
        <f>VLOOKUP(E48,VIP!$A$2:$O14478,2,0)</f>
        <v>DRBR262</v>
      </c>
      <c r="G48" s="142" t="str">
        <f>VLOOKUP(E48,'LISTADO ATM'!$A$2:$B$900,2,0)</f>
        <v xml:space="preserve">ATM Oficina Obras Públicas (Santiago) </v>
      </c>
      <c r="H48" s="142" t="str">
        <f>VLOOKUP(E48,VIP!$A$2:$O19439,7,FALSE)</f>
        <v>Si</v>
      </c>
      <c r="I48" s="142" t="str">
        <f>VLOOKUP(E48,VIP!$A$2:$O11404,8,FALSE)</f>
        <v>Si</v>
      </c>
      <c r="J48" s="142" t="str">
        <f>VLOOKUP(E48,VIP!$A$2:$O11354,8,FALSE)</f>
        <v>Si</v>
      </c>
      <c r="K48" s="142" t="str">
        <f>VLOOKUP(E48,VIP!$A$2:$O14928,6,0)</f>
        <v>SI</v>
      </c>
      <c r="L48" s="143" t="s">
        <v>2438</v>
      </c>
      <c r="M48" s="99" t="s">
        <v>2442</v>
      </c>
      <c r="N48" s="99" t="s">
        <v>2449</v>
      </c>
      <c r="O48" s="142" t="s">
        <v>2586</v>
      </c>
      <c r="P48" s="142"/>
      <c r="Q48" s="164" t="s">
        <v>2438</v>
      </c>
    </row>
    <row r="49" spans="1:17" s="117" customFormat="1" ht="18" x14ac:dyDescent="0.25">
      <c r="A49" s="142" t="str">
        <f>VLOOKUP(E49,'LISTADO ATM'!$A$2:$C$901,3,0)</f>
        <v>NORTE</v>
      </c>
      <c r="B49" s="139" t="s">
        <v>2631</v>
      </c>
      <c r="C49" s="100">
        <v>44396.659097222226</v>
      </c>
      <c r="D49" s="100" t="s">
        <v>2178</v>
      </c>
      <c r="E49" s="134">
        <v>444</v>
      </c>
      <c r="F49" s="142" t="str">
        <f>VLOOKUP(E49,VIP!$A$2:$O14455,2,0)</f>
        <v>DRBR444</v>
      </c>
      <c r="G49" s="142" t="str">
        <f>VLOOKUP(E49,'LISTADO ATM'!$A$2:$B$900,2,0)</f>
        <v xml:space="preserve">ATM Hospital Metropolitano de (Santiago) (HOMS) </v>
      </c>
      <c r="H49" s="142" t="str">
        <f>VLOOKUP(E49,VIP!$A$2:$O19416,7,FALSE)</f>
        <v>Si</v>
      </c>
      <c r="I49" s="142" t="str">
        <f>VLOOKUP(E49,VIP!$A$2:$O11381,8,FALSE)</f>
        <v>Si</v>
      </c>
      <c r="J49" s="142" t="str">
        <f>VLOOKUP(E49,VIP!$A$2:$O11331,8,FALSE)</f>
        <v>Si</v>
      </c>
      <c r="K49" s="142" t="str">
        <f>VLOOKUP(E49,VIP!$A$2:$O14905,6,0)</f>
        <v>NO</v>
      </c>
      <c r="L49" s="143" t="s">
        <v>2216</v>
      </c>
      <c r="M49" s="99" t="s">
        <v>2442</v>
      </c>
      <c r="N49" s="99" t="s">
        <v>2449</v>
      </c>
      <c r="O49" s="142" t="s">
        <v>2590</v>
      </c>
      <c r="P49" s="142"/>
      <c r="Q49" s="99" t="s">
        <v>2216</v>
      </c>
    </row>
    <row r="50" spans="1:17" s="117" customFormat="1" ht="18" x14ac:dyDescent="0.25">
      <c r="A50" s="142" t="str">
        <f>VLOOKUP(E50,'LISTADO ATM'!$A$2:$C$901,3,0)</f>
        <v>DISTRITO NACIONAL</v>
      </c>
      <c r="B50" s="139" t="s">
        <v>2632</v>
      </c>
      <c r="C50" s="100">
        <v>44396.646238425928</v>
      </c>
      <c r="D50" s="100" t="s">
        <v>2445</v>
      </c>
      <c r="E50" s="134">
        <v>708</v>
      </c>
      <c r="F50" s="142" t="str">
        <f>VLOOKUP(E50,VIP!$A$2:$O14456,2,0)</f>
        <v>DRBR505</v>
      </c>
      <c r="G50" s="142" t="str">
        <f>VLOOKUP(E50,'LISTADO ATM'!$A$2:$B$900,2,0)</f>
        <v xml:space="preserve">ATM El Vestir De Hoy </v>
      </c>
      <c r="H50" s="142" t="str">
        <f>VLOOKUP(E50,VIP!$A$2:$O19417,7,FALSE)</f>
        <v>Si</v>
      </c>
      <c r="I50" s="142" t="str">
        <f>VLOOKUP(E50,VIP!$A$2:$O11382,8,FALSE)</f>
        <v>Si</v>
      </c>
      <c r="J50" s="142" t="str">
        <f>VLOOKUP(E50,VIP!$A$2:$O11332,8,FALSE)</f>
        <v>Si</v>
      </c>
      <c r="K50" s="142" t="str">
        <f>VLOOKUP(E50,VIP!$A$2:$O14906,6,0)</f>
        <v>NO</v>
      </c>
      <c r="L50" s="143" t="s">
        <v>2438</v>
      </c>
      <c r="M50" s="99" t="s">
        <v>2442</v>
      </c>
      <c r="N50" s="99" t="s">
        <v>2449</v>
      </c>
      <c r="O50" s="142" t="s">
        <v>2450</v>
      </c>
      <c r="P50" s="142"/>
      <c r="Q50" s="99" t="s">
        <v>2438</v>
      </c>
    </row>
    <row r="51" spans="1:17" s="117" customFormat="1" ht="18" x14ac:dyDescent="0.25">
      <c r="A51" s="142" t="str">
        <f>VLOOKUP(E51,'LISTADO ATM'!$A$2:$C$901,3,0)</f>
        <v>DISTRITO NACIONAL</v>
      </c>
      <c r="B51" s="139" t="s">
        <v>2633</v>
      </c>
      <c r="C51" s="100">
        <v>44396.644594907404</v>
      </c>
      <c r="D51" s="100" t="s">
        <v>2445</v>
      </c>
      <c r="E51" s="134">
        <v>267</v>
      </c>
      <c r="F51" s="142" t="str">
        <f>VLOOKUP(E51,VIP!$A$2:$O14457,2,0)</f>
        <v>DRBR267</v>
      </c>
      <c r="G51" s="142" t="str">
        <f>VLOOKUP(E51,'LISTADO ATM'!$A$2:$B$900,2,0)</f>
        <v xml:space="preserve">ATM Centro de Caja México </v>
      </c>
      <c r="H51" s="142" t="str">
        <f>VLOOKUP(E51,VIP!$A$2:$O19418,7,FALSE)</f>
        <v>Si</v>
      </c>
      <c r="I51" s="142" t="str">
        <f>VLOOKUP(E51,VIP!$A$2:$O11383,8,FALSE)</f>
        <v>Si</v>
      </c>
      <c r="J51" s="142" t="str">
        <f>VLOOKUP(E51,VIP!$A$2:$O11333,8,FALSE)</f>
        <v>Si</v>
      </c>
      <c r="K51" s="142" t="str">
        <f>VLOOKUP(E51,VIP!$A$2:$O14907,6,0)</f>
        <v>NO</v>
      </c>
      <c r="L51" s="143" t="s">
        <v>2438</v>
      </c>
      <c r="M51" s="99" t="s">
        <v>2442</v>
      </c>
      <c r="N51" s="99" t="s">
        <v>2449</v>
      </c>
      <c r="O51" s="142" t="s">
        <v>2450</v>
      </c>
      <c r="P51" s="142"/>
      <c r="Q51" s="99" t="s">
        <v>2438</v>
      </c>
    </row>
    <row r="52" spans="1:17" ht="18" x14ac:dyDescent="0.25">
      <c r="A52" s="142" t="str">
        <f>VLOOKUP(E52,'LISTADO ATM'!$A$2:$C$901,3,0)</f>
        <v>NORTE</v>
      </c>
      <c r="B52" s="139" t="s">
        <v>2614</v>
      </c>
      <c r="C52" s="100">
        <v>44396.61241898148</v>
      </c>
      <c r="D52" s="100" t="s">
        <v>2584</v>
      </c>
      <c r="E52" s="134">
        <v>877</v>
      </c>
      <c r="F52" s="142" t="str">
        <f>VLOOKUP(E52,VIP!$A$2:$O14433,2,0)</f>
        <v>DRBR877</v>
      </c>
      <c r="G52" s="142" t="str">
        <f>VLOOKUP(E52,'LISTADO ATM'!$A$2:$B$900,2,0)</f>
        <v xml:space="preserve">ATM Estación Los Samanes (Ranchito, La Vega) </v>
      </c>
      <c r="H52" s="142" t="str">
        <f>VLOOKUP(E52,VIP!$A$2:$O19394,7,FALSE)</f>
        <v>Si</v>
      </c>
      <c r="I52" s="142" t="str">
        <f>VLOOKUP(E52,VIP!$A$2:$O11359,8,FALSE)</f>
        <v>Si</v>
      </c>
      <c r="J52" s="142" t="str">
        <f>VLOOKUP(E52,VIP!$A$2:$O11309,8,FALSE)</f>
        <v>Si</v>
      </c>
      <c r="K52" s="142" t="str">
        <f>VLOOKUP(E52,VIP!$A$2:$O14883,6,0)</f>
        <v>NO</v>
      </c>
      <c r="L52" s="143" t="s">
        <v>2556</v>
      </c>
      <c r="M52" s="99" t="s">
        <v>2442</v>
      </c>
      <c r="N52" s="99" t="s">
        <v>2449</v>
      </c>
      <c r="O52" s="142" t="s">
        <v>2588</v>
      </c>
      <c r="P52" s="142"/>
      <c r="Q52" s="99" t="s">
        <v>2556</v>
      </c>
    </row>
    <row r="53" spans="1:17" ht="18" x14ac:dyDescent="0.25">
      <c r="A53" s="142" t="str">
        <f>VLOOKUP(E53,'LISTADO ATM'!$A$2:$C$901,3,0)</f>
        <v>DISTRITO NACIONAL</v>
      </c>
      <c r="B53" s="139" t="s">
        <v>2615</v>
      </c>
      <c r="C53" s="100">
        <v>44396.587638888886</v>
      </c>
      <c r="D53" s="100" t="s">
        <v>2177</v>
      </c>
      <c r="E53" s="134">
        <v>734</v>
      </c>
      <c r="F53" s="142" t="str">
        <f>VLOOKUP(E53,VIP!$A$2:$O14434,2,0)</f>
        <v>DRBR178</v>
      </c>
      <c r="G53" s="142" t="str">
        <f>VLOOKUP(E53,'LISTADO ATM'!$A$2:$B$900,2,0)</f>
        <v xml:space="preserve">ATM Oficina Independencia I </v>
      </c>
      <c r="H53" s="142" t="str">
        <f>VLOOKUP(E53,VIP!$A$2:$O19395,7,FALSE)</f>
        <v>Si</v>
      </c>
      <c r="I53" s="142" t="str">
        <f>VLOOKUP(E53,VIP!$A$2:$O11360,8,FALSE)</f>
        <v>Si</v>
      </c>
      <c r="J53" s="142" t="str">
        <f>VLOOKUP(E53,VIP!$A$2:$O11310,8,FALSE)</f>
        <v>Si</v>
      </c>
      <c r="K53" s="142" t="str">
        <f>VLOOKUP(E53,VIP!$A$2:$O14884,6,0)</f>
        <v>SI</v>
      </c>
      <c r="L53" s="143" t="s">
        <v>2604</v>
      </c>
      <c r="M53" s="99" t="s">
        <v>2442</v>
      </c>
      <c r="N53" s="99" t="s">
        <v>2449</v>
      </c>
      <c r="O53" s="142" t="s">
        <v>2451</v>
      </c>
      <c r="P53" s="142"/>
      <c r="Q53" s="99" t="s">
        <v>2604</v>
      </c>
    </row>
    <row r="54" spans="1:17" ht="18" x14ac:dyDescent="0.25">
      <c r="A54" s="142" t="str">
        <f>VLOOKUP(E54,'LISTADO ATM'!$A$2:$C$901,3,0)</f>
        <v>ESTE</v>
      </c>
      <c r="B54" s="139" t="s">
        <v>2616</v>
      </c>
      <c r="C54" s="100">
        <v>44396.576053240744</v>
      </c>
      <c r="D54" s="100" t="s">
        <v>2445</v>
      </c>
      <c r="E54" s="134">
        <v>480</v>
      </c>
      <c r="F54" s="142" t="str">
        <f>VLOOKUP(E54,VIP!$A$2:$O14435,2,0)</f>
        <v>DRBR480</v>
      </c>
      <c r="G54" s="142" t="str">
        <f>VLOOKUP(E54,'LISTADO ATM'!$A$2:$B$900,2,0)</f>
        <v>ATM UNP Farmaconal Higuey</v>
      </c>
      <c r="H54" s="142" t="str">
        <f>VLOOKUP(E54,VIP!$A$2:$O19396,7,FALSE)</f>
        <v>N/A</v>
      </c>
      <c r="I54" s="142" t="str">
        <f>VLOOKUP(E54,VIP!$A$2:$O11361,8,FALSE)</f>
        <v>N/A</v>
      </c>
      <c r="J54" s="142" t="str">
        <f>VLOOKUP(E54,VIP!$A$2:$O11311,8,FALSE)</f>
        <v>N/A</v>
      </c>
      <c r="K54" s="142" t="str">
        <f>VLOOKUP(E54,VIP!$A$2:$O14885,6,0)</f>
        <v>N/A</v>
      </c>
      <c r="L54" s="143" t="s">
        <v>2414</v>
      </c>
      <c r="M54" s="99" t="s">
        <v>2442</v>
      </c>
      <c r="N54" s="99" t="s">
        <v>2449</v>
      </c>
      <c r="O54" s="142" t="s">
        <v>2450</v>
      </c>
      <c r="P54" s="142"/>
      <c r="Q54" s="99" t="s">
        <v>2414</v>
      </c>
    </row>
    <row r="55" spans="1:17" ht="18" x14ac:dyDescent="0.25">
      <c r="A55" s="142" t="str">
        <f>VLOOKUP(E55,'LISTADO ATM'!$A$2:$C$901,3,0)</f>
        <v>NORTE</v>
      </c>
      <c r="B55" s="139" t="s">
        <v>2617</v>
      </c>
      <c r="C55" s="100">
        <v>44396.533368055556</v>
      </c>
      <c r="D55" s="100" t="s">
        <v>2178</v>
      </c>
      <c r="E55" s="134">
        <v>79</v>
      </c>
      <c r="F55" s="142" t="str">
        <f>VLOOKUP(E55,VIP!$A$2:$O14437,2,0)</f>
        <v>DRBR079</v>
      </c>
      <c r="G55" s="142" t="str">
        <f>VLOOKUP(E55,'LISTADO ATM'!$A$2:$B$900,2,0)</f>
        <v xml:space="preserve">ATM UNP Luperón (Puerto Plata) </v>
      </c>
      <c r="H55" s="142" t="str">
        <f>VLOOKUP(E55,VIP!$A$2:$O19398,7,FALSE)</f>
        <v>Si</v>
      </c>
      <c r="I55" s="142" t="str">
        <f>VLOOKUP(E55,VIP!$A$2:$O11363,8,FALSE)</f>
        <v>Si</v>
      </c>
      <c r="J55" s="142" t="str">
        <f>VLOOKUP(E55,VIP!$A$2:$O11313,8,FALSE)</f>
        <v>Si</v>
      </c>
      <c r="K55" s="142" t="str">
        <f>VLOOKUP(E55,VIP!$A$2:$O14887,6,0)</f>
        <v>NO</v>
      </c>
      <c r="L55" s="143" t="s">
        <v>2216</v>
      </c>
      <c r="M55" s="99" t="s">
        <v>2442</v>
      </c>
      <c r="N55" s="99" t="s">
        <v>2449</v>
      </c>
      <c r="O55" s="142" t="s">
        <v>2590</v>
      </c>
      <c r="P55" s="142"/>
      <c r="Q55" s="99" t="s">
        <v>2216</v>
      </c>
    </row>
    <row r="56" spans="1:17" ht="18" x14ac:dyDescent="0.25">
      <c r="A56" s="142" t="str">
        <f>VLOOKUP(E56,'LISTADO ATM'!$A$2:$C$901,3,0)</f>
        <v>DISTRITO NACIONAL</v>
      </c>
      <c r="B56" s="139" t="s">
        <v>2618</v>
      </c>
      <c r="C56" s="100">
        <v>44396.532349537039</v>
      </c>
      <c r="D56" s="100" t="s">
        <v>2177</v>
      </c>
      <c r="E56" s="134">
        <v>517</v>
      </c>
      <c r="F56" s="142" t="str">
        <f>VLOOKUP(E56,VIP!$A$2:$O14438,2,0)</f>
        <v>DRBR517</v>
      </c>
      <c r="G56" s="142" t="str">
        <f>VLOOKUP(E56,'LISTADO ATM'!$A$2:$B$900,2,0)</f>
        <v xml:space="preserve">ATM Autobanco Oficina Sans Soucí </v>
      </c>
      <c r="H56" s="142" t="str">
        <f>VLOOKUP(E56,VIP!$A$2:$O19399,7,FALSE)</f>
        <v>Si</v>
      </c>
      <c r="I56" s="142" t="str">
        <f>VLOOKUP(E56,VIP!$A$2:$O11364,8,FALSE)</f>
        <v>Si</v>
      </c>
      <c r="J56" s="142" t="str">
        <f>VLOOKUP(E56,VIP!$A$2:$O11314,8,FALSE)</f>
        <v>Si</v>
      </c>
      <c r="K56" s="142" t="str">
        <f>VLOOKUP(E56,VIP!$A$2:$O14888,6,0)</f>
        <v>SI</v>
      </c>
      <c r="L56" s="143" t="s">
        <v>2216</v>
      </c>
      <c r="M56" s="99" t="s">
        <v>2442</v>
      </c>
      <c r="N56" s="99" t="s">
        <v>2449</v>
      </c>
      <c r="O56" s="142" t="s">
        <v>2451</v>
      </c>
      <c r="P56" s="142"/>
      <c r="Q56" s="99" t="s">
        <v>2216</v>
      </c>
    </row>
    <row r="57" spans="1:17" ht="18" x14ac:dyDescent="0.25">
      <c r="A57" s="142" t="str">
        <f>VLOOKUP(E57,'LISTADO ATM'!$A$2:$C$901,3,0)</f>
        <v>SUR</v>
      </c>
      <c r="B57" s="139" t="s">
        <v>2619</v>
      </c>
      <c r="C57" s="100">
        <v>44396.531631944446</v>
      </c>
      <c r="D57" s="100" t="s">
        <v>2177</v>
      </c>
      <c r="E57" s="134">
        <v>470</v>
      </c>
      <c r="F57" s="142" t="str">
        <f>VLOOKUP(E57,VIP!$A$2:$O14439,2,0)</f>
        <v>DRBR470</v>
      </c>
      <c r="G57" s="142" t="str">
        <f>VLOOKUP(E57,'LISTADO ATM'!$A$2:$B$900,2,0)</f>
        <v xml:space="preserve">ATM Hospital Taiwán (Azua) </v>
      </c>
      <c r="H57" s="142" t="str">
        <f>VLOOKUP(E57,VIP!$A$2:$O19400,7,FALSE)</f>
        <v>Si</v>
      </c>
      <c r="I57" s="142" t="str">
        <f>VLOOKUP(E57,VIP!$A$2:$O11365,8,FALSE)</f>
        <v>Si</v>
      </c>
      <c r="J57" s="142" t="str">
        <f>VLOOKUP(E57,VIP!$A$2:$O11315,8,FALSE)</f>
        <v>Si</v>
      </c>
      <c r="K57" s="142" t="str">
        <f>VLOOKUP(E57,VIP!$A$2:$O14889,6,0)</f>
        <v>NO</v>
      </c>
      <c r="L57" s="143" t="s">
        <v>2216</v>
      </c>
      <c r="M57" s="99" t="s">
        <v>2442</v>
      </c>
      <c r="N57" s="99" t="s">
        <v>2449</v>
      </c>
      <c r="O57" s="142" t="s">
        <v>2451</v>
      </c>
      <c r="P57" s="142"/>
      <c r="Q57" s="99" t="s">
        <v>2216</v>
      </c>
    </row>
    <row r="58" spans="1:17" ht="18" x14ac:dyDescent="0.25">
      <c r="A58" s="142" t="str">
        <f>VLOOKUP(E58,'LISTADO ATM'!$A$2:$C$901,3,0)</f>
        <v>DISTRITO NACIONAL</v>
      </c>
      <c r="B58" s="139" t="s">
        <v>2620</v>
      </c>
      <c r="C58" s="100">
        <v>44396.530555555553</v>
      </c>
      <c r="D58" s="100" t="s">
        <v>2177</v>
      </c>
      <c r="E58" s="134">
        <v>232</v>
      </c>
      <c r="F58" s="142" t="str">
        <f>VLOOKUP(E58,VIP!$A$2:$O14440,2,0)</f>
        <v>DRBR232</v>
      </c>
      <c r="G58" s="142" t="str">
        <f>VLOOKUP(E58,'LISTADO ATM'!$A$2:$B$900,2,0)</f>
        <v xml:space="preserve">ATM S/M Nacional Charles de Gaulle </v>
      </c>
      <c r="H58" s="142" t="str">
        <f>VLOOKUP(E58,VIP!$A$2:$O19401,7,FALSE)</f>
        <v>Si</v>
      </c>
      <c r="I58" s="142" t="str">
        <f>VLOOKUP(E58,VIP!$A$2:$O11366,8,FALSE)</f>
        <v>Si</v>
      </c>
      <c r="J58" s="142" t="str">
        <f>VLOOKUP(E58,VIP!$A$2:$O11316,8,FALSE)</f>
        <v>Si</v>
      </c>
      <c r="K58" s="142" t="str">
        <f>VLOOKUP(E58,VIP!$A$2:$O14890,6,0)</f>
        <v>SI</v>
      </c>
      <c r="L58" s="143" t="s">
        <v>2216</v>
      </c>
      <c r="M58" s="99" t="s">
        <v>2442</v>
      </c>
      <c r="N58" s="99" t="s">
        <v>2449</v>
      </c>
      <c r="O58" s="142" t="s">
        <v>2451</v>
      </c>
      <c r="P58" s="142"/>
      <c r="Q58" s="99" t="s">
        <v>2216</v>
      </c>
    </row>
    <row r="59" spans="1:17" ht="18" x14ac:dyDescent="0.25">
      <c r="A59" s="142" t="str">
        <f>VLOOKUP(E59,'LISTADO ATM'!$A$2:$C$901,3,0)</f>
        <v>DISTRITO NACIONAL</v>
      </c>
      <c r="B59" s="139" t="s">
        <v>2621</v>
      </c>
      <c r="C59" s="100">
        <v>44396.529756944445</v>
      </c>
      <c r="D59" s="100" t="s">
        <v>2177</v>
      </c>
      <c r="E59" s="134">
        <v>498</v>
      </c>
      <c r="F59" s="142" t="str">
        <f>VLOOKUP(E59,VIP!$A$2:$O14441,2,0)</f>
        <v>DRBR498</v>
      </c>
      <c r="G59" s="142" t="str">
        <f>VLOOKUP(E59,'LISTADO ATM'!$A$2:$B$900,2,0)</f>
        <v xml:space="preserve">ATM Estación Sunix 27 de Febrero </v>
      </c>
      <c r="H59" s="142" t="str">
        <f>VLOOKUP(E59,VIP!$A$2:$O19402,7,FALSE)</f>
        <v>Si</v>
      </c>
      <c r="I59" s="142" t="str">
        <f>VLOOKUP(E59,VIP!$A$2:$O11367,8,FALSE)</f>
        <v>Si</v>
      </c>
      <c r="J59" s="142" t="str">
        <f>VLOOKUP(E59,VIP!$A$2:$O11317,8,FALSE)</f>
        <v>Si</v>
      </c>
      <c r="K59" s="142" t="str">
        <f>VLOOKUP(E59,VIP!$A$2:$O14891,6,0)</f>
        <v>NO</v>
      </c>
      <c r="L59" s="143" t="s">
        <v>2216</v>
      </c>
      <c r="M59" s="99" t="s">
        <v>2442</v>
      </c>
      <c r="N59" s="99" t="s">
        <v>2449</v>
      </c>
      <c r="O59" s="142" t="s">
        <v>2451</v>
      </c>
      <c r="P59" s="142"/>
      <c r="Q59" s="99" t="s">
        <v>2216</v>
      </c>
    </row>
    <row r="60" spans="1:17" ht="18" x14ac:dyDescent="0.25">
      <c r="A60" s="142" t="str">
        <f>VLOOKUP(E60,'LISTADO ATM'!$A$2:$C$901,3,0)</f>
        <v>DISTRITO NACIONAL</v>
      </c>
      <c r="B60" s="139" t="s">
        <v>2622</v>
      </c>
      <c r="C60" s="100">
        <v>44396.523495370369</v>
      </c>
      <c r="D60" s="100" t="s">
        <v>2177</v>
      </c>
      <c r="E60" s="134">
        <v>453</v>
      </c>
      <c r="F60" s="142" t="str">
        <f>VLOOKUP(E60,VIP!$A$2:$O14443,2,0)</f>
        <v>DRBR453</v>
      </c>
      <c r="G60" s="142" t="str">
        <f>VLOOKUP(E60,'LISTADO ATM'!$A$2:$B$900,2,0)</f>
        <v xml:space="preserve">ATM Autobanco Sarasota II </v>
      </c>
      <c r="H60" s="142" t="str">
        <f>VLOOKUP(E60,VIP!$A$2:$O19404,7,FALSE)</f>
        <v>Si</v>
      </c>
      <c r="I60" s="142" t="str">
        <f>VLOOKUP(E60,VIP!$A$2:$O11369,8,FALSE)</f>
        <v>Si</v>
      </c>
      <c r="J60" s="142" t="str">
        <f>VLOOKUP(E60,VIP!$A$2:$O11319,8,FALSE)</f>
        <v>Si</v>
      </c>
      <c r="K60" s="142" t="str">
        <f>VLOOKUP(E60,VIP!$A$2:$O14893,6,0)</f>
        <v>SI</v>
      </c>
      <c r="L60" s="143" t="s">
        <v>2242</v>
      </c>
      <c r="M60" s="99" t="s">
        <v>2442</v>
      </c>
      <c r="N60" s="99" t="s">
        <v>2449</v>
      </c>
      <c r="O60" s="142" t="s">
        <v>2451</v>
      </c>
      <c r="P60" s="142"/>
      <c r="Q60" s="99" t="s">
        <v>2242</v>
      </c>
    </row>
    <row r="61" spans="1:17" ht="18" x14ac:dyDescent="0.25">
      <c r="A61" s="142" t="str">
        <f>VLOOKUP(E61,'LISTADO ATM'!$A$2:$C$901,3,0)</f>
        <v>DISTRITO NACIONAL</v>
      </c>
      <c r="B61" s="139" t="s">
        <v>2623</v>
      </c>
      <c r="C61" s="100">
        <v>44396.520995370367</v>
      </c>
      <c r="D61" s="100" t="s">
        <v>2177</v>
      </c>
      <c r="E61" s="134">
        <v>685</v>
      </c>
      <c r="F61" s="142" t="str">
        <f>VLOOKUP(E61,VIP!$A$2:$O14447,2,0)</f>
        <v>DRBR685</v>
      </c>
      <c r="G61" s="142" t="str">
        <f>VLOOKUP(E61,'LISTADO ATM'!$A$2:$B$900,2,0)</f>
        <v>ATM Autoservicio UASD</v>
      </c>
      <c r="H61" s="142" t="str">
        <f>VLOOKUP(E61,VIP!$A$2:$O19408,7,FALSE)</f>
        <v>NO</v>
      </c>
      <c r="I61" s="142" t="str">
        <f>VLOOKUP(E61,VIP!$A$2:$O11373,8,FALSE)</f>
        <v>SI</v>
      </c>
      <c r="J61" s="142" t="str">
        <f>VLOOKUP(E61,VIP!$A$2:$O11323,8,FALSE)</f>
        <v>SI</v>
      </c>
      <c r="K61" s="142" t="str">
        <f>VLOOKUP(E61,VIP!$A$2:$O14897,6,0)</f>
        <v>NO</v>
      </c>
      <c r="L61" s="143" t="s">
        <v>2604</v>
      </c>
      <c r="M61" s="99" t="s">
        <v>2442</v>
      </c>
      <c r="N61" s="99" t="s">
        <v>2449</v>
      </c>
      <c r="O61" s="142" t="s">
        <v>2451</v>
      </c>
      <c r="P61" s="142"/>
      <c r="Q61" s="99" t="s">
        <v>2604</v>
      </c>
    </row>
    <row r="62" spans="1:17" ht="18" x14ac:dyDescent="0.25">
      <c r="A62" s="142" t="str">
        <f>VLOOKUP(E62,'LISTADO ATM'!$A$2:$C$901,3,0)</f>
        <v>NORTE</v>
      </c>
      <c r="B62" s="139" t="s">
        <v>2624</v>
      </c>
      <c r="C62" s="100">
        <v>44396.510243055556</v>
      </c>
      <c r="D62" s="100" t="s">
        <v>2178</v>
      </c>
      <c r="E62" s="134">
        <v>736</v>
      </c>
      <c r="F62" s="142" t="str">
        <f>VLOOKUP(E62,VIP!$A$2:$O14448,2,0)</f>
        <v>DRBR071</v>
      </c>
      <c r="G62" s="142" t="str">
        <f>VLOOKUP(E62,'LISTADO ATM'!$A$2:$B$900,2,0)</f>
        <v xml:space="preserve">ATM Oficina Puerto Plata I </v>
      </c>
      <c r="H62" s="142" t="str">
        <f>VLOOKUP(E62,VIP!$A$2:$O19409,7,FALSE)</f>
        <v>Si</v>
      </c>
      <c r="I62" s="142" t="str">
        <f>VLOOKUP(E62,VIP!$A$2:$O11374,8,FALSE)</f>
        <v>Si</v>
      </c>
      <c r="J62" s="142" t="str">
        <f>VLOOKUP(E62,VIP!$A$2:$O11324,8,FALSE)</f>
        <v>Si</v>
      </c>
      <c r="K62" s="142" t="str">
        <f>VLOOKUP(E62,VIP!$A$2:$O14898,6,0)</f>
        <v>SI</v>
      </c>
      <c r="L62" s="143" t="s">
        <v>2216</v>
      </c>
      <c r="M62" s="99" t="s">
        <v>2442</v>
      </c>
      <c r="N62" s="99" t="s">
        <v>2449</v>
      </c>
      <c r="O62" s="142" t="s">
        <v>2590</v>
      </c>
      <c r="P62" s="142"/>
      <c r="Q62" s="99" t="s">
        <v>2216</v>
      </c>
    </row>
    <row r="63" spans="1:17" ht="18" x14ac:dyDescent="0.25">
      <c r="A63" s="142" t="str">
        <f>VLOOKUP(E63,'LISTADO ATM'!$A$2:$C$901,3,0)</f>
        <v>DISTRITO NACIONAL</v>
      </c>
      <c r="B63" s="139" t="s">
        <v>2625</v>
      </c>
      <c r="C63" s="100">
        <v>44396.507187499999</v>
      </c>
      <c r="D63" s="100" t="s">
        <v>2177</v>
      </c>
      <c r="E63" s="134">
        <v>87</v>
      </c>
      <c r="F63" s="142" t="str">
        <f>VLOOKUP(E63,VIP!$A$2:$O14450,2,0)</f>
        <v>DRBR087</v>
      </c>
      <c r="G63" s="142" t="str">
        <f>VLOOKUP(E63,'LISTADO ATM'!$A$2:$B$900,2,0)</f>
        <v xml:space="preserve">ATM Autoservicio Sarasota </v>
      </c>
      <c r="H63" s="142" t="str">
        <f>VLOOKUP(E63,VIP!$A$2:$O19411,7,FALSE)</f>
        <v>Si</v>
      </c>
      <c r="I63" s="142" t="str">
        <f>VLOOKUP(E63,VIP!$A$2:$O11376,8,FALSE)</f>
        <v>Si</v>
      </c>
      <c r="J63" s="142" t="str">
        <f>VLOOKUP(E63,VIP!$A$2:$O11326,8,FALSE)</f>
        <v>Si</v>
      </c>
      <c r="K63" s="142" t="str">
        <f>VLOOKUP(E63,VIP!$A$2:$O14900,6,0)</f>
        <v>NO</v>
      </c>
      <c r="L63" s="143" t="s">
        <v>2216</v>
      </c>
      <c r="M63" s="99" t="s">
        <v>2442</v>
      </c>
      <c r="N63" s="99" t="s">
        <v>2449</v>
      </c>
      <c r="O63" s="142" t="s">
        <v>2451</v>
      </c>
      <c r="P63" s="142"/>
      <c r="Q63" s="99" t="s">
        <v>2216</v>
      </c>
    </row>
    <row r="64" spans="1:17" ht="18" x14ac:dyDescent="0.25">
      <c r="A64" s="142" t="str">
        <f>VLOOKUP(E64,'LISTADO ATM'!$A$2:$C$901,3,0)</f>
        <v>DISTRITO NACIONAL</v>
      </c>
      <c r="B64" s="139" t="s">
        <v>2626</v>
      </c>
      <c r="C64" s="100">
        <v>44396.503831018519</v>
      </c>
      <c r="D64" s="100" t="s">
        <v>2177</v>
      </c>
      <c r="E64" s="134">
        <v>551</v>
      </c>
      <c r="F64" s="142" t="str">
        <f>VLOOKUP(E64,VIP!$A$2:$O14451,2,0)</f>
        <v>DRBR01C</v>
      </c>
      <c r="G64" s="142" t="str">
        <f>VLOOKUP(E64,'LISTADO ATM'!$A$2:$B$900,2,0)</f>
        <v xml:space="preserve">ATM Oficina Padre Castellanos </v>
      </c>
      <c r="H64" s="142" t="str">
        <f>VLOOKUP(E64,VIP!$A$2:$O19412,7,FALSE)</f>
        <v>Si</v>
      </c>
      <c r="I64" s="142" t="str">
        <f>VLOOKUP(E64,VIP!$A$2:$O11377,8,FALSE)</f>
        <v>Si</v>
      </c>
      <c r="J64" s="142" t="str">
        <f>VLOOKUP(E64,VIP!$A$2:$O11327,8,FALSE)</f>
        <v>Si</v>
      </c>
      <c r="K64" s="142" t="str">
        <f>VLOOKUP(E64,VIP!$A$2:$O14901,6,0)</f>
        <v>NO</v>
      </c>
      <c r="L64" s="143" t="s">
        <v>2216</v>
      </c>
      <c r="M64" s="99" t="s">
        <v>2442</v>
      </c>
      <c r="N64" s="99" t="s">
        <v>2449</v>
      </c>
      <c r="O64" s="142" t="s">
        <v>2451</v>
      </c>
      <c r="P64" s="142"/>
      <c r="Q64" s="99" t="s">
        <v>2216</v>
      </c>
    </row>
    <row r="65" spans="1:17" ht="18" x14ac:dyDescent="0.25">
      <c r="A65" s="142" t="str">
        <f>VLOOKUP(E65,'LISTADO ATM'!$A$2:$C$901,3,0)</f>
        <v>DISTRITO NACIONAL</v>
      </c>
      <c r="B65" s="139" t="s">
        <v>2627</v>
      </c>
      <c r="C65" s="100">
        <v>44396.502175925925</v>
      </c>
      <c r="D65" s="100" t="s">
        <v>2445</v>
      </c>
      <c r="E65" s="134">
        <v>927</v>
      </c>
      <c r="F65" s="142" t="str">
        <f>VLOOKUP(E65,VIP!$A$2:$O14452,2,0)</f>
        <v>DRBR927</v>
      </c>
      <c r="G65" s="142" t="str">
        <f>VLOOKUP(E65,'LISTADO ATM'!$A$2:$B$900,2,0)</f>
        <v>ATM S/M Bravo La Esperilla</v>
      </c>
      <c r="H65" s="142" t="str">
        <f>VLOOKUP(E65,VIP!$A$2:$O19413,7,FALSE)</f>
        <v>Si</v>
      </c>
      <c r="I65" s="142" t="str">
        <f>VLOOKUP(E65,VIP!$A$2:$O11378,8,FALSE)</f>
        <v>Si</v>
      </c>
      <c r="J65" s="142" t="str">
        <f>VLOOKUP(E65,VIP!$A$2:$O11328,8,FALSE)</f>
        <v>Si</v>
      </c>
      <c r="K65" s="142" t="str">
        <f>VLOOKUP(E65,VIP!$A$2:$O14902,6,0)</f>
        <v>NO</v>
      </c>
      <c r="L65" s="143" t="s">
        <v>2556</v>
      </c>
      <c r="M65" s="99" t="s">
        <v>2442</v>
      </c>
      <c r="N65" s="99" t="s">
        <v>2449</v>
      </c>
      <c r="O65" s="142" t="s">
        <v>2450</v>
      </c>
      <c r="P65" s="142"/>
      <c r="Q65" s="99" t="s">
        <v>2556</v>
      </c>
    </row>
    <row r="66" spans="1:17" ht="18" x14ac:dyDescent="0.25">
      <c r="A66" s="142" t="str">
        <f>VLOOKUP(E66,'LISTADO ATM'!$A$2:$C$901,3,0)</f>
        <v>ESTE</v>
      </c>
      <c r="B66" s="139" t="s">
        <v>2594</v>
      </c>
      <c r="C66" s="100">
        <v>44396.476319444446</v>
      </c>
      <c r="D66" s="100" t="s">
        <v>2445</v>
      </c>
      <c r="E66" s="134">
        <v>612</v>
      </c>
      <c r="F66" s="142" t="str">
        <f>VLOOKUP(E66,VIP!$A$2:$O14432,2,0)</f>
        <v>DRBR220</v>
      </c>
      <c r="G66" s="142" t="str">
        <f>VLOOKUP(E66,'LISTADO ATM'!$A$2:$B$900,2,0)</f>
        <v xml:space="preserve">ATM Plaza Orense (La Romana) </v>
      </c>
      <c r="H66" s="142" t="str">
        <f>VLOOKUP(E66,VIP!$A$2:$O19393,7,FALSE)</f>
        <v>Si</v>
      </c>
      <c r="I66" s="142" t="str">
        <f>VLOOKUP(E66,VIP!$A$2:$O11358,8,FALSE)</f>
        <v>Si</v>
      </c>
      <c r="J66" s="142" t="str">
        <f>VLOOKUP(E66,VIP!$A$2:$O11308,8,FALSE)</f>
        <v>Si</v>
      </c>
      <c r="K66" s="142" t="str">
        <f>VLOOKUP(E66,VIP!$A$2:$O14882,6,0)</f>
        <v>NO</v>
      </c>
      <c r="L66" s="143" t="s">
        <v>2414</v>
      </c>
      <c r="M66" s="99" t="s">
        <v>2442</v>
      </c>
      <c r="N66" s="99" t="s">
        <v>2449</v>
      </c>
      <c r="O66" s="142" t="s">
        <v>2450</v>
      </c>
      <c r="P66" s="142"/>
      <c r="Q66" s="99" t="s">
        <v>2414</v>
      </c>
    </row>
    <row r="67" spans="1:17" ht="18" x14ac:dyDescent="0.25">
      <c r="A67" s="142" t="str">
        <f>VLOOKUP(E67,'LISTADO ATM'!$A$2:$C$901,3,0)</f>
        <v>SUR</v>
      </c>
      <c r="B67" s="139" t="s">
        <v>2595</v>
      </c>
      <c r="C67" s="100">
        <v>44396.453449074077</v>
      </c>
      <c r="D67" s="100" t="s">
        <v>2445</v>
      </c>
      <c r="E67" s="134">
        <v>750</v>
      </c>
      <c r="F67" s="142" t="str">
        <f>VLOOKUP(E67,VIP!$A$2:$O14434,2,0)</f>
        <v>DRBR265</v>
      </c>
      <c r="G67" s="142" t="str">
        <f>VLOOKUP(E67,'LISTADO ATM'!$A$2:$B$900,2,0)</f>
        <v xml:space="preserve">ATM UNP Duvergé </v>
      </c>
      <c r="H67" s="142" t="str">
        <f>VLOOKUP(E67,VIP!$A$2:$O19395,7,FALSE)</f>
        <v>Si</v>
      </c>
      <c r="I67" s="142" t="str">
        <f>VLOOKUP(E67,VIP!$A$2:$O11360,8,FALSE)</f>
        <v>Si</v>
      </c>
      <c r="J67" s="142" t="str">
        <f>VLOOKUP(E67,VIP!$A$2:$O11310,8,FALSE)</f>
        <v>Si</v>
      </c>
      <c r="K67" s="142" t="str">
        <f>VLOOKUP(E67,VIP!$A$2:$O14884,6,0)</f>
        <v>SI</v>
      </c>
      <c r="L67" s="143" t="s">
        <v>2414</v>
      </c>
      <c r="M67" s="99" t="s">
        <v>2442</v>
      </c>
      <c r="N67" s="99" t="s">
        <v>2449</v>
      </c>
      <c r="O67" s="142" t="s">
        <v>2450</v>
      </c>
      <c r="P67" s="142"/>
      <c r="Q67" s="99" t="s">
        <v>2414</v>
      </c>
    </row>
    <row r="68" spans="1:17" ht="18" x14ac:dyDescent="0.25">
      <c r="A68" s="142" t="str">
        <f>VLOOKUP(E68,'LISTADO ATM'!$A$2:$C$901,3,0)</f>
        <v>ESTE</v>
      </c>
      <c r="B68" s="139" t="s">
        <v>2596</v>
      </c>
      <c r="C68" s="100">
        <v>44396.451620370368</v>
      </c>
      <c r="D68" s="100" t="s">
        <v>2445</v>
      </c>
      <c r="E68" s="134">
        <v>843</v>
      </c>
      <c r="F68" s="142" t="str">
        <f>VLOOKUP(E68,VIP!$A$2:$O14435,2,0)</f>
        <v>DRBR843</v>
      </c>
      <c r="G68" s="142" t="str">
        <f>VLOOKUP(E68,'LISTADO ATM'!$A$2:$B$900,2,0)</f>
        <v xml:space="preserve">ATM Oficina Romana Centro </v>
      </c>
      <c r="H68" s="142" t="str">
        <f>VLOOKUP(E68,VIP!$A$2:$O19396,7,FALSE)</f>
        <v>Si</v>
      </c>
      <c r="I68" s="142" t="str">
        <f>VLOOKUP(E68,VIP!$A$2:$O11361,8,FALSE)</f>
        <v>Si</v>
      </c>
      <c r="J68" s="142" t="str">
        <f>VLOOKUP(E68,VIP!$A$2:$O11311,8,FALSE)</f>
        <v>Si</v>
      </c>
      <c r="K68" s="142" t="str">
        <f>VLOOKUP(E68,VIP!$A$2:$O14885,6,0)</f>
        <v>NO</v>
      </c>
      <c r="L68" s="143" t="s">
        <v>2414</v>
      </c>
      <c r="M68" s="99" t="s">
        <v>2442</v>
      </c>
      <c r="N68" s="99" t="s">
        <v>2449</v>
      </c>
      <c r="O68" s="142" t="s">
        <v>2450</v>
      </c>
      <c r="P68" s="142"/>
      <c r="Q68" s="99" t="s">
        <v>2414</v>
      </c>
    </row>
    <row r="69" spans="1:17" ht="18" x14ac:dyDescent="0.25">
      <c r="A69" s="142" t="str">
        <f>VLOOKUP(E69,'LISTADO ATM'!$A$2:$C$901,3,0)</f>
        <v>DISTRITO NACIONAL</v>
      </c>
      <c r="B69" s="139" t="s">
        <v>2597</v>
      </c>
      <c r="C69" s="100">
        <v>44396.443680555552</v>
      </c>
      <c r="D69" s="100" t="s">
        <v>2445</v>
      </c>
      <c r="E69" s="134">
        <v>574</v>
      </c>
      <c r="F69" s="142" t="str">
        <f>VLOOKUP(E69,VIP!$A$2:$O14438,2,0)</f>
        <v>DRBR080</v>
      </c>
      <c r="G69" s="142" t="str">
        <f>VLOOKUP(E69,'LISTADO ATM'!$A$2:$B$900,2,0)</f>
        <v xml:space="preserve">ATM Club Obras Públicas </v>
      </c>
      <c r="H69" s="142" t="str">
        <f>VLOOKUP(E69,VIP!$A$2:$O19399,7,FALSE)</f>
        <v>Si</v>
      </c>
      <c r="I69" s="142" t="str">
        <f>VLOOKUP(E69,VIP!$A$2:$O11364,8,FALSE)</f>
        <v>Si</v>
      </c>
      <c r="J69" s="142" t="str">
        <f>VLOOKUP(E69,VIP!$A$2:$O11314,8,FALSE)</f>
        <v>Si</v>
      </c>
      <c r="K69" s="142" t="str">
        <f>VLOOKUP(E69,VIP!$A$2:$O14888,6,0)</f>
        <v>NO</v>
      </c>
      <c r="L69" s="143" t="s">
        <v>2414</v>
      </c>
      <c r="M69" s="99" t="s">
        <v>2442</v>
      </c>
      <c r="N69" s="99" t="s">
        <v>2449</v>
      </c>
      <c r="O69" s="142" t="s">
        <v>2450</v>
      </c>
      <c r="P69" s="142"/>
      <c r="Q69" s="99" t="s">
        <v>2414</v>
      </c>
    </row>
    <row r="70" spans="1:17" ht="18" x14ac:dyDescent="0.25">
      <c r="A70" s="142" t="str">
        <f>VLOOKUP(E70,'LISTADO ATM'!$A$2:$C$901,3,0)</f>
        <v>ESTE</v>
      </c>
      <c r="B70" s="139" t="s">
        <v>2598</v>
      </c>
      <c r="C70" s="100">
        <v>44396.435659722221</v>
      </c>
      <c r="D70" s="100" t="s">
        <v>2445</v>
      </c>
      <c r="E70" s="134">
        <v>630</v>
      </c>
      <c r="F70" s="142" t="str">
        <f>VLOOKUP(E70,VIP!$A$2:$O14442,2,0)</f>
        <v>DRBR112</v>
      </c>
      <c r="G70" s="142" t="str">
        <f>VLOOKUP(E70,'LISTADO ATM'!$A$2:$B$900,2,0)</f>
        <v xml:space="preserve">ATM Oficina Plaza Zaglul (SPM) </v>
      </c>
      <c r="H70" s="142" t="str">
        <f>VLOOKUP(E70,VIP!$A$2:$O19403,7,FALSE)</f>
        <v>Si</v>
      </c>
      <c r="I70" s="142" t="str">
        <f>VLOOKUP(E70,VIP!$A$2:$O11368,8,FALSE)</f>
        <v>Si</v>
      </c>
      <c r="J70" s="142" t="str">
        <f>VLOOKUP(E70,VIP!$A$2:$O11318,8,FALSE)</f>
        <v>Si</v>
      </c>
      <c r="K70" s="142" t="str">
        <f>VLOOKUP(E70,VIP!$A$2:$O14892,6,0)</f>
        <v>NO</v>
      </c>
      <c r="L70" s="143" t="s">
        <v>2414</v>
      </c>
      <c r="M70" s="99" t="s">
        <v>2442</v>
      </c>
      <c r="N70" s="99" t="s">
        <v>2449</v>
      </c>
      <c r="O70" s="142" t="s">
        <v>2450</v>
      </c>
      <c r="P70" s="142"/>
      <c r="Q70" s="99" t="s">
        <v>2414</v>
      </c>
    </row>
    <row r="71" spans="1:17" ht="18" x14ac:dyDescent="0.25">
      <c r="A71" s="142" t="str">
        <f>VLOOKUP(E71,'LISTADO ATM'!$A$2:$C$901,3,0)</f>
        <v>NORTE</v>
      </c>
      <c r="B71" s="139" t="s">
        <v>2599</v>
      </c>
      <c r="C71" s="100">
        <v>44396.431307870371</v>
      </c>
      <c r="D71" s="100" t="s">
        <v>2584</v>
      </c>
      <c r="E71" s="134">
        <v>315</v>
      </c>
      <c r="F71" s="142" t="str">
        <f>VLOOKUP(E71,VIP!$A$2:$O14444,2,0)</f>
        <v>DRBR315</v>
      </c>
      <c r="G71" s="142" t="str">
        <f>VLOOKUP(E71,'LISTADO ATM'!$A$2:$B$900,2,0)</f>
        <v xml:space="preserve">ATM Oficina Estrella Sadalá </v>
      </c>
      <c r="H71" s="142" t="str">
        <f>VLOOKUP(E71,VIP!$A$2:$O19405,7,FALSE)</f>
        <v>Si</v>
      </c>
      <c r="I71" s="142" t="str">
        <f>VLOOKUP(E71,VIP!$A$2:$O11370,8,FALSE)</f>
        <v>Si</v>
      </c>
      <c r="J71" s="142" t="str">
        <f>VLOOKUP(E71,VIP!$A$2:$O11320,8,FALSE)</f>
        <v>Si</v>
      </c>
      <c r="K71" s="142" t="str">
        <f>VLOOKUP(E71,VIP!$A$2:$O14894,6,0)</f>
        <v>NO</v>
      </c>
      <c r="L71" s="143" t="s">
        <v>2438</v>
      </c>
      <c r="M71" s="99" t="s">
        <v>2442</v>
      </c>
      <c r="N71" s="99" t="s">
        <v>2449</v>
      </c>
      <c r="O71" s="142" t="s">
        <v>2588</v>
      </c>
      <c r="P71" s="142"/>
      <c r="Q71" s="99" t="s">
        <v>2438</v>
      </c>
    </row>
    <row r="72" spans="1:17" ht="18" x14ac:dyDescent="0.25">
      <c r="A72" s="142" t="str">
        <f>VLOOKUP(E72,'LISTADO ATM'!$A$2:$C$901,3,0)</f>
        <v>DISTRITO NACIONAL</v>
      </c>
      <c r="B72" s="139" t="s">
        <v>2600</v>
      </c>
      <c r="C72" s="100">
        <v>44396.397291666668</v>
      </c>
      <c r="D72" s="100" t="s">
        <v>2177</v>
      </c>
      <c r="E72" s="134">
        <v>818</v>
      </c>
      <c r="F72" s="142" t="str">
        <f>VLOOKUP(E72,VIP!$A$2:$O14449,2,0)</f>
        <v>DRBR818</v>
      </c>
      <c r="G72" s="142" t="str">
        <f>VLOOKUP(E72,'LISTADO ATM'!$A$2:$B$900,2,0)</f>
        <v xml:space="preserve">ATM Juridicción Inmobiliaria </v>
      </c>
      <c r="H72" s="142" t="str">
        <f>VLOOKUP(E72,VIP!$A$2:$O19410,7,FALSE)</f>
        <v>No</v>
      </c>
      <c r="I72" s="142" t="str">
        <f>VLOOKUP(E72,VIP!$A$2:$O11375,8,FALSE)</f>
        <v>No</v>
      </c>
      <c r="J72" s="142" t="str">
        <f>VLOOKUP(E72,VIP!$A$2:$O11325,8,FALSE)</f>
        <v>No</v>
      </c>
      <c r="K72" s="142" t="str">
        <f>VLOOKUP(E72,VIP!$A$2:$O14899,6,0)</f>
        <v>NO</v>
      </c>
      <c r="L72" s="143" t="s">
        <v>2216</v>
      </c>
      <c r="M72" s="99" t="s">
        <v>2442</v>
      </c>
      <c r="N72" s="99" t="s">
        <v>2449</v>
      </c>
      <c r="O72" s="142" t="s">
        <v>2451</v>
      </c>
      <c r="P72" s="142"/>
      <c r="Q72" s="99" t="s">
        <v>2216</v>
      </c>
    </row>
    <row r="73" spans="1:17" ht="18" x14ac:dyDescent="0.25">
      <c r="A73" s="142" t="str">
        <f>VLOOKUP(E73,'LISTADO ATM'!$A$2:$C$901,3,0)</f>
        <v>ESTE</v>
      </c>
      <c r="B73" s="139" t="s">
        <v>2601</v>
      </c>
      <c r="C73" s="100">
        <v>44396.372731481482</v>
      </c>
      <c r="D73" s="100" t="s">
        <v>2177</v>
      </c>
      <c r="E73" s="134">
        <v>188</v>
      </c>
      <c r="F73" s="142" t="str">
        <f>VLOOKUP(E73,VIP!$A$2:$O14452,2,0)</f>
        <v>DRBR188</v>
      </c>
      <c r="G73" s="142" t="str">
        <f>VLOOKUP(E73,'LISTADO ATM'!$A$2:$B$900,2,0)</f>
        <v xml:space="preserve">ATM UNP Miches </v>
      </c>
      <c r="H73" s="142" t="str">
        <f>VLOOKUP(E73,VIP!$A$2:$O19413,7,FALSE)</f>
        <v>Si</v>
      </c>
      <c r="I73" s="142" t="str">
        <f>VLOOKUP(E73,VIP!$A$2:$O11378,8,FALSE)</f>
        <v>Si</v>
      </c>
      <c r="J73" s="142" t="str">
        <f>VLOOKUP(E73,VIP!$A$2:$O11328,8,FALSE)</f>
        <v>Si</v>
      </c>
      <c r="K73" s="142" t="str">
        <f>VLOOKUP(E73,VIP!$A$2:$O14902,6,0)</f>
        <v>NO</v>
      </c>
      <c r="L73" s="143" t="s">
        <v>2242</v>
      </c>
      <c r="M73" s="99" t="s">
        <v>2442</v>
      </c>
      <c r="N73" s="99" t="s">
        <v>2449</v>
      </c>
      <c r="O73" s="142" t="s">
        <v>2451</v>
      </c>
      <c r="P73" s="142"/>
      <c r="Q73" s="99" t="s">
        <v>2242</v>
      </c>
    </row>
    <row r="74" spans="1:17" ht="18" x14ac:dyDescent="0.25">
      <c r="A74" s="142" t="str">
        <f>VLOOKUP(E74,'LISTADO ATM'!$A$2:$C$901,3,0)</f>
        <v>SUR</v>
      </c>
      <c r="B74" s="139" t="s">
        <v>2602</v>
      </c>
      <c r="C74" s="100">
        <v>44396.371261574073</v>
      </c>
      <c r="D74" s="100" t="s">
        <v>2177</v>
      </c>
      <c r="E74" s="134">
        <v>103</v>
      </c>
      <c r="F74" s="142" t="str">
        <f>VLOOKUP(E74,VIP!$A$2:$O14453,2,0)</f>
        <v>DRBR103</v>
      </c>
      <c r="G74" s="142" t="str">
        <f>VLOOKUP(E74,'LISTADO ATM'!$A$2:$B$900,2,0)</f>
        <v xml:space="preserve">ATM Oficina Las Matas de Farfán </v>
      </c>
      <c r="H74" s="142" t="str">
        <f>VLOOKUP(E74,VIP!$A$2:$O19414,7,FALSE)</f>
        <v>Si</v>
      </c>
      <c r="I74" s="142" t="str">
        <f>VLOOKUP(E74,VIP!$A$2:$O11379,8,FALSE)</f>
        <v>Si</v>
      </c>
      <c r="J74" s="142" t="str">
        <f>VLOOKUP(E74,VIP!$A$2:$O11329,8,FALSE)</f>
        <v>Si</v>
      </c>
      <c r="K74" s="142" t="str">
        <f>VLOOKUP(E74,VIP!$A$2:$O14903,6,0)</f>
        <v>NO</v>
      </c>
      <c r="L74" s="143" t="s">
        <v>2242</v>
      </c>
      <c r="M74" s="99" t="s">
        <v>2442</v>
      </c>
      <c r="N74" s="99" t="s">
        <v>2449</v>
      </c>
      <c r="O74" s="142" t="s">
        <v>2451</v>
      </c>
      <c r="P74" s="142"/>
      <c r="Q74" s="99" t="s">
        <v>2242</v>
      </c>
    </row>
    <row r="75" spans="1:17" ht="18" x14ac:dyDescent="0.25">
      <c r="A75" s="142" t="str">
        <f>VLOOKUP(E75,'LISTADO ATM'!$A$2:$C$901,3,0)</f>
        <v>DISTRITO NACIONAL</v>
      </c>
      <c r="B75" s="139" t="s">
        <v>2603</v>
      </c>
      <c r="C75" s="100">
        <v>44396.37091435185</v>
      </c>
      <c r="D75" s="100" t="s">
        <v>2445</v>
      </c>
      <c r="E75" s="134">
        <v>525</v>
      </c>
      <c r="F75" s="142" t="str">
        <f>VLOOKUP(E75,VIP!$A$2:$O14454,2,0)</f>
        <v>DRBR525</v>
      </c>
      <c r="G75" s="142" t="str">
        <f>VLOOKUP(E75,'LISTADO ATM'!$A$2:$B$900,2,0)</f>
        <v>ATM S/M Bravo Las Americas</v>
      </c>
      <c r="H75" s="142" t="str">
        <f>VLOOKUP(E75,VIP!$A$2:$O19415,7,FALSE)</f>
        <v>Si</v>
      </c>
      <c r="I75" s="142" t="str">
        <f>VLOOKUP(E75,VIP!$A$2:$O11380,8,FALSE)</f>
        <v>Si</v>
      </c>
      <c r="J75" s="142" t="str">
        <f>VLOOKUP(E75,VIP!$A$2:$O11330,8,FALSE)</f>
        <v>Si</v>
      </c>
      <c r="K75" s="142" t="str">
        <f>VLOOKUP(E75,VIP!$A$2:$O14904,6,0)</f>
        <v>NO</v>
      </c>
      <c r="L75" s="143" t="s">
        <v>2556</v>
      </c>
      <c r="M75" s="99" t="s">
        <v>2442</v>
      </c>
      <c r="N75" s="99" t="s">
        <v>2449</v>
      </c>
      <c r="O75" s="142" t="s">
        <v>2450</v>
      </c>
      <c r="P75" s="142"/>
      <c r="Q75" s="99" t="s">
        <v>2556</v>
      </c>
    </row>
    <row r="76" spans="1:17" ht="18" x14ac:dyDescent="0.25">
      <c r="A76" s="142" t="str">
        <f>VLOOKUP(E76,'LISTADO ATM'!$A$2:$C$901,3,0)</f>
        <v>SUR</v>
      </c>
      <c r="B76" s="139" t="s">
        <v>2591</v>
      </c>
      <c r="C76" s="100">
        <v>44396.308506944442</v>
      </c>
      <c r="D76" s="100" t="s">
        <v>2177</v>
      </c>
      <c r="E76" s="134">
        <v>50</v>
      </c>
      <c r="F76" s="142" t="str">
        <f>VLOOKUP(E76,VIP!$A$2:$O14431,2,0)</f>
        <v>DRBR050</v>
      </c>
      <c r="G76" s="142" t="str">
        <f>VLOOKUP(E76,'LISTADO ATM'!$A$2:$B$900,2,0)</f>
        <v xml:space="preserve">ATM Oficina Padre Las Casas (Azua) </v>
      </c>
      <c r="H76" s="142" t="str">
        <f>VLOOKUP(E76,VIP!$A$2:$O19392,7,FALSE)</f>
        <v>Si</v>
      </c>
      <c r="I76" s="142" t="str">
        <f>VLOOKUP(E76,VIP!$A$2:$O11357,8,FALSE)</f>
        <v>Si</v>
      </c>
      <c r="J76" s="142" t="str">
        <f>VLOOKUP(E76,VIP!$A$2:$O11307,8,FALSE)</f>
        <v>Si</v>
      </c>
      <c r="K76" s="142" t="str">
        <f>VLOOKUP(E76,VIP!$A$2:$O14881,6,0)</f>
        <v>NO</v>
      </c>
      <c r="L76" s="143" t="s">
        <v>2216</v>
      </c>
      <c r="M76" s="99" t="s">
        <v>2442</v>
      </c>
      <c r="N76" s="99" t="s">
        <v>2449</v>
      </c>
      <c r="O76" s="142" t="s">
        <v>2451</v>
      </c>
      <c r="P76" s="142"/>
      <c r="Q76" s="99" t="s">
        <v>2216</v>
      </c>
    </row>
    <row r="77" spans="1:17" ht="18" x14ac:dyDescent="0.25">
      <c r="A77" s="142" t="str">
        <f>VLOOKUP(E77,'LISTADO ATM'!$A$2:$C$901,3,0)</f>
        <v>DISTRITO NACIONAL</v>
      </c>
      <c r="B77" s="139" t="s">
        <v>2592</v>
      </c>
      <c r="C77" s="100">
        <v>44396.307303240741</v>
      </c>
      <c r="D77" s="100" t="s">
        <v>2177</v>
      </c>
      <c r="E77" s="134">
        <v>935</v>
      </c>
      <c r="F77" s="142" t="str">
        <f>VLOOKUP(E77,VIP!$A$2:$O14432,2,0)</f>
        <v>DRBR16J</v>
      </c>
      <c r="G77" s="142" t="str">
        <f>VLOOKUP(E77,'LISTADO ATM'!$A$2:$B$900,2,0)</f>
        <v xml:space="preserve">ATM Oficina John F. Kennedy </v>
      </c>
      <c r="H77" s="142" t="str">
        <f>VLOOKUP(E77,VIP!$A$2:$O19393,7,FALSE)</f>
        <v>Si</v>
      </c>
      <c r="I77" s="142" t="str">
        <f>VLOOKUP(E77,VIP!$A$2:$O11358,8,FALSE)</f>
        <v>Si</v>
      </c>
      <c r="J77" s="142" t="str">
        <f>VLOOKUP(E77,VIP!$A$2:$O11308,8,FALSE)</f>
        <v>Si</v>
      </c>
      <c r="K77" s="142" t="str">
        <f>VLOOKUP(E77,VIP!$A$2:$O14882,6,0)</f>
        <v>SI</v>
      </c>
      <c r="L77" s="143" t="s">
        <v>2216</v>
      </c>
      <c r="M77" s="99" t="s">
        <v>2442</v>
      </c>
      <c r="N77" s="99" t="s">
        <v>2449</v>
      </c>
      <c r="O77" s="142" t="s">
        <v>2451</v>
      </c>
      <c r="P77" s="142"/>
      <c r="Q77" s="99" t="s">
        <v>2216</v>
      </c>
    </row>
    <row r="78" spans="1:17" ht="18" x14ac:dyDescent="0.25">
      <c r="A78" s="142" t="str">
        <f>VLOOKUP(E78,'LISTADO ATM'!$A$2:$C$901,3,0)</f>
        <v>DISTRITO NACIONAL</v>
      </c>
      <c r="B78" s="139" t="s">
        <v>2589</v>
      </c>
      <c r="C78" s="100">
        <v>44396.024085648147</v>
      </c>
      <c r="D78" s="100" t="s">
        <v>2177</v>
      </c>
      <c r="E78" s="134">
        <v>394</v>
      </c>
      <c r="F78" s="142" t="str">
        <f>VLOOKUP(E78,VIP!$A$2:$O14428,2,0)</f>
        <v>DRBR394</v>
      </c>
      <c r="G78" s="142" t="str">
        <f>VLOOKUP(E78,'LISTADO ATM'!$A$2:$B$900,2,0)</f>
        <v xml:space="preserve">ATM Multicentro La Sirena Luperón </v>
      </c>
      <c r="H78" s="142" t="str">
        <f>VLOOKUP(E78,VIP!$A$2:$O19389,7,FALSE)</f>
        <v>Si</v>
      </c>
      <c r="I78" s="142" t="str">
        <f>VLOOKUP(E78,VIP!$A$2:$O11354,8,FALSE)</f>
        <v>Si</v>
      </c>
      <c r="J78" s="142" t="str">
        <f>VLOOKUP(E78,VIP!$A$2:$O11304,8,FALSE)</f>
        <v>Si</v>
      </c>
      <c r="K78" s="142" t="str">
        <f>VLOOKUP(E78,VIP!$A$2:$O14878,6,0)</f>
        <v>NO</v>
      </c>
      <c r="L78" s="143" t="s">
        <v>2242</v>
      </c>
      <c r="M78" s="99" t="s">
        <v>2442</v>
      </c>
      <c r="N78" s="99" t="s">
        <v>2449</v>
      </c>
      <c r="O78" s="142" t="s">
        <v>2451</v>
      </c>
      <c r="P78" s="142"/>
      <c r="Q78" s="99" t="s">
        <v>2242</v>
      </c>
    </row>
    <row r="79" spans="1:17" ht="18" x14ac:dyDescent="0.25">
      <c r="A79" s="142" t="str">
        <f>VLOOKUP(E79,'LISTADO ATM'!$A$2:$C$901,3,0)</f>
        <v>ESTE</v>
      </c>
      <c r="B79" s="139">
        <v>3335958169</v>
      </c>
      <c r="C79" s="100">
        <v>44395.842407407406</v>
      </c>
      <c r="D79" s="100" t="s">
        <v>2177</v>
      </c>
      <c r="E79" s="134">
        <v>842</v>
      </c>
      <c r="F79" s="142" t="str">
        <f>VLOOKUP(E79,VIP!$A$2:$O14426,2,0)</f>
        <v>DRBR842</v>
      </c>
      <c r="G79" s="142" t="str">
        <f>VLOOKUP(E79,'LISTADO ATM'!$A$2:$B$900,2,0)</f>
        <v xml:space="preserve">ATM Plaza Orense II (La Romana) </v>
      </c>
      <c r="H79" s="142" t="str">
        <f>VLOOKUP(E79,VIP!$A$2:$O19387,7,FALSE)</f>
        <v>Si</v>
      </c>
      <c r="I79" s="142" t="str">
        <f>VLOOKUP(E79,VIP!$A$2:$O11352,8,FALSE)</f>
        <v>Si</v>
      </c>
      <c r="J79" s="142" t="str">
        <f>VLOOKUP(E79,VIP!$A$2:$O11302,8,FALSE)</f>
        <v>Si</v>
      </c>
      <c r="K79" s="142" t="str">
        <f>VLOOKUP(E79,VIP!$A$2:$O14876,6,0)</f>
        <v>NO</v>
      </c>
      <c r="L79" s="143" t="s">
        <v>2461</v>
      </c>
      <c r="M79" s="99" t="s">
        <v>2442</v>
      </c>
      <c r="N79" s="99" t="s">
        <v>2449</v>
      </c>
      <c r="O79" s="142" t="s">
        <v>2451</v>
      </c>
      <c r="P79" s="142"/>
      <c r="Q79" s="99" t="s">
        <v>2461</v>
      </c>
    </row>
    <row r="80" spans="1:17" ht="18" x14ac:dyDescent="0.25">
      <c r="A80" s="142" t="str">
        <f>VLOOKUP(E80,'LISTADO ATM'!$A$2:$C$901,3,0)</f>
        <v>SUR</v>
      </c>
      <c r="B80" s="139">
        <v>3335958168</v>
      </c>
      <c r="C80" s="100">
        <v>44395.841956018521</v>
      </c>
      <c r="D80" s="100" t="s">
        <v>2177</v>
      </c>
      <c r="E80" s="134">
        <v>84</v>
      </c>
      <c r="F80" s="142" t="str">
        <f>VLOOKUP(E80,VIP!$A$2:$O14427,2,0)</f>
        <v>DRBR084</v>
      </c>
      <c r="G80" s="142" t="str">
        <f>VLOOKUP(E80,'LISTADO ATM'!$A$2:$B$900,2,0)</f>
        <v xml:space="preserve">ATM Oficina Multicentro Sirena San Cristóbal </v>
      </c>
      <c r="H80" s="142" t="str">
        <f>VLOOKUP(E80,VIP!$A$2:$O19388,7,FALSE)</f>
        <v>Si</v>
      </c>
      <c r="I80" s="142" t="str">
        <f>VLOOKUP(E80,VIP!$A$2:$O11353,8,FALSE)</f>
        <v>Si</v>
      </c>
      <c r="J80" s="142" t="str">
        <f>VLOOKUP(E80,VIP!$A$2:$O11303,8,FALSE)</f>
        <v>Si</v>
      </c>
      <c r="K80" s="142" t="str">
        <f>VLOOKUP(E80,VIP!$A$2:$O14877,6,0)</f>
        <v>SI</v>
      </c>
      <c r="L80" s="143" t="s">
        <v>2461</v>
      </c>
      <c r="M80" s="99" t="s">
        <v>2442</v>
      </c>
      <c r="N80" s="99" t="s">
        <v>2449</v>
      </c>
      <c r="O80" s="142" t="s">
        <v>2451</v>
      </c>
      <c r="P80" s="142"/>
      <c r="Q80" s="99" t="s">
        <v>2461</v>
      </c>
    </row>
    <row r="81" spans="1:17" ht="18" x14ac:dyDescent="0.25">
      <c r="A81" s="142" t="str">
        <f>VLOOKUP(E81,'LISTADO ATM'!$A$2:$C$901,3,0)</f>
        <v>DISTRITO NACIONAL</v>
      </c>
      <c r="B81" s="139" t="s">
        <v>2587</v>
      </c>
      <c r="C81" s="100">
        <v>44395.840289351851</v>
      </c>
      <c r="D81" s="100" t="s">
        <v>2177</v>
      </c>
      <c r="E81" s="134">
        <v>240</v>
      </c>
      <c r="F81" s="142" t="str">
        <f>VLOOKUP(E81,VIP!$A$2:$O14430,2,0)</f>
        <v>DRBR24D</v>
      </c>
      <c r="G81" s="142" t="str">
        <f>VLOOKUP(E81,'LISTADO ATM'!$A$2:$B$900,2,0)</f>
        <v xml:space="preserve">ATM Oficina Carrefour I </v>
      </c>
      <c r="H81" s="142" t="str">
        <f>VLOOKUP(E81,VIP!$A$2:$O19391,7,FALSE)</f>
        <v>Si</v>
      </c>
      <c r="I81" s="142" t="str">
        <f>VLOOKUP(E81,VIP!$A$2:$O11356,8,FALSE)</f>
        <v>Si</v>
      </c>
      <c r="J81" s="142" t="str">
        <f>VLOOKUP(E81,VIP!$A$2:$O11306,8,FALSE)</f>
        <v>Si</v>
      </c>
      <c r="K81" s="142" t="str">
        <f>VLOOKUP(E81,VIP!$A$2:$O14880,6,0)</f>
        <v>SI</v>
      </c>
      <c r="L81" s="143" t="s">
        <v>2216</v>
      </c>
      <c r="M81" s="99" t="s">
        <v>2442</v>
      </c>
      <c r="N81" s="99" t="s">
        <v>2449</v>
      </c>
      <c r="O81" s="142" t="s">
        <v>2451</v>
      </c>
      <c r="P81" s="142"/>
      <c r="Q81" s="99" t="s">
        <v>2216</v>
      </c>
    </row>
    <row r="82" spans="1:17" ht="18" x14ac:dyDescent="0.25">
      <c r="A82" s="142" t="str">
        <f>VLOOKUP(E82,'LISTADO ATM'!$A$2:$C$901,3,0)</f>
        <v>DISTRITO NACIONAL</v>
      </c>
      <c r="B82" s="139">
        <v>3335958157</v>
      </c>
      <c r="C82" s="100">
        <v>44395.796747685185</v>
      </c>
      <c r="D82" s="100" t="s">
        <v>2445</v>
      </c>
      <c r="E82" s="134">
        <v>672</v>
      </c>
      <c r="F82" s="142" t="str">
        <f>VLOOKUP(E82,VIP!$A$2:$O14437,2,0)</f>
        <v>DRBR672</v>
      </c>
      <c r="G82" s="142" t="str">
        <f>VLOOKUP(E82,'LISTADO ATM'!$A$2:$B$900,2,0)</f>
        <v>ATM Destacamento Policía Nacional La Victoria</v>
      </c>
      <c r="H82" s="142" t="str">
        <f>VLOOKUP(E82,VIP!$A$2:$O19398,7,FALSE)</f>
        <v>Si</v>
      </c>
      <c r="I82" s="142" t="str">
        <f>VLOOKUP(E82,VIP!$A$2:$O11363,8,FALSE)</f>
        <v>Si</v>
      </c>
      <c r="J82" s="142" t="str">
        <f>VLOOKUP(E82,VIP!$A$2:$O11313,8,FALSE)</f>
        <v>Si</v>
      </c>
      <c r="K82" s="142" t="str">
        <f>VLOOKUP(E82,VIP!$A$2:$O14887,6,0)</f>
        <v>SI</v>
      </c>
      <c r="L82" s="143" t="s">
        <v>2414</v>
      </c>
      <c r="M82" s="99" t="s">
        <v>2442</v>
      </c>
      <c r="N82" s="99" t="s">
        <v>2449</v>
      </c>
      <c r="O82" s="142" t="s">
        <v>2450</v>
      </c>
      <c r="P82" s="142"/>
      <c r="Q82" s="99" t="s">
        <v>2414</v>
      </c>
    </row>
    <row r="83" spans="1:17" ht="18" x14ac:dyDescent="0.25">
      <c r="A83" s="142" t="str">
        <f>VLOOKUP(E83,'LISTADO ATM'!$A$2:$C$901,3,0)</f>
        <v>ESTE</v>
      </c>
      <c r="B83" s="139">
        <v>3335958147</v>
      </c>
      <c r="C83" s="100">
        <v>44395.684270833335</v>
      </c>
      <c r="D83" s="100" t="s">
        <v>2177</v>
      </c>
      <c r="E83" s="134">
        <v>608</v>
      </c>
      <c r="F83" s="142" t="str">
        <f>VLOOKUP(E83,VIP!$A$2:$O14429,2,0)</f>
        <v>DRBR305</v>
      </c>
      <c r="G83" s="142" t="str">
        <f>VLOOKUP(E83,'LISTADO ATM'!$A$2:$B$900,2,0)</f>
        <v xml:space="preserve">ATM Oficina Jumbo (San Pedro) </v>
      </c>
      <c r="H83" s="142" t="str">
        <f>VLOOKUP(E83,VIP!$A$2:$O19390,7,FALSE)</f>
        <v>Si</v>
      </c>
      <c r="I83" s="142" t="str">
        <f>VLOOKUP(E83,VIP!$A$2:$O11355,8,FALSE)</f>
        <v>Si</v>
      </c>
      <c r="J83" s="142" t="str">
        <f>VLOOKUP(E83,VIP!$A$2:$O11305,8,FALSE)</f>
        <v>Si</v>
      </c>
      <c r="K83" s="142" t="str">
        <f>VLOOKUP(E83,VIP!$A$2:$O14879,6,0)</f>
        <v>SI</v>
      </c>
      <c r="L83" s="143" t="s">
        <v>2593</v>
      </c>
      <c r="M83" s="99" t="s">
        <v>2442</v>
      </c>
      <c r="N83" s="99" t="s">
        <v>2449</v>
      </c>
      <c r="O83" s="142" t="s">
        <v>2451</v>
      </c>
      <c r="P83" s="142"/>
      <c r="Q83" s="99" t="s">
        <v>2593</v>
      </c>
    </row>
    <row r="84" spans="1:17" ht="18" x14ac:dyDescent="0.25">
      <c r="A84" s="142" t="str">
        <f>VLOOKUP(E84,'LISTADO ATM'!$A$2:$C$901,3,0)</f>
        <v>NORTE</v>
      </c>
      <c r="B84" s="139">
        <v>3335958143</v>
      </c>
      <c r="C84" s="100">
        <v>44395.673148148147</v>
      </c>
      <c r="D84" s="100" t="s">
        <v>2178</v>
      </c>
      <c r="E84" s="134">
        <v>664</v>
      </c>
      <c r="F84" s="142" t="str">
        <f>VLOOKUP(E84,VIP!$A$2:$O14433,2,0)</f>
        <v>DRBR664</v>
      </c>
      <c r="G84" s="142" t="str">
        <f>VLOOKUP(E84,'LISTADO ATM'!$A$2:$B$900,2,0)</f>
        <v>ATM S/M Asfer (Constanza)</v>
      </c>
      <c r="H84" s="142" t="str">
        <f>VLOOKUP(E84,VIP!$A$2:$O19394,7,FALSE)</f>
        <v>N/A</v>
      </c>
      <c r="I84" s="142" t="str">
        <f>VLOOKUP(E84,VIP!$A$2:$O11359,8,FALSE)</f>
        <v>N/A</v>
      </c>
      <c r="J84" s="142" t="str">
        <f>VLOOKUP(E84,VIP!$A$2:$O11309,8,FALSE)</f>
        <v>N/A</v>
      </c>
      <c r="K84" s="142" t="str">
        <f>VLOOKUP(E84,VIP!$A$2:$O14883,6,0)</f>
        <v>N/A</v>
      </c>
      <c r="L84" s="143" t="s">
        <v>2242</v>
      </c>
      <c r="M84" s="99" t="s">
        <v>2442</v>
      </c>
      <c r="N84" s="99" t="s">
        <v>2449</v>
      </c>
      <c r="O84" s="142" t="s">
        <v>2582</v>
      </c>
      <c r="P84" s="142"/>
      <c r="Q84" s="99" t="s">
        <v>2242</v>
      </c>
    </row>
    <row r="85" spans="1:17" ht="18" x14ac:dyDescent="0.25">
      <c r="A85" s="142" t="str">
        <f>VLOOKUP(E85,'LISTADO ATM'!$A$2:$C$901,3,0)</f>
        <v>DISTRITO NACIONAL</v>
      </c>
      <c r="B85" s="139">
        <v>3335958129</v>
      </c>
      <c r="C85" s="100">
        <v>44395.616400462961</v>
      </c>
      <c r="D85" s="100" t="s">
        <v>2177</v>
      </c>
      <c r="E85" s="134">
        <v>545</v>
      </c>
      <c r="F85" s="142" t="str">
        <f>VLOOKUP(E85,VIP!$A$2:$O14426,2,0)</f>
        <v>DRBR995</v>
      </c>
      <c r="G85" s="142" t="str">
        <f>VLOOKUP(E85,'LISTADO ATM'!$A$2:$B$900,2,0)</f>
        <v xml:space="preserve">ATM Oficina Isabel La Católica II  </v>
      </c>
      <c r="H85" s="142" t="str">
        <f>VLOOKUP(E85,VIP!$A$2:$O19387,7,FALSE)</f>
        <v>Si</v>
      </c>
      <c r="I85" s="142" t="str">
        <f>VLOOKUP(E85,VIP!$A$2:$O11352,8,FALSE)</f>
        <v>Si</v>
      </c>
      <c r="J85" s="142" t="str">
        <f>VLOOKUP(E85,VIP!$A$2:$O11302,8,FALSE)</f>
        <v>Si</v>
      </c>
      <c r="K85" s="142" t="str">
        <f>VLOOKUP(E85,VIP!$A$2:$O14876,6,0)</f>
        <v>NO</v>
      </c>
      <c r="L85" s="143" t="s">
        <v>2216</v>
      </c>
      <c r="M85" s="99" t="s">
        <v>2442</v>
      </c>
      <c r="N85" s="99" t="s">
        <v>2449</v>
      </c>
      <c r="O85" s="142" t="s">
        <v>2451</v>
      </c>
      <c r="P85" s="142"/>
      <c r="Q85" s="99" t="s">
        <v>2216</v>
      </c>
    </row>
    <row r="86" spans="1:17" s="117" customFormat="1" ht="18" x14ac:dyDescent="0.25">
      <c r="A86" s="142" t="str">
        <f>VLOOKUP(E86,'LISTADO ATM'!$A$2:$C$901,3,0)</f>
        <v>ESTE</v>
      </c>
      <c r="B86" s="139">
        <v>3335958125</v>
      </c>
      <c r="C86" s="100">
        <v>44395.57440972222</v>
      </c>
      <c r="D86" s="100" t="s">
        <v>2465</v>
      </c>
      <c r="E86" s="134">
        <v>399</v>
      </c>
      <c r="F86" s="142" t="str">
        <f>VLOOKUP(E86,VIP!$A$2:$O14430,2,0)</f>
        <v>DRBR399</v>
      </c>
      <c r="G86" s="142" t="str">
        <f>VLOOKUP(E86,'LISTADO ATM'!$A$2:$B$900,2,0)</f>
        <v xml:space="preserve">ATM Oficina La Romana II </v>
      </c>
      <c r="H86" s="142" t="str">
        <f>VLOOKUP(E86,VIP!$A$2:$O19391,7,FALSE)</f>
        <v>Si</v>
      </c>
      <c r="I86" s="142" t="str">
        <f>VLOOKUP(E86,VIP!$A$2:$O11356,8,FALSE)</f>
        <v>Si</v>
      </c>
      <c r="J86" s="142" t="str">
        <f>VLOOKUP(E86,VIP!$A$2:$O11306,8,FALSE)</f>
        <v>Si</v>
      </c>
      <c r="K86" s="142" t="str">
        <f>VLOOKUP(E86,VIP!$A$2:$O14880,6,0)</f>
        <v>NO</v>
      </c>
      <c r="L86" s="143" t="s">
        <v>2414</v>
      </c>
      <c r="M86" s="99" t="s">
        <v>2442</v>
      </c>
      <c r="N86" s="158" t="s">
        <v>2605</v>
      </c>
      <c r="O86" s="142" t="s">
        <v>2466</v>
      </c>
      <c r="P86" s="142"/>
      <c r="Q86" s="99" t="s">
        <v>2414</v>
      </c>
    </row>
    <row r="87" spans="1:17" s="117" customFormat="1" ht="18" x14ac:dyDescent="0.25">
      <c r="A87" s="142" t="str">
        <f>VLOOKUP(E87,'LISTADO ATM'!$A$2:$C$901,3,0)</f>
        <v>DISTRITO NACIONAL</v>
      </c>
      <c r="B87" s="139">
        <v>3335958099</v>
      </c>
      <c r="C87" s="100">
        <v>44395.363518518519</v>
      </c>
      <c r="D87" s="100" t="s">
        <v>2445</v>
      </c>
      <c r="E87" s="134">
        <v>785</v>
      </c>
      <c r="F87" s="142" t="str">
        <f>VLOOKUP(E87,VIP!$A$2:$O14434,2,0)</f>
        <v>DRBR785</v>
      </c>
      <c r="G87" s="142" t="str">
        <f>VLOOKUP(E87,'LISTADO ATM'!$A$2:$B$900,2,0)</f>
        <v xml:space="preserve">ATM S/M Nacional Máximo Gómez </v>
      </c>
      <c r="H87" s="142" t="str">
        <f>VLOOKUP(E87,VIP!$A$2:$O19395,7,FALSE)</f>
        <v>Si</v>
      </c>
      <c r="I87" s="142" t="str">
        <f>VLOOKUP(E87,VIP!$A$2:$O11360,8,FALSE)</f>
        <v>Si</v>
      </c>
      <c r="J87" s="142" t="str">
        <f>VLOOKUP(E87,VIP!$A$2:$O11310,8,FALSE)</f>
        <v>Si</v>
      </c>
      <c r="K87" s="142" t="str">
        <f>VLOOKUP(E87,VIP!$A$2:$O14884,6,0)</f>
        <v>NO</v>
      </c>
      <c r="L87" s="143" t="s">
        <v>2438</v>
      </c>
      <c r="M87" s="99" t="s">
        <v>2442</v>
      </c>
      <c r="N87" s="99" t="s">
        <v>2449</v>
      </c>
      <c r="O87" s="142" t="s">
        <v>2450</v>
      </c>
      <c r="P87" s="142"/>
      <c r="Q87" s="99" t="s">
        <v>2438</v>
      </c>
    </row>
    <row r="88" spans="1:17" s="117" customFormat="1" ht="18" x14ac:dyDescent="0.25">
      <c r="A88" s="142" t="str">
        <f>VLOOKUP(E88,'LISTADO ATM'!$A$2:$C$901,3,0)</f>
        <v>DISTRITO NACIONAL</v>
      </c>
      <c r="B88" s="139">
        <v>3335958045</v>
      </c>
      <c r="C88" s="100">
        <v>44394.751273148147</v>
      </c>
      <c r="D88" s="100" t="s">
        <v>2177</v>
      </c>
      <c r="E88" s="134">
        <v>858</v>
      </c>
      <c r="F88" s="142" t="str">
        <f>VLOOKUP(E88,VIP!$A$2:$O14382,2,0)</f>
        <v>DRBR858</v>
      </c>
      <c r="G88" s="142" t="str">
        <f>VLOOKUP(E88,'LISTADO ATM'!$A$2:$B$900,2,0)</f>
        <v xml:space="preserve">ATM Cooperativa Maestros (COOPNAMA) </v>
      </c>
      <c r="H88" s="142" t="str">
        <f>VLOOKUP(E88,VIP!$A$2:$O19343,7,FALSE)</f>
        <v>Si</v>
      </c>
      <c r="I88" s="142" t="str">
        <f>VLOOKUP(E88,VIP!$A$2:$O11308,8,FALSE)</f>
        <v>No</v>
      </c>
      <c r="J88" s="142" t="str">
        <f>VLOOKUP(E88,VIP!$A$2:$O11258,8,FALSE)</f>
        <v>No</v>
      </c>
      <c r="K88" s="142" t="str">
        <f>VLOOKUP(E88,VIP!$A$2:$O14832,6,0)</f>
        <v>NO</v>
      </c>
      <c r="L88" s="143" t="s">
        <v>2216</v>
      </c>
      <c r="M88" s="99" t="s">
        <v>2442</v>
      </c>
      <c r="N88" s="158" t="s">
        <v>2605</v>
      </c>
      <c r="O88" s="142" t="s">
        <v>2451</v>
      </c>
      <c r="P88" s="142"/>
      <c r="Q88" s="99" t="s">
        <v>2216</v>
      </c>
    </row>
    <row r="89" spans="1:17" s="117" customFormat="1" ht="18" x14ac:dyDescent="0.25">
      <c r="A89" s="142" t="str">
        <f>VLOOKUP(E89,'LISTADO ATM'!$A$2:$C$901,3,0)</f>
        <v>NORTE</v>
      </c>
      <c r="B89" s="139">
        <v>3335957982</v>
      </c>
      <c r="C89" s="100">
        <v>44394.6250462963</v>
      </c>
      <c r="D89" s="100" t="s">
        <v>2465</v>
      </c>
      <c r="E89" s="134">
        <v>304</v>
      </c>
      <c r="F89" s="142" t="str">
        <f>VLOOKUP(E89,VIP!$A$2:$O14370,2,0)</f>
        <v>DRBR304</v>
      </c>
      <c r="G89" s="142" t="str">
        <f>VLOOKUP(E89,'LISTADO ATM'!$A$2:$B$900,2,0)</f>
        <v xml:space="preserve">ATM Multicentro La Sirena Estrella Sadhala </v>
      </c>
      <c r="H89" s="142" t="str">
        <f>VLOOKUP(E89,VIP!$A$2:$O19331,7,FALSE)</f>
        <v>Si</v>
      </c>
      <c r="I89" s="142" t="str">
        <f>VLOOKUP(E89,VIP!$A$2:$O11296,8,FALSE)</f>
        <v>Si</v>
      </c>
      <c r="J89" s="142" t="str">
        <f>VLOOKUP(E89,VIP!$A$2:$O11246,8,FALSE)</f>
        <v>Si</v>
      </c>
      <c r="K89" s="142" t="str">
        <f>VLOOKUP(E89,VIP!$A$2:$O14820,6,0)</f>
        <v>NO</v>
      </c>
      <c r="L89" s="143" t="s">
        <v>2557</v>
      </c>
      <c r="M89" s="99" t="s">
        <v>2442</v>
      </c>
      <c r="N89" s="99" t="s">
        <v>2449</v>
      </c>
      <c r="O89" s="142" t="s">
        <v>2466</v>
      </c>
      <c r="P89" s="142"/>
      <c r="Q89" s="99" t="s">
        <v>2557</v>
      </c>
    </row>
    <row r="90" spans="1:17" s="117" customFormat="1" ht="18" x14ac:dyDescent="0.25">
      <c r="A90" s="142" t="str">
        <f>VLOOKUP(E90,'LISTADO ATM'!$A$2:$C$901,3,0)</f>
        <v>DISTRITO NACIONAL</v>
      </c>
      <c r="B90" s="139">
        <v>3335957972</v>
      </c>
      <c r="C90" s="100">
        <v>44394.600069444445</v>
      </c>
      <c r="D90" s="100" t="s">
        <v>2177</v>
      </c>
      <c r="E90" s="134">
        <v>536</v>
      </c>
      <c r="F90" s="142" t="str">
        <f>VLOOKUP(E90,VIP!$A$2:$O14379,2,0)</f>
        <v>DRBR509</v>
      </c>
      <c r="G90" s="142" t="str">
        <f>VLOOKUP(E90,'LISTADO ATM'!$A$2:$B$900,2,0)</f>
        <v xml:space="preserve">ATM Super Lama San Isidro </v>
      </c>
      <c r="H90" s="142" t="str">
        <f>VLOOKUP(E90,VIP!$A$2:$O19340,7,FALSE)</f>
        <v>Si</v>
      </c>
      <c r="I90" s="142" t="str">
        <f>VLOOKUP(E90,VIP!$A$2:$O11305,8,FALSE)</f>
        <v>Si</v>
      </c>
      <c r="J90" s="142" t="str">
        <f>VLOOKUP(E90,VIP!$A$2:$O11255,8,FALSE)</f>
        <v>Si</v>
      </c>
      <c r="K90" s="142" t="str">
        <f>VLOOKUP(E90,VIP!$A$2:$O14829,6,0)</f>
        <v>NO</v>
      </c>
      <c r="L90" s="143" t="s">
        <v>2556</v>
      </c>
      <c r="M90" s="99" t="s">
        <v>2442</v>
      </c>
      <c r="N90" s="99" t="s">
        <v>2449</v>
      </c>
      <c r="O90" s="142" t="s">
        <v>2451</v>
      </c>
      <c r="P90" s="142"/>
      <c r="Q90" s="99" t="s">
        <v>2556</v>
      </c>
    </row>
    <row r="91" spans="1:17" s="117" customFormat="1" ht="18" x14ac:dyDescent="0.25">
      <c r="A91" s="142" t="str">
        <f>VLOOKUP(E91,'LISTADO ATM'!$A$2:$C$901,3,0)</f>
        <v>SUR</v>
      </c>
      <c r="B91" s="139">
        <v>3335957693</v>
      </c>
      <c r="C91" s="100">
        <v>44394.128425925926</v>
      </c>
      <c r="D91" s="100" t="s">
        <v>2177</v>
      </c>
      <c r="E91" s="134">
        <v>135</v>
      </c>
      <c r="F91" s="142" t="str">
        <f>VLOOKUP(E91,VIP!$A$2:$O14370,2,0)</f>
        <v>DRBR135</v>
      </c>
      <c r="G91" s="142" t="str">
        <f>VLOOKUP(E91,'LISTADO ATM'!$A$2:$B$900,2,0)</f>
        <v xml:space="preserve">ATM Oficina Las Dunas Baní </v>
      </c>
      <c r="H91" s="142" t="str">
        <f>VLOOKUP(E91,VIP!$A$2:$O19331,7,FALSE)</f>
        <v>Si</v>
      </c>
      <c r="I91" s="142" t="str">
        <f>VLOOKUP(E91,VIP!$A$2:$O11296,8,FALSE)</f>
        <v>Si</v>
      </c>
      <c r="J91" s="142" t="str">
        <f>VLOOKUP(E91,VIP!$A$2:$O11246,8,FALSE)</f>
        <v>Si</v>
      </c>
      <c r="K91" s="142" t="str">
        <f>VLOOKUP(E91,VIP!$A$2:$O14820,6,0)</f>
        <v>SI</v>
      </c>
      <c r="L91" s="143" t="s">
        <v>2242</v>
      </c>
      <c r="M91" s="99" t="s">
        <v>2442</v>
      </c>
      <c r="N91" s="99" t="s">
        <v>2449</v>
      </c>
      <c r="O91" s="142" t="s">
        <v>2451</v>
      </c>
      <c r="P91" s="142"/>
      <c r="Q91" s="99" t="s">
        <v>2242</v>
      </c>
    </row>
    <row r="92" spans="1:17" s="117" customFormat="1" ht="18" x14ac:dyDescent="0.25">
      <c r="A92" s="142" t="str">
        <f>VLOOKUP(E92,'LISTADO ATM'!$A$2:$C$901,3,0)</f>
        <v>DISTRITO NACIONAL</v>
      </c>
      <c r="B92" s="139">
        <v>3335957680</v>
      </c>
      <c r="C92" s="100">
        <v>44393.901504629626</v>
      </c>
      <c r="D92" s="100" t="s">
        <v>2177</v>
      </c>
      <c r="E92" s="134">
        <v>409</v>
      </c>
      <c r="F92" s="142" t="str">
        <f>VLOOKUP(E92,VIP!$A$2:$O14374,2,0)</f>
        <v>DRBR409</v>
      </c>
      <c r="G92" s="142" t="str">
        <f>VLOOKUP(E92,'LISTADO ATM'!$A$2:$B$900,2,0)</f>
        <v xml:space="preserve">ATM Oficina Las Palmas de Herrera I </v>
      </c>
      <c r="H92" s="142" t="str">
        <f>VLOOKUP(E92,VIP!$A$2:$O19335,7,FALSE)</f>
        <v>Si</v>
      </c>
      <c r="I92" s="142" t="str">
        <f>VLOOKUP(E92,VIP!$A$2:$O11300,8,FALSE)</f>
        <v>Si</v>
      </c>
      <c r="J92" s="142" t="str">
        <f>VLOOKUP(E92,VIP!$A$2:$O11250,8,FALSE)</f>
        <v>Si</v>
      </c>
      <c r="K92" s="142" t="str">
        <f>VLOOKUP(E92,VIP!$A$2:$O14824,6,0)</f>
        <v>NO</v>
      </c>
      <c r="L92" s="143" t="s">
        <v>2242</v>
      </c>
      <c r="M92" s="99" t="s">
        <v>2442</v>
      </c>
      <c r="N92" s="99" t="s">
        <v>2449</v>
      </c>
      <c r="O92" s="142" t="s">
        <v>2451</v>
      </c>
      <c r="P92" s="142"/>
      <c r="Q92" s="99" t="s">
        <v>2242</v>
      </c>
    </row>
    <row r="93" spans="1:17" s="117" customFormat="1" ht="18" x14ac:dyDescent="0.25">
      <c r="A93" s="142" t="str">
        <f>VLOOKUP(E93,'LISTADO ATM'!$A$2:$C$901,3,0)</f>
        <v>DISTRITO NACIONAL</v>
      </c>
      <c r="B93" s="139">
        <v>3335957565</v>
      </c>
      <c r="C93" s="100">
        <v>44393.694131944445</v>
      </c>
      <c r="D93" s="100" t="s">
        <v>2177</v>
      </c>
      <c r="E93" s="134">
        <v>461</v>
      </c>
      <c r="F93" s="142" t="str">
        <f>VLOOKUP(E93,VIP!$A$2:$O14375,2,0)</f>
        <v>DRBR461</v>
      </c>
      <c r="G93" s="142" t="str">
        <f>VLOOKUP(E93,'LISTADO ATM'!$A$2:$B$900,2,0)</f>
        <v xml:space="preserve">ATM Autobanco Sarasota I </v>
      </c>
      <c r="H93" s="142" t="str">
        <f>VLOOKUP(E93,VIP!$A$2:$O19336,7,FALSE)</f>
        <v>Si</v>
      </c>
      <c r="I93" s="142" t="str">
        <f>VLOOKUP(E93,VIP!$A$2:$O11301,8,FALSE)</f>
        <v>Si</v>
      </c>
      <c r="J93" s="142" t="str">
        <f>VLOOKUP(E93,VIP!$A$2:$O11251,8,FALSE)</f>
        <v>Si</v>
      </c>
      <c r="K93" s="142" t="str">
        <f>VLOOKUP(E93,VIP!$A$2:$O14825,6,0)</f>
        <v>SI</v>
      </c>
      <c r="L93" s="143" t="s">
        <v>2242</v>
      </c>
      <c r="M93" s="99" t="s">
        <v>2442</v>
      </c>
      <c r="N93" s="99" t="s">
        <v>2449</v>
      </c>
      <c r="O93" s="142" t="s">
        <v>2451</v>
      </c>
      <c r="P93" s="142"/>
      <c r="Q93" s="99" t="s">
        <v>2242</v>
      </c>
    </row>
    <row r="94" spans="1:17" s="117" customFormat="1" ht="18" x14ac:dyDescent="0.25">
      <c r="A94" s="142" t="str">
        <f>VLOOKUP(E94,'LISTADO ATM'!$A$2:$C$901,3,0)</f>
        <v>DISTRITO NACIONAL</v>
      </c>
      <c r="B94" s="139">
        <v>3335957553</v>
      </c>
      <c r="C94" s="100">
        <v>44393.686296296299</v>
      </c>
      <c r="D94" s="100" t="s">
        <v>2177</v>
      </c>
      <c r="E94" s="134">
        <v>718</v>
      </c>
      <c r="F94" s="142" t="str">
        <f>VLOOKUP(E94,VIP!$A$2:$O14378,2,0)</f>
        <v>DRBR24Y</v>
      </c>
      <c r="G94" s="142" t="str">
        <f>VLOOKUP(E94,'LISTADO ATM'!$A$2:$B$900,2,0)</f>
        <v xml:space="preserve">ATM Feria Ganadera </v>
      </c>
      <c r="H94" s="142" t="str">
        <f>VLOOKUP(E94,VIP!$A$2:$O19339,7,FALSE)</f>
        <v>Si</v>
      </c>
      <c r="I94" s="142" t="str">
        <f>VLOOKUP(E94,VIP!$A$2:$O11304,8,FALSE)</f>
        <v>Si</v>
      </c>
      <c r="J94" s="142" t="str">
        <f>VLOOKUP(E94,VIP!$A$2:$O11254,8,FALSE)</f>
        <v>Si</v>
      </c>
      <c r="K94" s="142" t="str">
        <f>VLOOKUP(E94,VIP!$A$2:$O14828,6,0)</f>
        <v>NO</v>
      </c>
      <c r="L94" s="143" t="s">
        <v>2242</v>
      </c>
      <c r="M94" s="99" t="s">
        <v>2442</v>
      </c>
      <c r="N94" s="99" t="s">
        <v>2449</v>
      </c>
      <c r="O94" s="142" t="s">
        <v>2451</v>
      </c>
      <c r="P94" s="142"/>
      <c r="Q94" s="99" t="s">
        <v>2242</v>
      </c>
    </row>
    <row r="95" spans="1:17" s="117" customFormat="1" ht="18" x14ac:dyDescent="0.25">
      <c r="A95" s="142" t="str">
        <f>VLOOKUP(E95,'LISTADO ATM'!$A$2:$C$901,3,0)</f>
        <v>DISTRITO NACIONAL</v>
      </c>
      <c r="B95" s="139">
        <v>3335956332</v>
      </c>
      <c r="C95" s="100">
        <v>44392.859189814815</v>
      </c>
      <c r="D95" s="100" t="s">
        <v>2445</v>
      </c>
      <c r="E95" s="134">
        <v>391</v>
      </c>
      <c r="F95" s="142" t="str">
        <f>VLOOKUP(E95,VIP!$A$2:$O14351,2,0)</f>
        <v>DRBR391</v>
      </c>
      <c r="G95" s="142" t="str">
        <f>VLOOKUP(E95,'LISTADO ATM'!$A$2:$B$900,2,0)</f>
        <v xml:space="preserve">ATM S/M Jumbo Luperón </v>
      </c>
      <c r="H95" s="142" t="str">
        <f>VLOOKUP(E95,VIP!$A$2:$O19312,7,FALSE)</f>
        <v>Si</v>
      </c>
      <c r="I95" s="142" t="str">
        <f>VLOOKUP(E95,VIP!$A$2:$O11277,8,FALSE)</f>
        <v>Si</v>
      </c>
      <c r="J95" s="142" t="str">
        <f>VLOOKUP(E95,VIP!$A$2:$O11227,8,FALSE)</f>
        <v>Si</v>
      </c>
      <c r="K95" s="142" t="str">
        <f>VLOOKUP(E95,VIP!$A$2:$O14801,6,0)</f>
        <v>NO</v>
      </c>
      <c r="L95" s="143" t="s">
        <v>2556</v>
      </c>
      <c r="M95" s="99" t="s">
        <v>2442</v>
      </c>
      <c r="N95" s="99" t="s">
        <v>2449</v>
      </c>
      <c r="O95" s="142" t="s">
        <v>2450</v>
      </c>
      <c r="P95" s="142"/>
      <c r="Q95" s="99" t="s">
        <v>2556</v>
      </c>
    </row>
    <row r="96" spans="1:17" s="117" customFormat="1" ht="18" x14ac:dyDescent="0.25">
      <c r="A96" s="142" t="str">
        <f>VLOOKUP(E96,'LISTADO ATM'!$A$2:$C$901,3,0)</f>
        <v>DISTRITO NACIONAL</v>
      </c>
      <c r="B96" s="139">
        <v>3335956271</v>
      </c>
      <c r="C96" s="100">
        <v>44392.7343287037</v>
      </c>
      <c r="D96" s="100" t="s">
        <v>2177</v>
      </c>
      <c r="E96" s="134">
        <v>701</v>
      </c>
      <c r="F96" s="142" t="str">
        <f>VLOOKUP(E96,VIP!$A$2:$O14316,2,0)</f>
        <v>DRBR701</v>
      </c>
      <c r="G96" s="142" t="str">
        <f>VLOOKUP(E96,'LISTADO ATM'!$A$2:$B$900,2,0)</f>
        <v>ATM Autoservicio Los Alcarrizos</v>
      </c>
      <c r="H96" s="142" t="str">
        <f>VLOOKUP(E96,VIP!$A$2:$O19277,7,FALSE)</f>
        <v>Si</v>
      </c>
      <c r="I96" s="142" t="str">
        <f>VLOOKUP(E96,VIP!$A$2:$O11242,8,FALSE)</f>
        <v>Si</v>
      </c>
      <c r="J96" s="142" t="str">
        <f>VLOOKUP(E96,VIP!$A$2:$O11192,8,FALSE)</f>
        <v>Si</v>
      </c>
      <c r="K96" s="142" t="str">
        <f>VLOOKUP(E96,VIP!$A$2:$O14766,6,0)</f>
        <v>NO</v>
      </c>
      <c r="L96" s="143" t="s">
        <v>2216</v>
      </c>
      <c r="M96" s="99" t="s">
        <v>2442</v>
      </c>
      <c r="N96" s="99" t="s">
        <v>2449</v>
      </c>
      <c r="O96" s="142" t="s">
        <v>2451</v>
      </c>
      <c r="P96" s="142"/>
      <c r="Q96" s="99" t="s">
        <v>2216</v>
      </c>
    </row>
    <row r="97" spans="1:17" s="117" customFormat="1" ht="18" x14ac:dyDescent="0.25">
      <c r="A97" s="142" t="str">
        <f>VLOOKUP(E97,'LISTADO ATM'!$A$2:$C$901,3,0)</f>
        <v>DISTRITO NACIONAL</v>
      </c>
      <c r="B97" s="139">
        <v>3335956269</v>
      </c>
      <c r="C97" s="100">
        <v>44392.731874999998</v>
      </c>
      <c r="D97" s="100" t="s">
        <v>2445</v>
      </c>
      <c r="E97" s="134">
        <v>876</v>
      </c>
      <c r="F97" s="142" t="str">
        <f>VLOOKUP(E97,VIP!$A$2:$O14315,2,0)</f>
        <v>DRBR876</v>
      </c>
      <c r="G97" s="142" t="str">
        <f>VLOOKUP(E97,'LISTADO ATM'!$A$2:$B$900,2,0)</f>
        <v xml:space="preserve">ATM Estación Next Abraham Lincoln </v>
      </c>
      <c r="H97" s="142" t="str">
        <f>VLOOKUP(E97,VIP!$A$2:$O19276,7,FALSE)</f>
        <v>Si</v>
      </c>
      <c r="I97" s="142" t="str">
        <f>VLOOKUP(E97,VIP!$A$2:$O11241,8,FALSE)</f>
        <v>Si</v>
      </c>
      <c r="J97" s="142" t="str">
        <f>VLOOKUP(E97,VIP!$A$2:$O11191,8,FALSE)</f>
        <v>Si</v>
      </c>
      <c r="K97" s="142" t="str">
        <f>VLOOKUP(E97,VIP!$A$2:$O14765,6,0)</f>
        <v>NO</v>
      </c>
      <c r="L97" s="143" t="s">
        <v>2438</v>
      </c>
      <c r="M97" s="99" t="s">
        <v>2442</v>
      </c>
      <c r="N97" s="99" t="s">
        <v>2449</v>
      </c>
      <c r="O97" s="142" t="s">
        <v>2450</v>
      </c>
      <c r="P97" s="142"/>
      <c r="Q97" s="99" t="s">
        <v>2438</v>
      </c>
    </row>
    <row r="98" spans="1:17" s="117" customFormat="1" ht="18" x14ac:dyDescent="0.25">
      <c r="A98" s="142" t="str">
        <f>VLOOKUP(E98,'LISTADO ATM'!$A$2:$C$901,3,0)</f>
        <v>DISTRITO NACIONAL</v>
      </c>
      <c r="B98" s="139">
        <v>3335956059</v>
      </c>
      <c r="C98" s="100">
        <v>44392.648495370369</v>
      </c>
      <c r="D98" s="100" t="s">
        <v>2177</v>
      </c>
      <c r="E98" s="134">
        <v>620</v>
      </c>
      <c r="F98" s="142" t="str">
        <f>VLOOKUP(E98,VIP!$A$2:$O14314,2,0)</f>
        <v>DRBR620</v>
      </c>
      <c r="G98" s="142" t="str">
        <f>VLOOKUP(E98,'LISTADO ATM'!$A$2:$B$900,2,0)</f>
        <v xml:space="preserve">ATM Ministerio de Medio Ambiente </v>
      </c>
      <c r="H98" s="142" t="str">
        <f>VLOOKUP(E98,VIP!$A$2:$O19275,7,FALSE)</f>
        <v>Si</v>
      </c>
      <c r="I98" s="142" t="str">
        <f>VLOOKUP(E98,VIP!$A$2:$O11240,8,FALSE)</f>
        <v>No</v>
      </c>
      <c r="J98" s="142" t="str">
        <f>VLOOKUP(E98,VIP!$A$2:$O11190,8,FALSE)</f>
        <v>No</v>
      </c>
      <c r="K98" s="142" t="str">
        <f>VLOOKUP(E98,VIP!$A$2:$O14764,6,0)</f>
        <v>NO</v>
      </c>
      <c r="L98" s="143" t="s">
        <v>2216</v>
      </c>
      <c r="M98" s="99" t="s">
        <v>2442</v>
      </c>
      <c r="N98" s="99" t="s">
        <v>2449</v>
      </c>
      <c r="O98" s="142" t="s">
        <v>2451</v>
      </c>
      <c r="P98" s="142"/>
      <c r="Q98" s="99" t="s">
        <v>2216</v>
      </c>
    </row>
    <row r="99" spans="1:17" s="117" customFormat="1" ht="18" x14ac:dyDescent="0.25">
      <c r="A99" s="142" t="str">
        <f>VLOOKUP(E99,'LISTADO ATM'!$A$2:$C$901,3,0)</f>
        <v>SUR</v>
      </c>
      <c r="B99" s="139">
        <v>3335955021</v>
      </c>
      <c r="C99" s="100">
        <v>44392.186192129629</v>
      </c>
      <c r="D99" s="100" t="s">
        <v>2177</v>
      </c>
      <c r="E99" s="134">
        <v>360</v>
      </c>
      <c r="F99" s="142" t="str">
        <f>VLOOKUP(E99,VIP!$A$2:$O14303,2,0)</f>
        <v>DRBR360</v>
      </c>
      <c r="G99" s="142" t="str">
        <f>VLOOKUP(E99,'LISTADO ATM'!$A$2:$B$900,2,0)</f>
        <v>ATM Ayuntamiento Guayabal</v>
      </c>
      <c r="H99" s="142" t="str">
        <f>VLOOKUP(E99,VIP!$A$2:$O19264,7,FALSE)</f>
        <v>si</v>
      </c>
      <c r="I99" s="142" t="str">
        <f>VLOOKUP(E99,VIP!$A$2:$O11229,8,FALSE)</f>
        <v>si</v>
      </c>
      <c r="J99" s="142" t="str">
        <f>VLOOKUP(E99,VIP!$A$2:$O11179,8,FALSE)</f>
        <v>si</v>
      </c>
      <c r="K99" s="142" t="str">
        <f>VLOOKUP(E99,VIP!$A$2:$O14753,6,0)</f>
        <v>NO</v>
      </c>
      <c r="L99" s="143" t="s">
        <v>2242</v>
      </c>
      <c r="M99" s="99" t="s">
        <v>2442</v>
      </c>
      <c r="N99" s="99" t="s">
        <v>2449</v>
      </c>
      <c r="O99" s="142" t="s">
        <v>2451</v>
      </c>
      <c r="P99" s="142"/>
      <c r="Q99" s="99" t="s">
        <v>2242</v>
      </c>
    </row>
    <row r="1048303" spans="16:16" ht="18" x14ac:dyDescent="0.25">
      <c r="P1048303" s="142"/>
    </row>
  </sheetData>
  <autoFilter ref="A4:Q4">
    <sortState ref="A5:Q99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0:E1048576 E1:E4">
    <cfRule type="duplicateValues" dxfId="176" priority="121888"/>
  </conditionalFormatting>
  <conditionalFormatting sqref="B100:B1048576 B1:B4">
    <cfRule type="duplicateValues" dxfId="175" priority="121891"/>
  </conditionalFormatting>
  <conditionalFormatting sqref="E100:E1048576 E1:E4">
    <cfRule type="duplicateValues" dxfId="174" priority="79"/>
  </conditionalFormatting>
  <conditionalFormatting sqref="B100:B1048576 B1:B21">
    <cfRule type="duplicateValues" dxfId="173" priority="72"/>
  </conditionalFormatting>
  <conditionalFormatting sqref="E22:E26">
    <cfRule type="duplicateValues" dxfId="172" priority="71"/>
  </conditionalFormatting>
  <conditionalFormatting sqref="B22:B26">
    <cfRule type="duplicateValues" dxfId="171" priority="70"/>
  </conditionalFormatting>
  <conditionalFormatting sqref="B22:B26">
    <cfRule type="duplicateValues" dxfId="170" priority="69"/>
  </conditionalFormatting>
  <conditionalFormatting sqref="E22:E26">
    <cfRule type="duplicateValues" dxfId="169" priority="68"/>
  </conditionalFormatting>
  <conditionalFormatting sqref="B22:B26">
    <cfRule type="duplicateValues" dxfId="168" priority="67"/>
  </conditionalFormatting>
  <conditionalFormatting sqref="E22:E26">
    <cfRule type="duplicateValues" dxfId="167" priority="66"/>
  </conditionalFormatting>
  <conditionalFormatting sqref="B22:B26">
    <cfRule type="duplicateValues" dxfId="166" priority="65"/>
  </conditionalFormatting>
  <conditionalFormatting sqref="E100:E1048576 E1:E26">
    <cfRule type="duplicateValues" dxfId="165" priority="64"/>
  </conditionalFormatting>
  <conditionalFormatting sqref="B100:B1048576 B1:B44">
    <cfRule type="duplicateValues" dxfId="164" priority="55"/>
  </conditionalFormatting>
  <conditionalFormatting sqref="E45:E47">
    <cfRule type="duplicateValues" dxfId="163" priority="54"/>
  </conditionalFormatting>
  <conditionalFormatting sqref="B45:B47">
    <cfRule type="duplicateValues" dxfId="162" priority="53"/>
  </conditionalFormatting>
  <conditionalFormatting sqref="B45:B47">
    <cfRule type="duplicateValues" dxfId="161" priority="52"/>
  </conditionalFormatting>
  <conditionalFormatting sqref="E45:E47">
    <cfRule type="duplicateValues" dxfId="160" priority="51"/>
  </conditionalFormatting>
  <conditionalFormatting sqref="B45:B47">
    <cfRule type="duplicateValues" dxfId="159" priority="50"/>
  </conditionalFormatting>
  <conditionalFormatting sqref="E45:E47">
    <cfRule type="duplicateValues" dxfId="158" priority="49"/>
  </conditionalFormatting>
  <conditionalFormatting sqref="E45:E47">
    <cfRule type="duplicateValues" dxfId="157" priority="48"/>
  </conditionalFormatting>
  <conditionalFormatting sqref="B45:B47">
    <cfRule type="duplicateValues" dxfId="156" priority="47"/>
  </conditionalFormatting>
  <conditionalFormatting sqref="B45:B47">
    <cfRule type="duplicateValues" dxfId="155" priority="46"/>
  </conditionalFormatting>
  <conditionalFormatting sqref="E100:E1048576 E1:E47">
    <cfRule type="duplicateValues" dxfId="154" priority="45"/>
  </conditionalFormatting>
  <conditionalFormatting sqref="E48:E51">
    <cfRule type="duplicateValues" dxfId="153" priority="44"/>
  </conditionalFormatting>
  <conditionalFormatting sqref="B48:B51">
    <cfRule type="duplicateValues" dxfId="152" priority="43"/>
  </conditionalFormatting>
  <conditionalFormatting sqref="B48:B51">
    <cfRule type="duplicateValues" dxfId="151" priority="42"/>
  </conditionalFormatting>
  <conditionalFormatting sqref="E48:E51">
    <cfRule type="duplicateValues" dxfId="150" priority="41"/>
  </conditionalFormatting>
  <conditionalFormatting sqref="B48:B51">
    <cfRule type="duplicateValues" dxfId="149" priority="40"/>
  </conditionalFormatting>
  <conditionalFormatting sqref="E48:E51">
    <cfRule type="duplicateValues" dxfId="148" priority="39"/>
  </conditionalFormatting>
  <conditionalFormatting sqref="B48:B51">
    <cfRule type="duplicateValues" dxfId="147" priority="38"/>
  </conditionalFormatting>
  <conditionalFormatting sqref="E48:E51">
    <cfRule type="duplicateValues" dxfId="146" priority="37"/>
  </conditionalFormatting>
  <conditionalFormatting sqref="B48:B51">
    <cfRule type="duplicateValues" dxfId="145" priority="36"/>
  </conditionalFormatting>
  <conditionalFormatting sqref="E48:E51">
    <cfRule type="duplicateValues" dxfId="144" priority="35"/>
  </conditionalFormatting>
  <conditionalFormatting sqref="E100:E1048576 E1:E51">
    <cfRule type="duplicateValues" dxfId="143" priority="34"/>
  </conditionalFormatting>
  <conditionalFormatting sqref="E52:E75">
    <cfRule type="duplicateValues" dxfId="142" priority="33"/>
  </conditionalFormatting>
  <conditionalFormatting sqref="B52:B75">
    <cfRule type="duplicateValues" dxfId="141" priority="32"/>
  </conditionalFormatting>
  <conditionalFormatting sqref="B52:B75">
    <cfRule type="duplicateValues" dxfId="140" priority="31"/>
  </conditionalFormatting>
  <conditionalFormatting sqref="E52:E75">
    <cfRule type="duplicateValues" dxfId="139" priority="30"/>
  </conditionalFormatting>
  <conditionalFormatting sqref="B52:B75">
    <cfRule type="duplicateValues" dxfId="138" priority="29"/>
  </conditionalFormatting>
  <conditionalFormatting sqref="E52:E75">
    <cfRule type="duplicateValues" dxfId="137" priority="28"/>
  </conditionalFormatting>
  <conditionalFormatting sqref="B52:B75">
    <cfRule type="duplicateValues" dxfId="136" priority="27"/>
  </conditionalFormatting>
  <conditionalFormatting sqref="E52:E75">
    <cfRule type="duplicateValues" dxfId="135" priority="26"/>
  </conditionalFormatting>
  <conditionalFormatting sqref="B52:B75">
    <cfRule type="duplicateValues" dxfId="134" priority="25"/>
  </conditionalFormatting>
  <conditionalFormatting sqref="E52:E75">
    <cfRule type="duplicateValues" dxfId="133" priority="24"/>
  </conditionalFormatting>
  <conditionalFormatting sqref="E52:E75">
    <cfRule type="duplicateValues" dxfId="132" priority="23"/>
  </conditionalFormatting>
  <conditionalFormatting sqref="E76:E85">
    <cfRule type="duplicateValues" dxfId="131" priority="22"/>
  </conditionalFormatting>
  <conditionalFormatting sqref="B76:B85">
    <cfRule type="duplicateValues" dxfId="130" priority="21"/>
  </conditionalFormatting>
  <conditionalFormatting sqref="B76:B85">
    <cfRule type="duplicateValues" dxfId="129" priority="20"/>
  </conditionalFormatting>
  <conditionalFormatting sqref="E76:E85">
    <cfRule type="duplicateValues" dxfId="128" priority="19"/>
  </conditionalFormatting>
  <conditionalFormatting sqref="B76:B85">
    <cfRule type="duplicateValues" dxfId="127" priority="18"/>
  </conditionalFormatting>
  <conditionalFormatting sqref="E76:E85">
    <cfRule type="duplicateValues" dxfId="126" priority="17"/>
  </conditionalFormatting>
  <conditionalFormatting sqref="B76:B85">
    <cfRule type="duplicateValues" dxfId="125" priority="16"/>
  </conditionalFormatting>
  <conditionalFormatting sqref="E76:E85">
    <cfRule type="duplicateValues" dxfId="124" priority="15"/>
  </conditionalFormatting>
  <conditionalFormatting sqref="B76:B85">
    <cfRule type="duplicateValues" dxfId="123" priority="14"/>
  </conditionalFormatting>
  <conditionalFormatting sqref="E76:E85">
    <cfRule type="duplicateValues" dxfId="122" priority="13"/>
  </conditionalFormatting>
  <conditionalFormatting sqref="E76:E85">
    <cfRule type="duplicateValues" dxfId="121" priority="12"/>
  </conditionalFormatting>
  <conditionalFormatting sqref="E27:E44">
    <cfRule type="duplicateValues" dxfId="120" priority="122140"/>
  </conditionalFormatting>
  <conditionalFormatting sqref="B27:B44">
    <cfRule type="duplicateValues" dxfId="119" priority="122142"/>
  </conditionalFormatting>
  <conditionalFormatting sqref="E5:E21">
    <cfRule type="duplicateValues" dxfId="118" priority="122146"/>
  </conditionalFormatting>
  <conditionalFormatting sqref="B5:B21">
    <cfRule type="duplicateValues" dxfId="117" priority="122147"/>
  </conditionalFormatting>
  <conditionalFormatting sqref="E86:E99">
    <cfRule type="duplicateValues" dxfId="10" priority="11"/>
  </conditionalFormatting>
  <conditionalFormatting sqref="B86:B99">
    <cfRule type="duplicateValues" dxfId="9" priority="10"/>
  </conditionalFormatting>
  <conditionalFormatting sqref="B86:B99">
    <cfRule type="duplicateValues" dxfId="8" priority="9"/>
  </conditionalFormatting>
  <conditionalFormatting sqref="E86:E99">
    <cfRule type="duplicateValues" dxfId="7" priority="8"/>
  </conditionalFormatting>
  <conditionalFormatting sqref="B86:B99">
    <cfRule type="duplicateValues" dxfId="6" priority="7"/>
  </conditionalFormatting>
  <conditionalFormatting sqref="E86:E99">
    <cfRule type="duplicateValues" dxfId="5" priority="6"/>
  </conditionalFormatting>
  <conditionalFormatting sqref="B86:B99">
    <cfRule type="duplicateValues" dxfId="4" priority="5"/>
  </conditionalFormatting>
  <conditionalFormatting sqref="E86:E99">
    <cfRule type="duplicateValues" dxfId="3" priority="4"/>
  </conditionalFormatting>
  <conditionalFormatting sqref="B86:B99">
    <cfRule type="duplicateValues" dxfId="2" priority="3"/>
  </conditionalFormatting>
  <conditionalFormatting sqref="E86:E99">
    <cfRule type="duplicateValues" dxfId="1" priority="2"/>
  </conditionalFormatting>
  <conditionalFormatting sqref="E86:E99">
    <cfRule type="duplicateValues" dxfId="0" priority="1"/>
  </conditionalFormatting>
  <hyperlinks>
    <hyperlink ref="B78" r:id="rId7" display="http://s460-helpdesk/CAisd/pdmweb.exe?OP=SEARCH+FACTORY=in+SKIPLIST=1+QBE.EQ.id=3666703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4"/>
  <sheetViews>
    <sheetView topLeftCell="A88" zoomScale="85" zoomScaleNormal="85" workbookViewId="0">
      <selection activeCell="B68" sqref="B6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8" t="s">
        <v>2147</v>
      </c>
      <c r="B1" s="189"/>
      <c r="C1" s="189"/>
      <c r="D1" s="189"/>
      <c r="E1" s="190"/>
      <c r="F1" s="186" t="s">
        <v>2546</v>
      </c>
      <c r="G1" s="187"/>
      <c r="H1" s="105">
        <f>COUNTIF(A:E,"2 Gavetas Vacias + Gavetas Fallando")</f>
        <v>0</v>
      </c>
      <c r="I1" s="105">
        <f>COUNTIF(A:E,("3 Gavetas Vacias"))</f>
        <v>13</v>
      </c>
      <c r="J1" s="83">
        <f>COUNTIF(A:E,"2 Gavetas Fallando + 1 gavetas Vacias")</f>
        <v>0</v>
      </c>
    </row>
    <row r="2" spans="1:11" ht="25.5" customHeight="1" x14ac:dyDescent="0.25">
      <c r="A2" s="191" t="s">
        <v>2447</v>
      </c>
      <c r="B2" s="192"/>
      <c r="C2" s="192"/>
      <c r="D2" s="192"/>
      <c r="E2" s="193"/>
      <c r="F2" s="104" t="s">
        <v>2545</v>
      </c>
      <c r="G2" s="103">
        <f>G3+G4</f>
        <v>95</v>
      </c>
      <c r="H2" s="104" t="s">
        <v>2555</v>
      </c>
      <c r="I2" s="103">
        <f>COUNTIF(A:E,"Abastecido")</f>
        <v>50</v>
      </c>
      <c r="J2" s="104" t="s">
        <v>2573</v>
      </c>
      <c r="K2" s="103">
        <f>COUNTIF(REPORTE!1:1048576,"REINICIO FALLIDO")</f>
        <v>0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95</v>
      </c>
      <c r="H3" s="104" t="s">
        <v>2551</v>
      </c>
      <c r="I3" s="103">
        <f>COUNTIF(A:E,"Gavetas Vacías + Gavetas Fallando")</f>
        <v>10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44396.25</v>
      </c>
      <c r="C4" s="118"/>
      <c r="D4" s="118"/>
      <c r="E4" s="126"/>
      <c r="F4" s="104" t="s">
        <v>2541</v>
      </c>
      <c r="G4" s="103">
        <f>COUNTIF(REPORTE!A:Q,"En Servicio")</f>
        <v>0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44396.708333333336</v>
      </c>
      <c r="C5" s="152"/>
      <c r="D5" s="118"/>
      <c r="E5" s="126"/>
      <c r="F5" s="104" t="s">
        <v>2542</v>
      </c>
      <c r="G5" s="103">
        <f>COUNTIF(REPORTE!A:Q,"reinicio exitoso")</f>
        <v>0</v>
      </c>
      <c r="H5" s="104" t="s">
        <v>2548</v>
      </c>
      <c r="I5" s="103">
        <f>I1+H1+J1</f>
        <v>13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0</v>
      </c>
      <c r="H6" s="104" t="s">
        <v>2552</v>
      </c>
      <c r="I6" s="103">
        <f>COUNTIF(A:E,"GAVETA DE RECHAZO LLENA")</f>
        <v>4</v>
      </c>
    </row>
    <row r="7" spans="1:11" ht="18" customHeight="1" x14ac:dyDescent="0.25">
      <c r="A7" s="180" t="s">
        <v>2577</v>
      </c>
      <c r="B7" s="181"/>
      <c r="C7" s="181"/>
      <c r="D7" s="181"/>
      <c r="E7" s="182"/>
      <c r="F7" s="104" t="s">
        <v>2547</v>
      </c>
      <c r="G7" s="103">
        <f>COUNTIF(A:E,"Sin Efectivo")</f>
        <v>28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DISTRITO NACIONAL</v>
      </c>
      <c r="B9" s="143">
        <v>734</v>
      </c>
      <c r="C9" s="137" t="str">
        <f>VLOOKUP(B9,'[1]LISTADO ATM'!$A$2:$B$822,2,0)</f>
        <v xml:space="preserve">ATM Oficina Independencia I </v>
      </c>
      <c r="D9" s="131" t="s">
        <v>2540</v>
      </c>
      <c r="E9" s="156">
        <v>3335958082</v>
      </c>
    </row>
    <row r="10" spans="1:11" ht="18" x14ac:dyDescent="0.25">
      <c r="A10" s="134" t="str">
        <f>VLOOKUP(B10,'[1]LISTADO ATM'!$A$2:$C$822,3,0)</f>
        <v>ESTE</v>
      </c>
      <c r="B10" s="143">
        <v>399</v>
      </c>
      <c r="C10" s="137" t="str">
        <f>VLOOKUP(B10,'[1]LISTADO ATM'!$A$2:$B$822,2,0)</f>
        <v xml:space="preserve">ATM Oficina La Romana II </v>
      </c>
      <c r="D10" s="131" t="s">
        <v>2540</v>
      </c>
      <c r="E10" s="156">
        <v>3335958125</v>
      </c>
    </row>
    <row r="11" spans="1:11" s="110" customFormat="1" ht="18" x14ac:dyDescent="0.25">
      <c r="A11" s="134" t="str">
        <f>VLOOKUP(B11,'[1]LISTADO ATM'!$A$2:$C$822,3,0)</f>
        <v>NORTE</v>
      </c>
      <c r="B11" s="143">
        <v>228</v>
      </c>
      <c r="C11" s="137" t="str">
        <f>VLOOKUP(B11,'[1]LISTADO ATM'!$A$2:$B$822,2,0)</f>
        <v xml:space="preserve">ATM Oficina SAJOMA </v>
      </c>
      <c r="D11" s="131" t="s">
        <v>2540</v>
      </c>
      <c r="E11" s="156">
        <v>3335958425</v>
      </c>
    </row>
    <row r="12" spans="1:11" s="110" customFormat="1" ht="18" customHeight="1" x14ac:dyDescent="0.25">
      <c r="A12" s="134" t="str">
        <f>VLOOKUP(B12,'[1]LISTADO ATM'!$A$2:$C$822,3,0)</f>
        <v>ESTE</v>
      </c>
      <c r="B12" s="143">
        <v>386</v>
      </c>
      <c r="C12" s="137" t="str">
        <f>VLOOKUP(B12,'[1]LISTADO ATM'!$A$2:$B$822,2,0)</f>
        <v xml:space="preserve">ATM Plaza Verón II </v>
      </c>
      <c r="D12" s="131" t="s">
        <v>2540</v>
      </c>
      <c r="E12" s="137">
        <v>3335957663</v>
      </c>
    </row>
    <row r="13" spans="1:11" s="117" customFormat="1" ht="18" x14ac:dyDescent="0.25">
      <c r="A13" s="134" t="str">
        <f>VLOOKUP(B13,'[1]LISTADO ATM'!$A$2:$C$822,3,0)</f>
        <v>ESTE</v>
      </c>
      <c r="B13" s="143">
        <v>385</v>
      </c>
      <c r="C13" s="137" t="str">
        <f>VLOOKUP(B13,'[1]LISTADO ATM'!$A$2:$B$822,2,0)</f>
        <v xml:space="preserve">ATM Plaza Verón I </v>
      </c>
      <c r="D13" s="131" t="s">
        <v>2540</v>
      </c>
      <c r="E13" s="137">
        <v>3335957821</v>
      </c>
    </row>
    <row r="14" spans="1:11" s="117" customFormat="1" ht="18" x14ac:dyDescent="0.25">
      <c r="A14" s="134" t="str">
        <f>VLOOKUP(B14,'[1]LISTADO ATM'!$A$2:$C$822,3,0)</f>
        <v>SUR</v>
      </c>
      <c r="B14" s="143">
        <v>342</v>
      </c>
      <c r="C14" s="137" t="str">
        <f>VLOOKUP(B14,'[1]LISTADO ATM'!$A$2:$B$822,2,0)</f>
        <v>ATM Oficina Obras Públicas Azua</v>
      </c>
      <c r="D14" s="131" t="s">
        <v>2540</v>
      </c>
      <c r="E14" s="137">
        <v>3335957980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735</v>
      </c>
      <c r="C15" s="137" t="str">
        <f>VLOOKUP(B15,'[1]LISTADO ATM'!$A$2:$B$822,2,0)</f>
        <v xml:space="preserve">ATM Oficina Independencia II  </v>
      </c>
      <c r="D15" s="131" t="s">
        <v>2540</v>
      </c>
      <c r="E15" s="137">
        <v>3335957800</v>
      </c>
    </row>
    <row r="16" spans="1:11" s="117" customFormat="1" ht="18" x14ac:dyDescent="0.25">
      <c r="A16" s="134" t="str">
        <f>VLOOKUP(B16,'[1]LISTADO ATM'!$A$2:$C$822,3,0)</f>
        <v>SUR</v>
      </c>
      <c r="B16" s="143">
        <v>615</v>
      </c>
      <c r="C16" s="137" t="str">
        <f>VLOOKUP(B16,'[1]LISTADO ATM'!$A$2:$B$822,2,0)</f>
        <v xml:space="preserve">ATM Estación Sunix Cabral (Barahona) </v>
      </c>
      <c r="D16" s="131" t="s">
        <v>2540</v>
      </c>
      <c r="E16" s="156">
        <v>3335958079</v>
      </c>
    </row>
    <row r="17" spans="1:5" s="117" customFormat="1" ht="18" x14ac:dyDescent="0.25">
      <c r="A17" s="134" t="str">
        <f>VLOOKUP(B17,'[1]LISTADO ATM'!$A$2:$C$822,3,0)</f>
        <v>SUR</v>
      </c>
      <c r="B17" s="143">
        <v>881</v>
      </c>
      <c r="C17" s="137" t="str">
        <f>VLOOKUP(B17,'[1]LISTADO ATM'!$A$2:$B$822,2,0)</f>
        <v xml:space="preserve">ATM UNP Yaguate (San Cristóbal) </v>
      </c>
      <c r="D17" s="131" t="s">
        <v>2540</v>
      </c>
      <c r="E17" s="156">
        <v>3335958078</v>
      </c>
    </row>
    <row r="18" spans="1:5" s="117" customFormat="1" ht="18" x14ac:dyDescent="0.25">
      <c r="A18" s="134" t="str">
        <f>VLOOKUP(B18,'[1]LISTADO ATM'!$A$2:$C$822,3,0)</f>
        <v>DISTRITO NACIONAL</v>
      </c>
      <c r="B18" s="143">
        <v>629</v>
      </c>
      <c r="C18" s="137" t="str">
        <f>VLOOKUP(B18,'[1]LISTADO ATM'!$A$2:$B$822,2,0)</f>
        <v xml:space="preserve">ATM Oficina Americana Independencia I </v>
      </c>
      <c r="D18" s="131" t="s">
        <v>2540</v>
      </c>
      <c r="E18" s="156">
        <v>3335958077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957</v>
      </c>
      <c r="C19" s="137" t="str">
        <f>VLOOKUP(B19,'[1]LISTADO ATM'!$A$2:$B$822,2,0)</f>
        <v xml:space="preserve">ATM Oficina Venezuela </v>
      </c>
      <c r="D19" s="131" t="s">
        <v>2540</v>
      </c>
      <c r="E19" s="156">
        <v>3335958075</v>
      </c>
    </row>
    <row r="20" spans="1:5" s="117" customFormat="1" ht="18" x14ac:dyDescent="0.25">
      <c r="A20" s="134" t="str">
        <f>VLOOKUP(B20,'[1]LISTADO ATM'!$A$2:$C$822,3,0)</f>
        <v>NORTE</v>
      </c>
      <c r="B20" s="143">
        <v>171</v>
      </c>
      <c r="C20" s="137" t="str">
        <f>VLOOKUP(B20,'[1]LISTADO ATM'!$A$2:$B$822,2,0)</f>
        <v xml:space="preserve">ATM Oficina Moca </v>
      </c>
      <c r="D20" s="131" t="s">
        <v>2540</v>
      </c>
      <c r="E20" s="156">
        <v>3335958074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717</v>
      </c>
      <c r="C21" s="137" t="str">
        <f>VLOOKUP(B21,'[1]LISTADO ATM'!$A$2:$B$822,2,0)</f>
        <v xml:space="preserve">ATM Oficina Los Alcarrizos </v>
      </c>
      <c r="D21" s="131" t="s">
        <v>2540</v>
      </c>
      <c r="E21" s="156">
        <v>3335958083</v>
      </c>
    </row>
    <row r="22" spans="1:5" s="117" customFormat="1" ht="18" x14ac:dyDescent="0.25">
      <c r="A22" s="134" t="str">
        <f>VLOOKUP(B22,'[1]LISTADO ATM'!$A$2:$C$822,3,0)</f>
        <v>ESTE</v>
      </c>
      <c r="B22" s="143">
        <v>268</v>
      </c>
      <c r="C22" s="137" t="str">
        <f>VLOOKUP(B22,'[1]LISTADO ATM'!$A$2:$B$822,2,0)</f>
        <v xml:space="preserve">ATM Autobanco La Altagracia (Higuey) </v>
      </c>
      <c r="D22" s="131" t="s">
        <v>2540</v>
      </c>
      <c r="E22" s="156">
        <v>3335958097</v>
      </c>
    </row>
    <row r="23" spans="1:5" s="117" customFormat="1" ht="18" x14ac:dyDescent="0.25">
      <c r="A23" s="134" t="str">
        <f>VLOOKUP(B23,'[1]LISTADO ATM'!$A$2:$C$822,3,0)</f>
        <v>DISTRITO NACIONAL</v>
      </c>
      <c r="B23" s="143">
        <v>54</v>
      </c>
      <c r="C23" s="137" t="str">
        <f>VLOOKUP(B23,'[1]LISTADO ATM'!$A$2:$B$822,2,0)</f>
        <v xml:space="preserve">ATM Autoservicio Galería 360 </v>
      </c>
      <c r="D23" s="131" t="s">
        <v>2540</v>
      </c>
      <c r="E23" s="156">
        <v>3335958111</v>
      </c>
    </row>
    <row r="24" spans="1:5" s="117" customFormat="1" ht="18" x14ac:dyDescent="0.25">
      <c r="A24" s="134" t="str">
        <f>VLOOKUP(B24,'[1]LISTADO ATM'!$A$2:$C$822,3,0)</f>
        <v>SUR</v>
      </c>
      <c r="B24" s="143">
        <v>301</v>
      </c>
      <c r="C24" s="137" t="str">
        <f>VLOOKUP(B24,'[1]LISTADO ATM'!$A$2:$B$822,2,0)</f>
        <v xml:space="preserve">ATM UNP Alfa y Omega (Barahona) </v>
      </c>
      <c r="D24" s="131" t="s">
        <v>2540</v>
      </c>
      <c r="E24" s="156">
        <v>3335958124</v>
      </c>
    </row>
    <row r="25" spans="1:5" s="117" customFormat="1" ht="18" x14ac:dyDescent="0.25">
      <c r="A25" s="134" t="str">
        <f>VLOOKUP(B25,'[1]LISTADO ATM'!$A$2:$C$822,3,0)</f>
        <v>DISTRITO NACIONAL</v>
      </c>
      <c r="B25" s="143">
        <v>441</v>
      </c>
      <c r="C25" s="137" t="str">
        <f>VLOOKUP(B25,'[1]LISTADO ATM'!$A$2:$B$822,2,0)</f>
        <v>ATM Estacion de Servicio Romulo Betancour</v>
      </c>
      <c r="D25" s="131" t="s">
        <v>2540</v>
      </c>
      <c r="E25" s="156">
        <v>3335958126</v>
      </c>
    </row>
    <row r="26" spans="1:5" s="110" customFormat="1" ht="18" x14ac:dyDescent="0.25">
      <c r="A26" s="134" t="str">
        <f>VLOOKUP(B26,'[1]LISTADO ATM'!$A$2:$C$822,3,0)</f>
        <v>SUR</v>
      </c>
      <c r="B26" s="143">
        <v>616</v>
      </c>
      <c r="C26" s="137" t="str">
        <f>VLOOKUP(B26,'[1]LISTADO ATM'!$A$2:$B$822,2,0)</f>
        <v xml:space="preserve">ATM 5ta. Brigada Barahona </v>
      </c>
      <c r="D26" s="131" t="s">
        <v>2540</v>
      </c>
      <c r="E26" s="156">
        <v>3335958128</v>
      </c>
    </row>
    <row r="27" spans="1:5" s="110" customFormat="1" ht="18" x14ac:dyDescent="0.25">
      <c r="A27" s="134" t="str">
        <f>VLOOKUP(B27,'[1]LISTADO ATM'!$A$2:$C$822,3,0)</f>
        <v>ESTE</v>
      </c>
      <c r="B27" s="143">
        <v>651</v>
      </c>
      <c r="C27" s="137" t="str">
        <f>VLOOKUP(B27,'[1]LISTADO ATM'!$A$2:$B$822,2,0)</f>
        <v>ATM Eco Petroleo Romana</v>
      </c>
      <c r="D27" s="131" t="s">
        <v>2540</v>
      </c>
      <c r="E27" s="156">
        <v>3335958134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710</v>
      </c>
      <c r="C28" s="137" t="str">
        <f>VLOOKUP(B28,'[1]LISTADO ATM'!$A$2:$B$822,2,0)</f>
        <v xml:space="preserve">ATM S/M Soberano </v>
      </c>
      <c r="D28" s="131" t="s">
        <v>2540</v>
      </c>
      <c r="E28" s="156">
        <v>3335958135</v>
      </c>
    </row>
    <row r="29" spans="1:5" s="110" customFormat="1" ht="18" x14ac:dyDescent="0.25">
      <c r="A29" s="134" t="str">
        <f>VLOOKUP(B29,'[1]LISTADO ATM'!$A$2:$C$822,3,0)</f>
        <v>SUR</v>
      </c>
      <c r="B29" s="143">
        <v>780</v>
      </c>
      <c r="C29" s="137" t="str">
        <f>VLOOKUP(B29,'[1]LISTADO ATM'!$A$2:$B$822,2,0)</f>
        <v xml:space="preserve">ATM Oficina Barahona I </v>
      </c>
      <c r="D29" s="131" t="s">
        <v>2540</v>
      </c>
      <c r="E29" s="156">
        <v>3335958136</v>
      </c>
    </row>
    <row r="30" spans="1:5" s="110" customFormat="1" ht="18.75" customHeight="1" x14ac:dyDescent="0.25">
      <c r="A30" s="134" t="str">
        <f>VLOOKUP(B30,'[1]LISTADO ATM'!$A$2:$C$822,3,0)</f>
        <v>ESTE</v>
      </c>
      <c r="B30" s="143">
        <v>912</v>
      </c>
      <c r="C30" s="137" t="str">
        <f>VLOOKUP(B30,'[1]LISTADO ATM'!$A$2:$B$822,2,0)</f>
        <v xml:space="preserve">ATM Oficina San Pedro II </v>
      </c>
      <c r="D30" s="131" t="s">
        <v>2540</v>
      </c>
      <c r="E30" s="156">
        <v>3335958137</v>
      </c>
    </row>
    <row r="31" spans="1:5" s="110" customFormat="1" ht="18" x14ac:dyDescent="0.25">
      <c r="A31" s="134" t="str">
        <f>VLOOKUP(B31,'[1]LISTADO ATM'!$A$2:$C$822,3,0)</f>
        <v>NORTE</v>
      </c>
      <c r="B31" s="143">
        <v>763</v>
      </c>
      <c r="C31" s="137" t="str">
        <f>VLOOKUP(B31,'[1]LISTADO ATM'!$A$2:$B$822,2,0)</f>
        <v xml:space="preserve">ATM UNP Montellano </v>
      </c>
      <c r="D31" s="131" t="s">
        <v>2540</v>
      </c>
      <c r="E31" s="156">
        <v>3335958155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783</v>
      </c>
      <c r="C32" s="137" t="str">
        <f>VLOOKUP(B32,'[1]LISTADO ATM'!$A$2:$B$822,2,0)</f>
        <v xml:space="preserve">ATM Autobanco Alfa y Omega (Barahona) </v>
      </c>
      <c r="D32" s="131" t="s">
        <v>2540</v>
      </c>
      <c r="E32" s="156">
        <v>3335958156</v>
      </c>
    </row>
    <row r="33" spans="1:5" s="110" customFormat="1" ht="18" x14ac:dyDescent="0.25">
      <c r="A33" s="134" t="str">
        <f>VLOOKUP(B33,'[1]LISTADO ATM'!$A$2:$C$822,3,0)</f>
        <v>DISTRITO NACIONAL</v>
      </c>
      <c r="B33" s="143">
        <v>231</v>
      </c>
      <c r="C33" s="137" t="str">
        <f>VLOOKUP(B33,'[1]LISTADO ATM'!$A$2:$B$822,2,0)</f>
        <v xml:space="preserve">ATM Oficina Zona Oriental </v>
      </c>
      <c r="D33" s="131" t="s">
        <v>2540</v>
      </c>
      <c r="E33" s="137">
        <v>3335958181</v>
      </c>
    </row>
    <row r="34" spans="1:5" s="110" customFormat="1" ht="18.75" customHeight="1" x14ac:dyDescent="0.25">
      <c r="A34" s="134" t="str">
        <f>VLOOKUP(B34,'[1]LISTADO ATM'!$A$2:$C$822,3,0)</f>
        <v>NORTE</v>
      </c>
      <c r="B34" s="143">
        <v>256</v>
      </c>
      <c r="C34" s="137" t="str">
        <f>VLOOKUP(B34,'[1]LISTADO ATM'!$A$2:$B$822,2,0)</f>
        <v xml:space="preserve">ATM Oficina Licey Al Medio </v>
      </c>
      <c r="D34" s="131" t="s">
        <v>2540</v>
      </c>
      <c r="E34" s="137">
        <v>3335958382</v>
      </c>
    </row>
    <row r="35" spans="1:5" s="110" customFormat="1" ht="18" x14ac:dyDescent="0.25">
      <c r="A35" s="134" t="str">
        <f>VLOOKUP(B35,'[1]LISTADO ATM'!$A$2:$C$822,3,0)</f>
        <v>NORTE</v>
      </c>
      <c r="B35" s="143">
        <v>760</v>
      </c>
      <c r="C35" s="137" t="str">
        <f>VLOOKUP(B35,'[1]LISTADO ATM'!$A$2:$B$822,2,0)</f>
        <v xml:space="preserve">ATM UNP Cruce Guayacanes (Mao) </v>
      </c>
      <c r="D35" s="131" t="s">
        <v>2540</v>
      </c>
      <c r="E35" s="137">
        <v>3335958919</v>
      </c>
    </row>
    <row r="36" spans="1:5" s="110" customFormat="1" ht="18" x14ac:dyDescent="0.25">
      <c r="A36" s="134" t="str">
        <f>VLOOKUP(B36,'[1]LISTADO ATM'!$A$2:$C$822,3,0)</f>
        <v>DISTRITO NACIONAL</v>
      </c>
      <c r="B36" s="143">
        <v>354</v>
      </c>
      <c r="C36" s="137" t="str">
        <f>VLOOKUP(B36,'[1]LISTADO ATM'!$A$2:$B$822,2,0)</f>
        <v xml:space="preserve">ATM Oficina Núñez de Cáceres II </v>
      </c>
      <c r="D36" s="131" t="s">
        <v>2540</v>
      </c>
      <c r="E36" s="137">
        <v>3335956385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2">
        <v>194</v>
      </c>
      <c r="C37" s="137" t="str">
        <f>VLOOKUP(B37,'[1]LISTADO ATM'!$A$2:$B$822,2,0)</f>
        <v xml:space="preserve">ATM UNP Pantoja </v>
      </c>
      <c r="D37" s="131" t="s">
        <v>2540</v>
      </c>
      <c r="E37" s="156">
        <v>3335958073</v>
      </c>
    </row>
    <row r="38" spans="1:5" s="117" customFormat="1" ht="18" x14ac:dyDescent="0.25">
      <c r="A38" s="134" t="str">
        <f>VLOOKUP(B38,'[1]LISTADO ATM'!$A$2:$C$822,3,0)</f>
        <v>NORTE</v>
      </c>
      <c r="B38" s="142">
        <v>882</v>
      </c>
      <c r="C38" s="137" t="str">
        <f>VLOOKUP(B38,'[1]LISTADO ATM'!$A$2:$B$822,2,0)</f>
        <v xml:space="preserve">ATM Oficina Moca II </v>
      </c>
      <c r="D38" s="131" t="s">
        <v>2540</v>
      </c>
      <c r="E38" s="156">
        <v>3335958095</v>
      </c>
    </row>
    <row r="39" spans="1:5" s="117" customFormat="1" ht="18" x14ac:dyDescent="0.25">
      <c r="A39" s="134" t="str">
        <f>VLOOKUP(B39,'[1]LISTADO ATM'!$A$2:$C$822,3,0)</f>
        <v>ESTE</v>
      </c>
      <c r="B39" s="142">
        <v>293</v>
      </c>
      <c r="C39" s="137" t="str">
        <f>VLOOKUP(B39,'[1]LISTADO ATM'!$A$2:$B$822,2,0)</f>
        <v xml:space="preserve">ATM S/M Nueva Visión (San Pedro) </v>
      </c>
      <c r="D39" s="131" t="s">
        <v>2540</v>
      </c>
      <c r="E39" s="156">
        <v>3335958096</v>
      </c>
    </row>
    <row r="40" spans="1:5" s="117" customFormat="1" ht="18" x14ac:dyDescent="0.25">
      <c r="A40" s="134" t="str">
        <f>VLOOKUP(B40,'[1]LISTADO ATM'!$A$2:$C$822,3,0)</f>
        <v>DISTRITO NACIONAL</v>
      </c>
      <c r="B40" s="142">
        <v>670</v>
      </c>
      <c r="C40" s="137" t="str">
        <f>VLOOKUP(B40,'[1]LISTADO ATM'!$A$2:$B$822,2,0)</f>
        <v>ATM Estación Texaco Algodón</v>
      </c>
      <c r="D40" s="131" t="s">
        <v>2540</v>
      </c>
      <c r="E40" s="156">
        <v>3335958098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931</v>
      </c>
      <c r="C41" s="137" t="str">
        <f>VLOOKUP(B41,'[1]LISTADO ATM'!$A$2:$B$822,2,0)</f>
        <v xml:space="preserve">ATM Autobanco Luperón I </v>
      </c>
      <c r="D41" s="131" t="s">
        <v>2540</v>
      </c>
      <c r="E41" s="156">
        <v>3335958115</v>
      </c>
    </row>
    <row r="42" spans="1:5" s="117" customFormat="1" ht="18" x14ac:dyDescent="0.25">
      <c r="A42" s="134" t="str">
        <f>VLOOKUP(B42,'[1]LISTADO ATM'!$A$2:$C$822,3,0)</f>
        <v>DISTRITO NACIONAL</v>
      </c>
      <c r="B42" s="142">
        <v>539</v>
      </c>
      <c r="C42" s="137" t="str">
        <f>VLOOKUP(B42,'[1]LISTADO ATM'!$A$2:$B$822,2,0)</f>
        <v>ATM S/M La Cadena Los Proceres</v>
      </c>
      <c r="D42" s="131" t="s">
        <v>2540</v>
      </c>
      <c r="E42" s="156">
        <v>3335958127</v>
      </c>
    </row>
    <row r="43" spans="1:5" s="117" customFormat="1" ht="18" x14ac:dyDescent="0.25">
      <c r="A43" s="134" t="str">
        <f>VLOOKUP(B43,'[1]LISTADO ATM'!$A$2:$C$822,3,0)</f>
        <v>ESTE</v>
      </c>
      <c r="B43" s="142">
        <v>634</v>
      </c>
      <c r="C43" s="137" t="str">
        <f>VLOOKUP(B43,'[1]LISTADO ATM'!$A$2:$B$822,2,0)</f>
        <v xml:space="preserve">ATM Ayuntamiento Los Llanos (SPM) </v>
      </c>
      <c r="D43" s="131" t="s">
        <v>2540</v>
      </c>
      <c r="E43" s="156">
        <v>3335958132</v>
      </c>
    </row>
    <row r="44" spans="1:5" s="117" customFormat="1" ht="18" x14ac:dyDescent="0.25">
      <c r="A44" s="134" t="str">
        <f>VLOOKUP(B44,'[1]LISTADO ATM'!$A$2:$C$822,3,0)</f>
        <v>NORTE</v>
      </c>
      <c r="B44" s="142">
        <v>636</v>
      </c>
      <c r="C44" s="137" t="str">
        <f>VLOOKUP(B44,'[1]LISTADO ATM'!$A$2:$B$822,2,0)</f>
        <v xml:space="preserve">ATM Oficina Tamboríl </v>
      </c>
      <c r="D44" s="131" t="s">
        <v>2540</v>
      </c>
      <c r="E44" s="156">
        <v>3335958133</v>
      </c>
    </row>
    <row r="45" spans="1:5" s="117" customFormat="1" ht="18" x14ac:dyDescent="0.25">
      <c r="A45" s="134" t="str">
        <f>VLOOKUP(B45,'[1]LISTADO ATM'!$A$2:$C$822,3,0)</f>
        <v>DISTRITO NACIONAL</v>
      </c>
      <c r="B45" s="142">
        <v>946</v>
      </c>
      <c r="C45" s="137" t="str">
        <f>VLOOKUP(B45,'[1]LISTADO ATM'!$A$2:$B$822,2,0)</f>
        <v xml:space="preserve">ATM Oficina Núñez de Cáceres I </v>
      </c>
      <c r="D45" s="131" t="s">
        <v>2540</v>
      </c>
      <c r="E45" s="137">
        <v>3335957041</v>
      </c>
    </row>
    <row r="46" spans="1:5" s="117" customFormat="1" ht="18.75" customHeight="1" x14ac:dyDescent="0.25">
      <c r="A46" s="134" t="str">
        <f>VLOOKUP(B46,'[1]LISTADO ATM'!$A$2:$C$822,3,0)</f>
        <v>DISTRITO NACIONAL</v>
      </c>
      <c r="B46" s="142">
        <v>347</v>
      </c>
      <c r="C46" s="137" t="str">
        <f>VLOOKUP(B46,'[1]LISTADO ATM'!$A$2:$B$822,2,0)</f>
        <v>ATM Patio de Colombia</v>
      </c>
      <c r="D46" s="131" t="s">
        <v>2540</v>
      </c>
      <c r="E46" s="137">
        <v>3335957921</v>
      </c>
    </row>
    <row r="47" spans="1:5" s="117" customFormat="1" ht="18" customHeight="1" x14ac:dyDescent="0.25">
      <c r="A47" s="134" t="str">
        <f>VLOOKUP(B47,'[1]LISTADO ATM'!$A$2:$C$822,3,0)</f>
        <v>ESTE</v>
      </c>
      <c r="B47" s="142">
        <v>158</v>
      </c>
      <c r="C47" s="137" t="str">
        <f>VLOOKUP(B47,'[1]LISTADO ATM'!$A$2:$B$822,2,0)</f>
        <v xml:space="preserve">ATM Oficina Romana Norte </v>
      </c>
      <c r="D47" s="131" t="s">
        <v>2540</v>
      </c>
      <c r="E47" s="137">
        <v>3335958012</v>
      </c>
    </row>
    <row r="48" spans="1:5" s="117" customFormat="1" ht="18" x14ac:dyDescent="0.25">
      <c r="A48" s="134" t="str">
        <f>VLOOKUP(B48,'[1]LISTADO ATM'!$A$2:$C$822,3,0)</f>
        <v>DISTRITO NACIONAL</v>
      </c>
      <c r="B48" s="142">
        <v>697</v>
      </c>
      <c r="C48" s="137" t="str">
        <f>VLOOKUP(B48,'[1]LISTADO ATM'!$A$2:$B$822,2,0)</f>
        <v>ATM Hipermercado Olé Ciudad Juan Bosch</v>
      </c>
      <c r="D48" s="131" t="s">
        <v>2540</v>
      </c>
      <c r="E48" s="156">
        <v>3335958114</v>
      </c>
    </row>
    <row r="49" spans="1:8" s="110" customFormat="1" ht="18.75" customHeight="1" x14ac:dyDescent="0.25">
      <c r="A49" s="134" t="str">
        <f>VLOOKUP(B49,'[1]LISTADO ATM'!$A$2:$C$822,3,0)</f>
        <v>SUR</v>
      </c>
      <c r="B49" s="142">
        <v>984</v>
      </c>
      <c r="C49" s="137" t="str">
        <f>VLOOKUP(B49,'[1]LISTADO ATM'!$A$2:$B$822,2,0)</f>
        <v xml:space="preserve">ATM Oficina Neiba II </v>
      </c>
      <c r="D49" s="131" t="s">
        <v>2540</v>
      </c>
      <c r="E49" s="156">
        <v>3335958139</v>
      </c>
    </row>
    <row r="50" spans="1:8" ht="18" x14ac:dyDescent="0.25">
      <c r="A50" s="134" t="str">
        <f>VLOOKUP(B50,'[1]LISTADO ATM'!$A$2:$C$822,3,0)</f>
        <v>ESTE</v>
      </c>
      <c r="B50" s="142">
        <v>660</v>
      </c>
      <c r="C50" s="137" t="str">
        <f>VLOOKUP(B50,'[1]LISTADO ATM'!$A$2:$B$822,2,0)</f>
        <v>ATM Oficina Romana Norte II</v>
      </c>
      <c r="D50" s="131" t="s">
        <v>2540</v>
      </c>
      <c r="E50" s="156">
        <v>3335958146</v>
      </c>
      <c r="F50" s="106"/>
    </row>
    <row r="51" spans="1:8" ht="18" x14ac:dyDescent="0.25">
      <c r="A51" s="134" t="str">
        <f>VLOOKUP(B51,'[1]LISTADO ATM'!$A$2:$C$822,3,0)</f>
        <v>DISTRITO NACIONAL</v>
      </c>
      <c r="B51" s="142">
        <v>883</v>
      </c>
      <c r="C51" s="137" t="str">
        <f>VLOOKUP(B51,'[1]LISTADO ATM'!$A$2:$B$822,2,0)</f>
        <v xml:space="preserve">ATM Oficina Filadelfia Plaza </v>
      </c>
      <c r="D51" s="131" t="s">
        <v>2540</v>
      </c>
      <c r="E51" s="156">
        <v>3335958149</v>
      </c>
    </row>
    <row r="52" spans="1:8" ht="18" x14ac:dyDescent="0.25">
      <c r="A52" s="134" t="str">
        <f>VLOOKUP(B52,'[1]LISTADO ATM'!$A$2:$C$822,3,0)</f>
        <v>SUR</v>
      </c>
      <c r="B52" s="142">
        <v>48</v>
      </c>
      <c r="C52" s="137" t="str">
        <f>VLOOKUP(B52,'[1]LISTADO ATM'!$A$2:$B$822,2,0)</f>
        <v xml:space="preserve">ATM Autoservicio Neiba I </v>
      </c>
      <c r="D52" s="131" t="s">
        <v>2540</v>
      </c>
      <c r="E52" s="156">
        <v>3335958150</v>
      </c>
    </row>
    <row r="53" spans="1:8" s="106" customFormat="1" ht="18" x14ac:dyDescent="0.25">
      <c r="A53" s="134" t="str">
        <f>VLOOKUP(B53,'[1]LISTADO ATM'!$A$2:$C$822,3,0)</f>
        <v>DISTRITO NACIONAL</v>
      </c>
      <c r="B53" s="142">
        <v>235</v>
      </c>
      <c r="C53" s="137" t="str">
        <f>VLOOKUP(B53,'[1]LISTADO ATM'!$A$2:$B$822,2,0)</f>
        <v xml:space="preserve">ATM Oficina Multicentro La Sirena San Isidro </v>
      </c>
      <c r="D53" s="131" t="s">
        <v>2540</v>
      </c>
      <c r="E53" s="156">
        <v>3335958173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3">
        <v>929</v>
      </c>
      <c r="C54" s="137" t="str">
        <f>VLOOKUP(B54,'[1]LISTADO ATM'!$A$2:$B$822,2,0)</f>
        <v>ATM Autoservicio Nacional El Conde</v>
      </c>
      <c r="D54" s="131" t="s">
        <v>2540</v>
      </c>
      <c r="E54" s="156">
        <v>3335958175</v>
      </c>
      <c r="G54" s="110"/>
      <c r="H54" s="110"/>
    </row>
    <row r="55" spans="1:8" ht="18" x14ac:dyDescent="0.25">
      <c r="A55" s="134" t="str">
        <f>VLOOKUP(B55,'[1]LISTADO ATM'!$A$2:$C$822,3,0)</f>
        <v>NORTE</v>
      </c>
      <c r="B55" s="143">
        <v>198</v>
      </c>
      <c r="C55" s="137" t="str">
        <f>VLOOKUP(B55,'[1]LISTADO ATM'!$A$2:$B$822,2,0)</f>
        <v xml:space="preserve">ATM Almacenes El Encanto  (Santiago) </v>
      </c>
      <c r="D55" s="131" t="s">
        <v>2540</v>
      </c>
      <c r="E55" s="137">
        <v>3335958957</v>
      </c>
      <c r="G55" s="110"/>
      <c r="H55" s="110"/>
    </row>
    <row r="56" spans="1:8" s="110" customFormat="1" ht="18" x14ac:dyDescent="0.25">
      <c r="A56" s="134" t="str">
        <f>VLOOKUP(B56,'[1]LISTADO ATM'!$A$2:$C$822,3,0)</f>
        <v>DISTRITO NACIONAL</v>
      </c>
      <c r="B56" s="143">
        <v>791</v>
      </c>
      <c r="C56" s="137" t="str">
        <f>VLOOKUP(B56,'[1]LISTADO ATM'!$A$2:$B$822,2,0)</f>
        <v xml:space="preserve">ATM Oficina Sans Soucí </v>
      </c>
      <c r="D56" s="131" t="s">
        <v>2540</v>
      </c>
      <c r="E56" s="137">
        <v>3335959142</v>
      </c>
    </row>
    <row r="57" spans="1:8" s="110" customFormat="1" ht="18" x14ac:dyDescent="0.25">
      <c r="A57" s="134" t="str">
        <f>VLOOKUP(B57,'[1]LISTADO ATM'!$A$2:$C$822,3,0)</f>
        <v>NORTE</v>
      </c>
      <c r="B57" s="143">
        <v>752</v>
      </c>
      <c r="C57" s="137" t="str">
        <f>VLOOKUP(B57,'[1]LISTADO ATM'!$A$2:$B$822,2,0)</f>
        <v xml:space="preserve">ATM UNP Las Carolinas (La Vega) </v>
      </c>
      <c r="D57" s="131" t="s">
        <v>2540</v>
      </c>
      <c r="E57" s="156">
        <v>3335958080</v>
      </c>
    </row>
    <row r="58" spans="1:8" s="110" customFormat="1" ht="18" customHeight="1" x14ac:dyDescent="0.25">
      <c r="A58" s="134" t="str">
        <f>VLOOKUP(B58,'[1]LISTADO ATM'!$A$2:$C$822,3,0)</f>
        <v>DISTRITO NACIONAL</v>
      </c>
      <c r="B58" s="143">
        <v>642</v>
      </c>
      <c r="C58" s="137" t="str">
        <f>VLOOKUP(B58,'[1]LISTADO ATM'!$A$2:$B$822,2,0)</f>
        <v xml:space="preserve">ATM OMSA Sto. Dgo. </v>
      </c>
      <c r="D58" s="131" t="s">
        <v>2540</v>
      </c>
      <c r="E58" s="156">
        <v>3335958834</v>
      </c>
    </row>
    <row r="59" spans="1:8" s="110" customFormat="1" ht="18" x14ac:dyDescent="0.25">
      <c r="A59" s="134" t="e">
        <f>VLOOKUP(B59,'[1]LISTADO ATM'!$A$2:$C$822,3,0)</f>
        <v>#N/A</v>
      </c>
      <c r="B59" s="143"/>
      <c r="C59" s="137" t="e">
        <f>VLOOKUP(B59,'[1]LISTADO ATM'!$A$2:$B$822,2,0)</f>
        <v>#N/A</v>
      </c>
      <c r="D59" s="131"/>
      <c r="E59" s="156"/>
    </row>
    <row r="60" spans="1:8" s="110" customFormat="1" ht="18" x14ac:dyDescent="0.25">
      <c r="A60" s="134" t="e">
        <f>VLOOKUP(B60,'[1]LISTADO ATM'!$A$2:$C$822,3,0)</f>
        <v>#N/A</v>
      </c>
      <c r="B60" s="143"/>
      <c r="C60" s="137" t="e">
        <f>VLOOKUP(B60,'[1]LISTADO ATM'!$A$2:$B$822,2,0)</f>
        <v>#N/A</v>
      </c>
      <c r="D60" s="131"/>
      <c r="E60" s="156"/>
    </row>
    <row r="61" spans="1:8" ht="18" x14ac:dyDescent="0.25">
      <c r="A61" s="134" t="e">
        <f>VLOOKUP(B61,'[1]LISTADO ATM'!$A$2:$C$822,3,0)</f>
        <v>#N/A</v>
      </c>
      <c r="B61" s="143"/>
      <c r="C61" s="137" t="e">
        <f>VLOOKUP(B61,'[1]LISTADO ATM'!$A$2:$B$822,2,0)</f>
        <v>#N/A</v>
      </c>
      <c r="D61" s="131"/>
      <c r="E61" s="156"/>
    </row>
    <row r="62" spans="1:8" ht="18" x14ac:dyDescent="0.25">
      <c r="A62" s="134" t="e">
        <f>VLOOKUP(B62,'[1]LISTADO ATM'!$A$2:$C$822,3,0)</f>
        <v>#N/A</v>
      </c>
      <c r="B62" s="143"/>
      <c r="C62" s="137" t="e">
        <f>VLOOKUP(B62,'[1]LISTADO ATM'!$A$2:$B$822,2,0)</f>
        <v>#N/A</v>
      </c>
      <c r="D62" s="131"/>
      <c r="E62" s="137"/>
    </row>
    <row r="63" spans="1:8" ht="18" x14ac:dyDescent="0.25">
      <c r="A63" s="134" t="e">
        <f>VLOOKUP(B63,'[1]LISTADO ATM'!$A$2:$C$822,3,0)</f>
        <v>#N/A</v>
      </c>
      <c r="B63" s="143"/>
      <c r="C63" s="137" t="e">
        <f>VLOOKUP(B63,'[1]LISTADO ATM'!$A$2:$B$822,2,0)</f>
        <v>#N/A</v>
      </c>
      <c r="D63" s="131"/>
      <c r="E63" s="137"/>
    </row>
    <row r="64" spans="1:8" ht="18" x14ac:dyDescent="0.25">
      <c r="A64" s="134" t="e">
        <f>VLOOKUP(B64,'[1]LISTADO ATM'!$A$2:$C$822,3,0)</f>
        <v>#N/A</v>
      </c>
      <c r="B64" s="143"/>
      <c r="C64" s="137" t="e">
        <f>VLOOKUP(B64,'[1]LISTADO ATM'!$A$2:$B$822,2,0)</f>
        <v>#N/A</v>
      </c>
      <c r="D64" s="131"/>
      <c r="E64" s="137"/>
    </row>
    <row r="65" spans="1:5" ht="18" x14ac:dyDescent="0.25">
      <c r="A65" s="134" t="e">
        <f>VLOOKUP(B65,'[1]LISTADO ATM'!$A$2:$C$822,3,0)</f>
        <v>#N/A</v>
      </c>
      <c r="B65" s="143"/>
      <c r="C65" s="137" t="e">
        <f>VLOOKUP(B65,'[1]LISTADO ATM'!$A$2:$B$822,2,0)</f>
        <v>#N/A</v>
      </c>
      <c r="D65" s="131"/>
      <c r="E65" s="137"/>
    </row>
    <row r="66" spans="1:5" ht="18.75" customHeight="1" x14ac:dyDescent="0.25">
      <c r="A66" s="134" t="e">
        <f>VLOOKUP(B66,'[1]LISTADO ATM'!$A$2:$C$822,3,0)</f>
        <v>#N/A</v>
      </c>
      <c r="B66" s="143"/>
      <c r="C66" s="137" t="e">
        <f>VLOOKUP(B66,'[1]LISTADO ATM'!$A$2:$B$822,2,0)</f>
        <v>#N/A</v>
      </c>
      <c r="D66" s="131"/>
      <c r="E66" s="137"/>
    </row>
    <row r="67" spans="1:5" ht="18.75" thickBot="1" x14ac:dyDescent="0.3">
      <c r="A67" s="120" t="s">
        <v>2468</v>
      </c>
      <c r="B67" s="155">
        <f>COUNT(B9:B66)</f>
        <v>50</v>
      </c>
      <c r="C67" s="177"/>
      <c r="D67" s="178"/>
      <c r="E67" s="179"/>
    </row>
    <row r="68" spans="1:5" x14ac:dyDescent="0.25">
      <c r="A68" s="117"/>
      <c r="B68" s="146"/>
      <c r="C68" s="117"/>
      <c r="D68" s="117"/>
      <c r="E68" s="122"/>
    </row>
    <row r="69" spans="1:5" ht="18" x14ac:dyDescent="0.25">
      <c r="A69" s="180" t="s">
        <v>2578</v>
      </c>
      <c r="B69" s="181"/>
      <c r="C69" s="181"/>
      <c r="D69" s="181"/>
      <c r="E69" s="182"/>
    </row>
    <row r="70" spans="1:5" ht="18" x14ac:dyDescent="0.25">
      <c r="A70" s="119" t="s">
        <v>15</v>
      </c>
      <c r="B70" s="127" t="s">
        <v>2412</v>
      </c>
      <c r="C70" s="119" t="s">
        <v>46</v>
      </c>
      <c r="D70" s="119" t="s">
        <v>2415</v>
      </c>
      <c r="E70" s="127" t="s">
        <v>2413</v>
      </c>
    </row>
    <row r="71" spans="1:5" ht="18" x14ac:dyDescent="0.25">
      <c r="A71" s="134" t="str">
        <f>VLOOKUP(B71,'[1]LISTADO ATM'!$A$2:$C$822,3,0)</f>
        <v>DISTRITO NACIONAL</v>
      </c>
      <c r="B71" s="142">
        <v>160</v>
      </c>
      <c r="C71" s="137" t="str">
        <f>VLOOKUP(B71,'[1]LISTADO ATM'!$A$2:$B$822,2,0)</f>
        <v xml:space="preserve">ATM Oficina Herrera </v>
      </c>
      <c r="D71" s="131" t="s">
        <v>2536</v>
      </c>
      <c r="E71" s="139">
        <v>3335957703</v>
      </c>
    </row>
    <row r="72" spans="1:5" ht="18" x14ac:dyDescent="0.25">
      <c r="A72" s="134" t="str">
        <f>VLOOKUP(B72,'[1]LISTADO ATM'!$A$2:$C$822,3,0)</f>
        <v>DISTRITO NACIONAL</v>
      </c>
      <c r="B72" s="142">
        <v>87</v>
      </c>
      <c r="C72" s="137" t="str">
        <f>VLOOKUP(B72,'[1]LISTADO ATM'!$A$2:$B$822,2,0)</f>
        <v xml:space="preserve">ATM Autoservicio Sarasota </v>
      </c>
      <c r="D72" s="131" t="s">
        <v>2536</v>
      </c>
      <c r="E72" s="139">
        <v>3335958036</v>
      </c>
    </row>
    <row r="73" spans="1:5" ht="18" customHeight="1" x14ac:dyDescent="0.25">
      <c r="A73" s="134" t="str">
        <f>VLOOKUP(B73,'[1]LISTADO ATM'!$A$2:$C$822,3,0)</f>
        <v>NORTE</v>
      </c>
      <c r="B73" s="142">
        <v>292</v>
      </c>
      <c r="C73" s="137" t="str">
        <f>VLOOKUP(B73,'[1]LISTADO ATM'!$A$2:$B$822,2,0)</f>
        <v xml:space="preserve">ATM UNP Castañuelas (Montecristi) </v>
      </c>
      <c r="D73" s="131" t="s">
        <v>2536</v>
      </c>
      <c r="E73" s="139">
        <v>3335958044</v>
      </c>
    </row>
    <row r="74" spans="1:5" ht="18" x14ac:dyDescent="0.25">
      <c r="A74" s="134" t="str">
        <f>VLOOKUP(B74,'[1]LISTADO ATM'!$A$2:$C$822,3,0)</f>
        <v>NORTE</v>
      </c>
      <c r="B74" s="142">
        <v>888</v>
      </c>
      <c r="C74" s="137" t="str">
        <f>VLOOKUP(B74,'[1]LISTADO ATM'!$A$2:$B$822,2,0)</f>
        <v>ATM Oficina galeria 56 II (SFM)</v>
      </c>
      <c r="D74" s="131" t="s">
        <v>2536</v>
      </c>
      <c r="E74" s="156">
        <v>3335958122</v>
      </c>
    </row>
    <row r="75" spans="1:5" ht="18" x14ac:dyDescent="0.25">
      <c r="A75" s="134" t="str">
        <f>VLOOKUP(B75,'[1]LISTADO ATM'!$A$2:$C$822,3,0)</f>
        <v>NORTE</v>
      </c>
      <c r="B75" s="142">
        <v>431</v>
      </c>
      <c r="C75" s="137" t="str">
        <f>VLOOKUP(B75,'[1]LISTADO ATM'!$A$2:$B$822,2,0)</f>
        <v xml:space="preserve">ATM Autoservicio Sol (Santiago) </v>
      </c>
      <c r="D75" s="131" t="s">
        <v>2536</v>
      </c>
      <c r="E75" s="139">
        <v>3335957984</v>
      </c>
    </row>
    <row r="76" spans="1:5" ht="18" x14ac:dyDescent="0.25">
      <c r="A76" s="134" t="e">
        <f>VLOOKUP(B76,'[1]LISTADO ATM'!$A$2:$C$822,3,0)</f>
        <v>#N/A</v>
      </c>
      <c r="B76" s="142"/>
      <c r="C76" s="137" t="e">
        <f>VLOOKUP(B76,'[1]LISTADO ATM'!$A$2:$B$822,2,0)</f>
        <v>#N/A</v>
      </c>
      <c r="D76" s="131"/>
      <c r="E76" s="137"/>
    </row>
    <row r="77" spans="1:5" ht="18" x14ac:dyDescent="0.25">
      <c r="A77" s="134" t="e">
        <f>VLOOKUP(B77,'[1]LISTADO ATM'!$A$2:$C$822,3,0)</f>
        <v>#N/A</v>
      </c>
      <c r="B77" s="142"/>
      <c r="C77" s="137" t="e">
        <f>VLOOKUP(B77,'[1]LISTADO ATM'!$A$2:$B$822,2,0)</f>
        <v>#N/A</v>
      </c>
      <c r="D77" s="131"/>
      <c r="E77" s="137"/>
    </row>
    <row r="78" spans="1:5" ht="18" customHeight="1" thickBot="1" x14ac:dyDescent="0.3">
      <c r="A78" s="120" t="s">
        <v>2468</v>
      </c>
      <c r="B78" s="155">
        <f>COUNT(B71:B77)</f>
        <v>5</v>
      </c>
      <c r="C78" s="177"/>
      <c r="D78" s="178"/>
      <c r="E78" s="179"/>
    </row>
    <row r="79" spans="1:5" ht="15.75" thickBot="1" x14ac:dyDescent="0.3">
      <c r="A79" s="117"/>
      <c r="B79" s="146"/>
      <c r="C79" s="117"/>
      <c r="D79" s="117"/>
      <c r="E79" s="122"/>
    </row>
    <row r="80" spans="1:5" ht="18.75" thickBot="1" x14ac:dyDescent="0.3">
      <c r="A80" s="183" t="s">
        <v>2469</v>
      </c>
      <c r="B80" s="184"/>
      <c r="C80" s="184"/>
      <c r="D80" s="184"/>
      <c r="E80" s="185"/>
    </row>
    <row r="81" spans="1:5" ht="18.75" customHeight="1" x14ac:dyDescent="0.25">
      <c r="A81" s="119" t="s">
        <v>15</v>
      </c>
      <c r="B81" s="127" t="s">
        <v>2412</v>
      </c>
      <c r="C81" s="119" t="s">
        <v>46</v>
      </c>
      <c r="D81" s="119" t="s">
        <v>2415</v>
      </c>
      <c r="E81" s="127" t="s">
        <v>2413</v>
      </c>
    </row>
    <row r="82" spans="1:5" ht="18" x14ac:dyDescent="0.25">
      <c r="A82" s="134" t="str">
        <f>VLOOKUP(B82,'[1]LISTADO ATM'!$A$2:$C$822,3,0)</f>
        <v>DISTRITO NACIONAL</v>
      </c>
      <c r="B82" s="143">
        <v>738</v>
      </c>
      <c r="C82" s="137" t="str">
        <f>VLOOKUP(B82,'[1]LISTADO ATM'!$A$2:$B$822,2,0)</f>
        <v xml:space="preserve">ATM Zona Franca Los Alcarrizos </v>
      </c>
      <c r="D82" s="130" t="s">
        <v>2433</v>
      </c>
      <c r="E82" s="137">
        <v>3335956853</v>
      </c>
    </row>
    <row r="83" spans="1:5" ht="18" x14ac:dyDescent="0.25">
      <c r="A83" s="148" t="str">
        <f>VLOOKUP(B83,'[1]LISTADO ATM'!$A$2:$C$822,3,0)</f>
        <v>DISTRITO NACIONAL</v>
      </c>
      <c r="B83" s="143">
        <v>671</v>
      </c>
      <c r="C83" s="149" t="str">
        <f>VLOOKUP(B83,'[1]LISTADO ATM'!$A$2:$B$822,2,0)</f>
        <v>ATM Ayuntamiento Sto. Dgo. Norte</v>
      </c>
      <c r="D83" s="150" t="s">
        <v>2433</v>
      </c>
      <c r="E83" s="137">
        <v>3335957771</v>
      </c>
    </row>
    <row r="84" spans="1:5" ht="18.75" customHeight="1" x14ac:dyDescent="0.25">
      <c r="A84" s="148" t="str">
        <f>VLOOKUP(B84,'[1]LISTADO ATM'!$A$2:$C$822,3,0)</f>
        <v>ESTE</v>
      </c>
      <c r="B84" s="143">
        <v>673</v>
      </c>
      <c r="C84" s="149" t="str">
        <f>VLOOKUP(B84,'[1]LISTADO ATM'!$A$2:$B$822,2,0)</f>
        <v>ATM Clínica Dr. Cruz Jiminián</v>
      </c>
      <c r="D84" s="150" t="s">
        <v>2433</v>
      </c>
      <c r="E84" s="137">
        <v>3335957797</v>
      </c>
    </row>
    <row r="85" spans="1:5" ht="18.75" customHeight="1" x14ac:dyDescent="0.25">
      <c r="A85" s="148" t="str">
        <f>VLOOKUP(B85,'[1]LISTADO ATM'!$A$2:$C$822,3,0)</f>
        <v>SUR</v>
      </c>
      <c r="B85" s="143">
        <v>356</v>
      </c>
      <c r="C85" s="149" t="str">
        <f>VLOOKUP(B85,'[1]LISTADO ATM'!$A$2:$B$822,2,0)</f>
        <v xml:space="preserve">ATM Estación Sigma (San Cristóbal) </v>
      </c>
      <c r="D85" s="150" t="s">
        <v>2433</v>
      </c>
      <c r="E85" s="137">
        <v>3335957985</v>
      </c>
    </row>
    <row r="86" spans="1:5" ht="18" x14ac:dyDescent="0.25">
      <c r="A86" s="148" t="str">
        <f>VLOOKUP(B86,'[1]LISTADO ATM'!$A$2:$C$822,3,0)</f>
        <v>DISTRITO NACIONAL</v>
      </c>
      <c r="B86" s="143">
        <v>684</v>
      </c>
      <c r="C86" s="149" t="str">
        <f>VLOOKUP(B86,'[1]LISTADO ATM'!$A$2:$B$822,2,0)</f>
        <v>ATM Estación Texaco Prolongación 27 Febrero</v>
      </c>
      <c r="D86" s="150" t="s">
        <v>2433</v>
      </c>
      <c r="E86" s="137">
        <v>3335957979</v>
      </c>
    </row>
    <row r="87" spans="1:5" ht="18" x14ac:dyDescent="0.25">
      <c r="A87" s="148" t="str">
        <f>VLOOKUP(B87,'[1]LISTADO ATM'!$A$2:$C$822,3,0)</f>
        <v>DISTRITO NACIONAL</v>
      </c>
      <c r="B87" s="143">
        <v>540</v>
      </c>
      <c r="C87" s="149" t="str">
        <f>VLOOKUP(B87,'[1]LISTADO ATM'!$A$2:$B$822,2,0)</f>
        <v xml:space="preserve">ATM Autoservicio Sambil I </v>
      </c>
      <c r="D87" s="150" t="s">
        <v>2433</v>
      </c>
      <c r="E87" s="137">
        <v>3335957857</v>
      </c>
    </row>
    <row r="88" spans="1:5" s="117" customFormat="1" ht="18.75" customHeight="1" x14ac:dyDescent="0.25">
      <c r="A88" s="148" t="str">
        <f>VLOOKUP(B88,'[1]LISTADO ATM'!$A$2:$C$822,3,0)</f>
        <v>DISTRITO NACIONAL</v>
      </c>
      <c r="B88" s="143">
        <v>889</v>
      </c>
      <c r="C88" s="149" t="str">
        <f>VLOOKUP(B88,'[1]LISTADO ATM'!$A$2:$B$822,2,0)</f>
        <v>ATM Oficina Plaza Lama Máximo Gómez II</v>
      </c>
      <c r="D88" s="150" t="s">
        <v>2433</v>
      </c>
      <c r="E88" s="137">
        <v>3335958009</v>
      </c>
    </row>
    <row r="89" spans="1:5" ht="18" x14ac:dyDescent="0.25">
      <c r="A89" s="148" t="str">
        <f>VLOOKUP(B89,'[1]LISTADO ATM'!$A$2:$C$822,3,0)</f>
        <v>NORTE</v>
      </c>
      <c r="B89" s="143">
        <v>903</v>
      </c>
      <c r="C89" s="149" t="str">
        <f>VLOOKUP(B89,'[1]LISTADO ATM'!$A$2:$B$822,2,0)</f>
        <v xml:space="preserve">ATM Oficina La Vega Real I </v>
      </c>
      <c r="D89" s="150" t="s">
        <v>2433</v>
      </c>
      <c r="E89" s="137">
        <v>3335958017</v>
      </c>
    </row>
    <row r="90" spans="1:5" ht="18" x14ac:dyDescent="0.25">
      <c r="A90" s="148" t="str">
        <f>VLOOKUP(B90,'[1]LISTADO ATM'!$A$2:$C$822,3,0)</f>
        <v>NORTE</v>
      </c>
      <c r="B90" s="143">
        <v>633</v>
      </c>
      <c r="C90" s="149" t="str">
        <f>VLOOKUP(B90,'[1]LISTADO ATM'!$A$2:$B$822,2,0)</f>
        <v xml:space="preserve">ATM Autobanco Las Colinas </v>
      </c>
      <c r="D90" s="150" t="s">
        <v>2433</v>
      </c>
      <c r="E90" s="156">
        <v>3335958130</v>
      </c>
    </row>
    <row r="91" spans="1:5" ht="18" x14ac:dyDescent="0.25">
      <c r="A91" s="148" t="str">
        <f>VLOOKUP(B91,'[1]LISTADO ATM'!$A$2:$C$822,3,0)</f>
        <v>NORTE</v>
      </c>
      <c r="B91" s="143">
        <v>136</v>
      </c>
      <c r="C91" s="149" t="str">
        <f>VLOOKUP(B91,'[1]LISTADO ATM'!$A$2:$B$822,2,0)</f>
        <v>ATM S/M Xtra (Santiago)</v>
      </c>
      <c r="D91" s="150" t="s">
        <v>2433</v>
      </c>
      <c r="E91" s="156">
        <v>3335958094</v>
      </c>
    </row>
    <row r="92" spans="1:5" ht="18" x14ac:dyDescent="0.25">
      <c r="A92" s="148" t="str">
        <f>VLOOKUP(B92,'[1]LISTADO ATM'!$A$2:$C$822,3,0)</f>
        <v>NORTE</v>
      </c>
      <c r="B92" s="143">
        <v>52</v>
      </c>
      <c r="C92" s="149" t="str">
        <f>VLOOKUP(B92,'[1]LISTADO ATM'!$A$2:$B$822,2,0)</f>
        <v xml:space="preserve">ATM Oficina Jarabacoa </v>
      </c>
      <c r="D92" s="150" t="s">
        <v>2433</v>
      </c>
      <c r="E92" s="156">
        <v>3335958109</v>
      </c>
    </row>
    <row r="93" spans="1:5" ht="18" x14ac:dyDescent="0.25">
      <c r="A93" s="148" t="str">
        <f>VLOOKUP(B93,'[1]LISTADO ATM'!$A$2:$C$822,3,0)</f>
        <v>DISTRITO NACIONAL</v>
      </c>
      <c r="B93" s="143">
        <v>516</v>
      </c>
      <c r="C93" s="149" t="str">
        <f>VLOOKUP(B93,'[1]LISTADO ATM'!$A$2:$B$822,2,0)</f>
        <v xml:space="preserve">ATM Oficina Gascue </v>
      </c>
      <c r="D93" s="150" t="s">
        <v>2433</v>
      </c>
      <c r="E93" s="156">
        <v>3335958113</v>
      </c>
    </row>
    <row r="94" spans="1:5" ht="18" x14ac:dyDescent="0.25">
      <c r="A94" s="148" t="str">
        <f>VLOOKUP(B94,'[1]LISTADO ATM'!$A$2:$C$822,3,0)</f>
        <v>DISTRITO NACIONAL</v>
      </c>
      <c r="B94" s="143">
        <v>967</v>
      </c>
      <c r="C94" s="149" t="str">
        <f>VLOOKUP(B94,'[1]LISTADO ATM'!$A$2:$B$822,2,0)</f>
        <v xml:space="preserve">ATM UNP Hiper Olé Autopista Duarte </v>
      </c>
      <c r="D94" s="150" t="s">
        <v>2433</v>
      </c>
      <c r="E94" s="156">
        <v>3335958138</v>
      </c>
    </row>
    <row r="95" spans="1:5" ht="18" x14ac:dyDescent="0.25">
      <c r="A95" s="148" t="str">
        <f>VLOOKUP(B95,'[1]LISTADO ATM'!$A$2:$C$822,3,0)</f>
        <v>DISTRITO NACIONAL</v>
      </c>
      <c r="B95" s="143">
        <v>338</v>
      </c>
      <c r="C95" s="149" t="str">
        <f>VLOOKUP(B95,'[1]LISTADO ATM'!$A$2:$B$822,2,0)</f>
        <v>ATM S/M Aprezio Pantoja</v>
      </c>
      <c r="D95" s="150" t="s">
        <v>2433</v>
      </c>
      <c r="E95" s="156">
        <v>3335958144</v>
      </c>
    </row>
    <row r="96" spans="1:5" ht="18" x14ac:dyDescent="0.25">
      <c r="A96" s="148" t="str">
        <f>VLOOKUP(B96,'[1]LISTADO ATM'!$A$2:$C$822,3,0)</f>
        <v>DISTRITO NACIONAL</v>
      </c>
      <c r="B96" s="143">
        <v>493</v>
      </c>
      <c r="C96" s="149" t="str">
        <f>VLOOKUP(B96,'[1]LISTADO ATM'!$A$2:$B$822,2,0)</f>
        <v xml:space="preserve">ATM Oficina Haina Occidental II </v>
      </c>
      <c r="D96" s="150" t="s">
        <v>2433</v>
      </c>
      <c r="E96" s="156">
        <v>3335958148</v>
      </c>
    </row>
    <row r="97" spans="1:5" ht="18" x14ac:dyDescent="0.25">
      <c r="A97" s="148" t="str">
        <f>VLOOKUP(B97,'[1]LISTADO ATM'!$A$2:$C$822,3,0)</f>
        <v>DISTRITO NACIONAL</v>
      </c>
      <c r="B97" s="143">
        <v>672</v>
      </c>
      <c r="C97" s="149" t="str">
        <f>VLOOKUP(B97,'[1]LISTADO ATM'!$A$2:$B$822,2,0)</f>
        <v>ATM Destacamento Policía Nacional La Victoria</v>
      </c>
      <c r="D97" s="150" t="s">
        <v>2433</v>
      </c>
      <c r="E97" s="156">
        <v>3335958157</v>
      </c>
    </row>
    <row r="98" spans="1:5" ht="18" x14ac:dyDescent="0.25">
      <c r="A98" s="148" t="str">
        <f>VLOOKUP(B98,'[1]LISTADO ATM'!$A$2:$C$822,3,0)</f>
        <v>ESTE</v>
      </c>
      <c r="B98" s="143">
        <v>630</v>
      </c>
      <c r="C98" s="149" t="str">
        <f>VLOOKUP(B98,'[1]LISTADO ATM'!$A$2:$B$822,2,0)</f>
        <v xml:space="preserve">ATM Oficina Plaza Zaglul (SPM) </v>
      </c>
      <c r="D98" s="150" t="s">
        <v>2433</v>
      </c>
      <c r="E98" s="137">
        <v>3335958913</v>
      </c>
    </row>
    <row r="99" spans="1:5" ht="18" x14ac:dyDescent="0.25">
      <c r="A99" s="148" t="str">
        <f>VLOOKUP(B99,'[1]LISTADO ATM'!$A$2:$C$822,3,0)</f>
        <v>NORTE</v>
      </c>
      <c r="B99" s="143">
        <v>728</v>
      </c>
      <c r="C99" s="149" t="str">
        <f>VLOOKUP(B99,'[1]LISTADO ATM'!$A$2:$B$822,2,0)</f>
        <v xml:space="preserve">ATM UNP La Vega Oficina Regional Norcentral </v>
      </c>
      <c r="D99" s="150" t="s">
        <v>2433</v>
      </c>
      <c r="E99" s="137">
        <v>3335958936</v>
      </c>
    </row>
    <row r="100" spans="1:5" ht="18" x14ac:dyDescent="0.25">
      <c r="A100" s="148" t="str">
        <f>VLOOKUP(B100,'[1]LISTADO ATM'!$A$2:$C$822,3,0)</f>
        <v>NORTE</v>
      </c>
      <c r="B100" s="143">
        <v>965</v>
      </c>
      <c r="C100" s="149" t="str">
        <f>VLOOKUP(B100,'[1]LISTADO ATM'!$A$2:$B$822,2,0)</f>
        <v xml:space="preserve">ATM S/M La Fuente FUN (Santiago) </v>
      </c>
      <c r="D100" s="150" t="s">
        <v>2433</v>
      </c>
      <c r="E100" s="137">
        <v>3335958944</v>
      </c>
    </row>
    <row r="101" spans="1:5" ht="18" x14ac:dyDescent="0.25">
      <c r="A101" s="148" t="str">
        <f>VLOOKUP(B101,'[1]LISTADO ATM'!$A$2:$C$822,3,0)</f>
        <v>DISTRITO NACIONAL</v>
      </c>
      <c r="B101" s="143">
        <v>574</v>
      </c>
      <c r="C101" s="149" t="str">
        <f>VLOOKUP(B101,'[1]LISTADO ATM'!$A$2:$B$822,2,0)</f>
        <v xml:space="preserve">ATM Club Obras Públicas </v>
      </c>
      <c r="D101" s="150" t="s">
        <v>2433</v>
      </c>
      <c r="E101" s="137">
        <v>3335958951</v>
      </c>
    </row>
    <row r="102" spans="1:5" ht="18" x14ac:dyDescent="0.25">
      <c r="A102" s="148" t="str">
        <f>VLOOKUP(B102,'[1]LISTADO ATM'!$A$2:$C$822,3,0)</f>
        <v>ESTE</v>
      </c>
      <c r="B102" s="143">
        <v>843</v>
      </c>
      <c r="C102" s="149" t="str">
        <f>VLOOKUP(B102,'[1]LISTADO ATM'!$A$2:$B$822,2,0)</f>
        <v xml:space="preserve">ATM Oficina Romana Centro </v>
      </c>
      <c r="D102" s="150" t="s">
        <v>2433</v>
      </c>
      <c r="E102" s="137">
        <v>3335958986</v>
      </c>
    </row>
    <row r="103" spans="1:5" ht="18" x14ac:dyDescent="0.25">
      <c r="A103" s="148" t="str">
        <f>VLOOKUP(B103,'[1]LISTADO ATM'!$A$2:$C$822,3,0)</f>
        <v>SUR</v>
      </c>
      <c r="B103" s="143">
        <v>750</v>
      </c>
      <c r="C103" s="149" t="str">
        <f>VLOOKUP(B103,'[1]LISTADO ATM'!$A$2:$B$822,2,0)</f>
        <v xml:space="preserve">ATM UNP Duvergé </v>
      </c>
      <c r="D103" s="150" t="s">
        <v>2433</v>
      </c>
      <c r="E103" s="137">
        <v>3335959012</v>
      </c>
    </row>
    <row r="104" spans="1:5" ht="18" x14ac:dyDescent="0.25">
      <c r="A104" s="148" t="str">
        <f>VLOOKUP(B104,'[1]LISTADO ATM'!$A$2:$C$822,3,0)</f>
        <v>ESTE</v>
      </c>
      <c r="B104" s="157">
        <v>612</v>
      </c>
      <c r="C104" s="149" t="str">
        <f>VLOOKUP(B104,'[1]LISTADO ATM'!$A$2:$B$822,2,0)</f>
        <v xml:space="preserve">ATM Plaza Orense (La Romana) </v>
      </c>
      <c r="D104" s="150" t="s">
        <v>2433</v>
      </c>
      <c r="E104" s="137">
        <v>3335959107</v>
      </c>
    </row>
    <row r="105" spans="1:5" ht="18" x14ac:dyDescent="0.25">
      <c r="A105" s="148" t="str">
        <f>VLOOKUP(B105,'[1]LISTADO ATM'!$A$2:$C$822,3,0)</f>
        <v>DISTRITO NACIONAL</v>
      </c>
      <c r="B105" s="143">
        <v>713</v>
      </c>
      <c r="C105" s="149" t="str">
        <f>VLOOKUP(B105,'[1]LISTADO ATM'!$A$2:$B$822,2,0)</f>
        <v xml:space="preserve">ATM Oficina Las Américas </v>
      </c>
      <c r="D105" s="150" t="s">
        <v>2433</v>
      </c>
      <c r="E105" s="137">
        <v>3335959263</v>
      </c>
    </row>
    <row r="106" spans="1:5" ht="18" x14ac:dyDescent="0.25">
      <c r="A106" s="148" t="str">
        <f>VLOOKUP(B106,'[1]LISTADO ATM'!$A$2:$C$822,3,0)</f>
        <v>NORTE</v>
      </c>
      <c r="B106" s="143">
        <v>687</v>
      </c>
      <c r="C106" s="149" t="str">
        <f>VLOOKUP(B106,'[1]LISTADO ATM'!$A$2:$B$822,2,0)</f>
        <v>ATM Oficina Monterrico II</v>
      </c>
      <c r="D106" s="150" t="s">
        <v>2433</v>
      </c>
      <c r="E106" s="137">
        <v>3335959266</v>
      </c>
    </row>
    <row r="107" spans="1:5" ht="18" x14ac:dyDescent="0.25">
      <c r="A107" s="148" t="str">
        <f>VLOOKUP(B107,'[1]LISTADO ATM'!$A$2:$C$822,3,0)</f>
        <v>NORTE</v>
      </c>
      <c r="B107" s="143">
        <v>720</v>
      </c>
      <c r="C107" s="149" t="str">
        <f>VLOOKUP(B107,'[1]LISTADO ATM'!$A$2:$B$822,2,0)</f>
        <v xml:space="preserve">ATM OMSA (Santiago) </v>
      </c>
      <c r="D107" s="150" t="s">
        <v>2433</v>
      </c>
      <c r="E107" s="137">
        <v>3335959427</v>
      </c>
    </row>
    <row r="108" spans="1:5" ht="18" x14ac:dyDescent="0.25">
      <c r="A108" s="148" t="str">
        <f>VLOOKUP(B108,'[1]LISTADO ATM'!$A$2:$C$822,3,0)</f>
        <v>ESTE</v>
      </c>
      <c r="B108" s="143">
        <v>480</v>
      </c>
      <c r="C108" s="149" t="str">
        <f>VLOOKUP(B108,'[1]LISTADO ATM'!$A$2:$B$822,2,0)</f>
        <v>ATM UNP Farmaconal Higuey</v>
      </c>
      <c r="D108" s="150" t="s">
        <v>2433</v>
      </c>
      <c r="E108" s="137">
        <v>3335959434</v>
      </c>
    </row>
    <row r="109" spans="1:5" ht="18" x14ac:dyDescent="0.25">
      <c r="A109" s="148" t="e">
        <f>VLOOKUP(B109,'[1]LISTADO ATM'!$A$2:$C$822,3,0)</f>
        <v>#N/A</v>
      </c>
      <c r="B109" s="143"/>
      <c r="C109" s="149" t="e">
        <f>VLOOKUP(B109,'[1]LISTADO ATM'!$A$2:$B$822,2,0)</f>
        <v>#N/A</v>
      </c>
      <c r="D109" s="130"/>
      <c r="E109" s="137"/>
    </row>
    <row r="110" spans="1:5" ht="18" x14ac:dyDescent="0.25">
      <c r="A110" s="148" t="e">
        <f>VLOOKUP(B110,'[1]LISTADO ATM'!$A$2:$C$822,3,0)</f>
        <v>#N/A</v>
      </c>
      <c r="B110" s="143"/>
      <c r="C110" s="149" t="e">
        <f>VLOOKUP(B110,'[1]LISTADO ATM'!$A$2:$B$822,2,0)</f>
        <v>#N/A</v>
      </c>
      <c r="D110" s="130"/>
      <c r="E110" s="137"/>
    </row>
    <row r="111" spans="1:5" ht="18" x14ac:dyDescent="0.25">
      <c r="A111" s="148" t="e">
        <f>VLOOKUP(B111,'[1]LISTADO ATM'!$A$2:$C$822,3,0)</f>
        <v>#N/A</v>
      </c>
      <c r="B111" s="143"/>
      <c r="C111" s="149" t="e">
        <f>VLOOKUP(B111,'[1]LISTADO ATM'!$A$2:$B$822,2,0)</f>
        <v>#N/A</v>
      </c>
      <c r="D111" s="130"/>
      <c r="E111" s="137"/>
    </row>
    <row r="112" spans="1:5" ht="18" x14ac:dyDescent="0.25">
      <c r="A112" s="148" t="e">
        <f>VLOOKUP(B112,'[1]LISTADO ATM'!$A$2:$C$822,3,0)</f>
        <v>#N/A</v>
      </c>
      <c r="B112" s="143"/>
      <c r="C112" s="149" t="e">
        <f>VLOOKUP(B112,'[1]LISTADO ATM'!$A$2:$B$822,2,0)</f>
        <v>#N/A</v>
      </c>
      <c r="D112" s="130"/>
      <c r="E112" s="137"/>
    </row>
    <row r="113" spans="1:5" ht="18" x14ac:dyDescent="0.25">
      <c r="A113" s="148" t="e">
        <f>VLOOKUP(B113,'[1]LISTADO ATM'!$A$2:$C$822,3,0)</f>
        <v>#N/A</v>
      </c>
      <c r="B113" s="143"/>
      <c r="C113" s="149" t="e">
        <f>VLOOKUP(B113,'[1]LISTADO ATM'!$A$2:$B$822,2,0)</f>
        <v>#N/A</v>
      </c>
      <c r="D113" s="130"/>
      <c r="E113" s="137"/>
    </row>
    <row r="114" spans="1:5" ht="18.75" thickBot="1" x14ac:dyDescent="0.3">
      <c r="A114" s="138"/>
      <c r="B114" s="155">
        <f>COUNT(B82:B108)</f>
        <v>27</v>
      </c>
      <c r="C114" s="129"/>
      <c r="D114" s="129"/>
      <c r="E114" s="129"/>
    </row>
    <row r="115" spans="1:5" ht="15.75" thickBot="1" x14ac:dyDescent="0.3">
      <c r="A115" s="117"/>
      <c r="B115" s="146"/>
      <c r="C115" s="117"/>
      <c r="D115" s="117"/>
      <c r="E115" s="122"/>
    </row>
    <row r="116" spans="1:5" ht="18.75" thickBot="1" x14ac:dyDescent="0.3">
      <c r="A116" s="183" t="s">
        <v>2433</v>
      </c>
      <c r="B116" s="184"/>
      <c r="C116" s="184"/>
      <c r="D116" s="184"/>
      <c r="E116" s="185"/>
    </row>
    <row r="117" spans="1:5" ht="18" x14ac:dyDescent="0.25">
      <c r="A117" s="119" t="s">
        <v>15</v>
      </c>
      <c r="B117" s="127" t="s">
        <v>2412</v>
      </c>
      <c r="C117" s="119" t="s">
        <v>2583</v>
      </c>
      <c r="D117" s="119" t="s">
        <v>2415</v>
      </c>
      <c r="E117" s="127" t="s">
        <v>2413</v>
      </c>
    </row>
    <row r="118" spans="1:5" ht="18" x14ac:dyDescent="0.25">
      <c r="A118" s="134" t="str">
        <f>VLOOKUP(B118,'[1]LISTADO ATM'!$A$2:$C$822,3,0)</f>
        <v>DISTRITO NACIONAL</v>
      </c>
      <c r="B118" s="142">
        <v>570</v>
      </c>
      <c r="C118" s="137" t="str">
        <f>VLOOKUP(B118,'[1]LISTADO ATM'!$A$2:$B$822,2,0)</f>
        <v xml:space="preserve">ATM S/M Liverpool Villa Mella </v>
      </c>
      <c r="D118" s="134" t="s">
        <v>2475</v>
      </c>
      <c r="E118" s="137">
        <v>3335957678</v>
      </c>
    </row>
    <row r="119" spans="1:5" ht="18" x14ac:dyDescent="0.25">
      <c r="A119" s="134" t="str">
        <f>VLOOKUP(B119,'[1]LISTADO ATM'!$A$2:$C$822,3,0)</f>
        <v>DISTRITO NACIONAL</v>
      </c>
      <c r="B119" s="142">
        <v>876</v>
      </c>
      <c r="C119" s="137" t="str">
        <f>VLOOKUP(B119,'[1]LISTADO ATM'!$A$2:$B$822,2,0)</f>
        <v xml:space="preserve">ATM Estación Next Abraham Lincoln </v>
      </c>
      <c r="D119" s="134" t="s">
        <v>2475</v>
      </c>
      <c r="E119" s="156">
        <v>3335956269</v>
      </c>
    </row>
    <row r="120" spans="1:5" ht="18" x14ac:dyDescent="0.25">
      <c r="A120" s="134" t="str">
        <f>VLOOKUP(B120,'[1]LISTADO ATM'!$A$2:$C$822,3,0)</f>
        <v>DISTRITO NACIONAL</v>
      </c>
      <c r="B120" s="142">
        <v>983</v>
      </c>
      <c r="C120" s="137" t="str">
        <f>VLOOKUP(B120,'[1]LISTADO ATM'!$A$2:$B$822,2,0)</f>
        <v xml:space="preserve">ATM Bravo República de Colombia </v>
      </c>
      <c r="D120" s="134" t="s">
        <v>2475</v>
      </c>
      <c r="E120" s="156">
        <v>3335958076</v>
      </c>
    </row>
    <row r="121" spans="1:5" ht="18" x14ac:dyDescent="0.25">
      <c r="A121" s="134" t="str">
        <f>VLOOKUP(B121,'[1]LISTADO ATM'!$A$2:$C$822,3,0)</f>
        <v>DISTRITO NACIONAL</v>
      </c>
      <c r="B121" s="142">
        <v>785</v>
      </c>
      <c r="C121" s="137" t="str">
        <f>VLOOKUP(B121,'[1]LISTADO ATM'!$A$2:$B$822,2,0)</f>
        <v xml:space="preserve">ATM S/M Nacional Máximo Gómez </v>
      </c>
      <c r="D121" s="134" t="s">
        <v>2475</v>
      </c>
      <c r="E121" s="156">
        <v>3335958099</v>
      </c>
    </row>
    <row r="122" spans="1:5" ht="18" x14ac:dyDescent="0.25">
      <c r="A122" s="134" t="str">
        <f>VLOOKUP(B122,'[1]LISTADO ATM'!$A$2:$C$822,3,0)</f>
        <v>DISTRITO NACIONAL</v>
      </c>
      <c r="B122" s="142">
        <v>406</v>
      </c>
      <c r="C122" s="137" t="str">
        <f>VLOOKUP(B122,'[1]LISTADO ATM'!$A$2:$B$822,2,0)</f>
        <v xml:space="preserve">ATM UNP Plaza Lama Máximo Gómez </v>
      </c>
      <c r="D122" s="134" t="s">
        <v>2475</v>
      </c>
      <c r="E122" s="156">
        <v>3335958145</v>
      </c>
    </row>
    <row r="123" spans="1:5" ht="18" customHeight="1" x14ac:dyDescent="0.25">
      <c r="A123" s="134" t="str">
        <f>VLOOKUP(B123,'[1]LISTADO ATM'!$A$2:$C$822,3,0)</f>
        <v>NORTE</v>
      </c>
      <c r="B123" s="142">
        <v>282</v>
      </c>
      <c r="C123" s="137" t="str">
        <f>VLOOKUP(B123,'[1]LISTADO ATM'!$A$2:$B$822,2,0)</f>
        <v xml:space="preserve">ATM Autobanco Nibaje </v>
      </c>
      <c r="D123" s="134" t="s">
        <v>2475</v>
      </c>
      <c r="E123" s="156">
        <v>3335958174</v>
      </c>
    </row>
    <row r="124" spans="1:5" ht="18" x14ac:dyDescent="0.25">
      <c r="A124" s="134" t="str">
        <f>VLOOKUP(B124,'[1]LISTADO ATM'!$A$2:$C$822,3,0)</f>
        <v>NORTE</v>
      </c>
      <c r="B124" s="142">
        <v>886</v>
      </c>
      <c r="C124" s="137" t="str">
        <f>VLOOKUP(B124,'[1]LISTADO ATM'!$A$2:$B$822,2,0)</f>
        <v xml:space="preserve">ATM Oficina Guayubín </v>
      </c>
      <c r="D124" s="134" t="s">
        <v>2475</v>
      </c>
      <c r="E124" s="156">
        <v>3335958450</v>
      </c>
    </row>
    <row r="125" spans="1:5" ht="18" x14ac:dyDescent="0.25">
      <c r="A125" s="134" t="str">
        <f>VLOOKUP(B125,'[1]LISTADO ATM'!$A$2:$C$822,3,0)</f>
        <v>NORTE</v>
      </c>
      <c r="B125" s="142">
        <v>315</v>
      </c>
      <c r="C125" s="137" t="str">
        <f>VLOOKUP(B125,'[1]LISTADO ATM'!$A$2:$B$822,2,0)</f>
        <v xml:space="preserve">ATM Oficina Estrella Sadalá </v>
      </c>
      <c r="D125" s="134" t="s">
        <v>2475</v>
      </c>
      <c r="E125" s="156">
        <v>3335958887</v>
      </c>
    </row>
    <row r="126" spans="1:5" ht="18" x14ac:dyDescent="0.25">
      <c r="A126" s="134" t="str">
        <f>VLOOKUP(B126,'[1]LISTADO ATM'!$A$2:$C$822,3,0)</f>
        <v>DISTRITO NACIONAL</v>
      </c>
      <c r="B126" s="142">
        <v>676</v>
      </c>
      <c r="C126" s="137" t="str">
        <f>VLOOKUP(B126,'[1]LISTADO ATM'!$A$2:$B$822,2,0)</f>
        <v>ATM S/M Bravo Colina Del Oeste</v>
      </c>
      <c r="D126" s="134" t="s">
        <v>2475</v>
      </c>
      <c r="E126" s="156">
        <v>3335958974</v>
      </c>
    </row>
    <row r="127" spans="1:5" ht="18" x14ac:dyDescent="0.25">
      <c r="A127" s="134" t="str">
        <f>VLOOKUP(B127,'[1]LISTADO ATM'!$A$2:$C$822,3,0)</f>
        <v>DISTRITO NACIONAL</v>
      </c>
      <c r="B127" s="142">
        <v>267</v>
      </c>
      <c r="C127" s="137" t="str">
        <f>VLOOKUP(B127,'[1]LISTADO ATM'!$A$2:$B$822,2,0)</f>
        <v xml:space="preserve">ATM Centro de Caja México </v>
      </c>
      <c r="D127" s="134" t="s">
        <v>2475</v>
      </c>
      <c r="E127" s="156">
        <v>3335959645</v>
      </c>
    </row>
    <row r="128" spans="1:5" ht="18" x14ac:dyDescent="0.25">
      <c r="A128" s="134" t="e">
        <f>VLOOKUP(B128,'[1]LISTADO ATM'!$A$2:$C$822,3,0)</f>
        <v>#N/A</v>
      </c>
      <c r="B128" s="142"/>
      <c r="C128" s="137" t="e">
        <f>VLOOKUP(B128,'[1]LISTADO ATM'!$A$2:$B$822,2,0)</f>
        <v>#N/A</v>
      </c>
      <c r="D128" s="134"/>
      <c r="E128" s="137"/>
    </row>
    <row r="129" spans="1:5" ht="18" x14ac:dyDescent="0.25">
      <c r="A129" s="134" t="e">
        <f>VLOOKUP(B129,'[1]LISTADO ATM'!$A$2:$C$822,3,0)</f>
        <v>#N/A</v>
      </c>
      <c r="B129" s="142"/>
      <c r="C129" s="137" t="e">
        <f>VLOOKUP(B129,'[1]LISTADO ATM'!$A$2:$B$822,2,0)</f>
        <v>#N/A</v>
      </c>
      <c r="D129" s="134"/>
      <c r="E129" s="137"/>
    </row>
    <row r="130" spans="1:5" ht="18" x14ac:dyDescent="0.25">
      <c r="A130" s="134" t="e">
        <f>VLOOKUP(B130,'[1]LISTADO ATM'!$A$2:$C$822,3,0)</f>
        <v>#N/A</v>
      </c>
      <c r="B130" s="142"/>
      <c r="C130" s="137" t="e">
        <f>VLOOKUP(B130,'[1]LISTADO ATM'!$A$2:$B$822,2,0)</f>
        <v>#N/A</v>
      </c>
      <c r="D130" s="134"/>
      <c r="E130" s="156"/>
    </row>
    <row r="131" spans="1:5" ht="18.75" thickBot="1" x14ac:dyDescent="0.3">
      <c r="A131" s="138" t="s">
        <v>2468</v>
      </c>
      <c r="B131" s="155">
        <f>COUNT(B118:B127)</f>
        <v>10</v>
      </c>
      <c r="C131" s="129"/>
      <c r="D131" s="129"/>
      <c r="E131" s="129"/>
    </row>
    <row r="132" spans="1:5" ht="15.75" thickBot="1" x14ac:dyDescent="0.3">
      <c r="A132" s="117"/>
      <c r="B132" s="146"/>
      <c r="C132" s="117"/>
      <c r="D132" s="117"/>
      <c r="E132" s="122"/>
    </row>
    <row r="133" spans="1:5" ht="18" x14ac:dyDescent="0.25">
      <c r="A133" s="194" t="s">
        <v>2579</v>
      </c>
      <c r="B133" s="195"/>
      <c r="C133" s="195"/>
      <c r="D133" s="195"/>
      <c r="E133" s="196"/>
    </row>
    <row r="134" spans="1:5" ht="18" x14ac:dyDescent="0.25">
      <c r="A134" s="119" t="s">
        <v>15</v>
      </c>
      <c r="B134" s="127" t="s">
        <v>2412</v>
      </c>
      <c r="C134" s="121" t="s">
        <v>46</v>
      </c>
      <c r="D134" s="132" t="s">
        <v>2415</v>
      </c>
      <c r="E134" s="127" t="s">
        <v>2413</v>
      </c>
    </row>
    <row r="135" spans="1:5" ht="18.75" customHeight="1" x14ac:dyDescent="0.25">
      <c r="A135" s="133" t="str">
        <f>VLOOKUP(B135,'[1]LISTADO ATM'!$A$2:$C$822,3,0)</f>
        <v>NORTE</v>
      </c>
      <c r="B135" s="142">
        <v>304</v>
      </c>
      <c r="C135" s="137" t="str">
        <f>VLOOKUP(B135,'[1]LISTADO ATM'!$A$2:$B$822,2,0)</f>
        <v xml:space="preserve">ATM Multicentro La Sirena Estrella Sadhala </v>
      </c>
      <c r="D135" s="143" t="s">
        <v>2557</v>
      </c>
      <c r="E135" s="139">
        <v>3335957982</v>
      </c>
    </row>
    <row r="136" spans="1:5" ht="18" x14ac:dyDescent="0.25">
      <c r="A136" s="133" t="str">
        <f>VLOOKUP(B136,'[1]LISTADO ATM'!$A$2:$C$822,3,0)</f>
        <v>DISTRITO NACIONAL</v>
      </c>
      <c r="B136" s="142">
        <v>391</v>
      </c>
      <c r="C136" s="137" t="str">
        <f>VLOOKUP(B136,'[1]LISTADO ATM'!$A$2:$B$822,2,0)</f>
        <v xml:space="preserve">ATM S/M Jumbo Luperón </v>
      </c>
      <c r="D136" s="144" t="s">
        <v>2556</v>
      </c>
      <c r="E136" s="139">
        <v>3335956332</v>
      </c>
    </row>
    <row r="137" spans="1:5" ht="18" x14ac:dyDescent="0.25">
      <c r="A137" s="133" t="str">
        <f>VLOOKUP(B137,'[1]LISTADO ATM'!$A$2:$C$822,3,0)</f>
        <v>DISTRITO NACIONAL</v>
      </c>
      <c r="B137" s="142">
        <v>536</v>
      </c>
      <c r="C137" s="137" t="str">
        <f>VLOOKUP(B137,'[1]LISTADO ATM'!$A$2:$B$822,2,0)</f>
        <v xml:space="preserve">ATM Super Lama San Isidro </v>
      </c>
      <c r="D137" s="144" t="s">
        <v>2556</v>
      </c>
      <c r="E137" s="139">
        <v>3335957972</v>
      </c>
    </row>
    <row r="138" spans="1:5" ht="18.75" customHeight="1" x14ac:dyDescent="0.25">
      <c r="A138" s="133" t="str">
        <f>VLOOKUP(B138,'[1]LISTADO ATM'!$A$2:$C$822,3,0)</f>
        <v>DISTRITO NACIONAL</v>
      </c>
      <c r="B138" s="142">
        <v>545</v>
      </c>
      <c r="C138" s="137" t="str">
        <f>VLOOKUP(B138,'[1]LISTADO ATM'!$A$2:$B$822,2,0)</f>
        <v xml:space="preserve">ATM Oficina Isabel La Católica II  </v>
      </c>
      <c r="D138" s="144" t="s">
        <v>2556</v>
      </c>
      <c r="E138" s="139">
        <v>3335958129</v>
      </c>
    </row>
    <row r="139" spans="1:5" ht="18" x14ac:dyDescent="0.25">
      <c r="A139" s="133" t="str">
        <f>VLOOKUP(B139,'[1]LISTADO ATM'!$A$2:$C$822,3,0)</f>
        <v>DISTRITO NACIONAL</v>
      </c>
      <c r="B139" s="142">
        <v>525</v>
      </c>
      <c r="C139" s="137" t="str">
        <f>VLOOKUP(B139,'[1]LISTADO ATM'!$A$2:$B$822,2,0)</f>
        <v>ATM S/M Bravo Las Americas</v>
      </c>
      <c r="D139" s="144" t="s">
        <v>2556</v>
      </c>
      <c r="E139" s="139">
        <v>3335958562</v>
      </c>
    </row>
    <row r="140" spans="1:5" ht="18" x14ac:dyDescent="0.25">
      <c r="A140" s="133" t="e">
        <f>VLOOKUP(B140,'[1]LISTADO ATM'!$A$2:$C$822,3,0)</f>
        <v>#N/A</v>
      </c>
      <c r="B140" s="142"/>
      <c r="C140" s="137" t="e">
        <f>VLOOKUP(B140,'[1]LISTADO ATM'!$A$2:$B$822,2,0)</f>
        <v>#N/A</v>
      </c>
      <c r="D140" s="144"/>
      <c r="E140" s="156"/>
    </row>
    <row r="141" spans="1:5" ht="18" x14ac:dyDescent="0.25">
      <c r="A141" s="133" t="e">
        <f>VLOOKUP(B141,'[1]LISTADO ATM'!$A$2:$C$822,3,0)</f>
        <v>#N/A</v>
      </c>
      <c r="B141" s="142"/>
      <c r="C141" s="137" t="e">
        <f>VLOOKUP(B141,'[1]LISTADO ATM'!$A$2:$B$822,2,0)</f>
        <v>#N/A</v>
      </c>
      <c r="D141" s="144"/>
      <c r="E141" s="156"/>
    </row>
    <row r="142" spans="1:5" ht="18" customHeight="1" x14ac:dyDescent="0.25">
      <c r="A142" s="133" t="e">
        <f>VLOOKUP(B142,'[1]LISTADO ATM'!$A$2:$C$822,3,0)</f>
        <v>#N/A</v>
      </c>
      <c r="B142" s="142"/>
      <c r="C142" s="137" t="e">
        <f>VLOOKUP(B142,'[1]LISTADO ATM'!$A$2:$B$822,2,0)</f>
        <v>#N/A</v>
      </c>
      <c r="D142" s="144"/>
      <c r="E142" s="137"/>
    </row>
    <row r="143" spans="1:5" ht="18.75" thickBot="1" x14ac:dyDescent="0.3">
      <c r="A143" s="138" t="s">
        <v>2468</v>
      </c>
      <c r="B143" s="155">
        <f>COUNT(B135:B139)</f>
        <v>5</v>
      </c>
      <c r="C143" s="129"/>
      <c r="D143" s="129"/>
      <c r="E143" s="129"/>
    </row>
    <row r="144" spans="1:5" ht="15.75" thickBot="1" x14ac:dyDescent="0.3">
      <c r="A144" s="117"/>
      <c r="B144" s="146"/>
      <c r="C144" s="117"/>
      <c r="D144" s="117"/>
      <c r="E144" s="122"/>
    </row>
    <row r="145" spans="1:5" ht="18.75" thickBot="1" x14ac:dyDescent="0.3">
      <c r="A145" s="197" t="s">
        <v>2470</v>
      </c>
      <c r="B145" s="198"/>
      <c r="C145" s="117" t="s">
        <v>2409</v>
      </c>
      <c r="D145" s="122"/>
      <c r="E145" s="122"/>
    </row>
    <row r="146" spans="1:5" ht="18.75" thickBot="1" x14ac:dyDescent="0.3">
      <c r="A146" s="140">
        <f>+B114+B131+B143</f>
        <v>42</v>
      </c>
      <c r="B146" s="147"/>
      <c r="C146" s="117"/>
      <c r="D146" s="117"/>
      <c r="E146" s="117"/>
    </row>
    <row r="147" spans="1:5" ht="15.75" thickBot="1" x14ac:dyDescent="0.3">
      <c r="A147" s="117"/>
      <c r="B147" s="146"/>
      <c r="C147" s="117"/>
      <c r="D147" s="117"/>
      <c r="E147" s="122"/>
    </row>
    <row r="148" spans="1:5" ht="18.75" thickBot="1" x14ac:dyDescent="0.3">
      <c r="A148" s="183" t="s">
        <v>2471</v>
      </c>
      <c r="B148" s="184"/>
      <c r="C148" s="184"/>
      <c r="D148" s="184"/>
      <c r="E148" s="185"/>
    </row>
    <row r="149" spans="1:5" ht="18" x14ac:dyDescent="0.25">
      <c r="A149" s="123" t="s">
        <v>15</v>
      </c>
      <c r="B149" s="127" t="s">
        <v>2412</v>
      </c>
      <c r="C149" s="121" t="s">
        <v>46</v>
      </c>
      <c r="D149" s="199" t="s">
        <v>2415</v>
      </c>
      <c r="E149" s="200"/>
    </row>
    <row r="150" spans="1:5" ht="18" x14ac:dyDescent="0.25">
      <c r="A150" s="134" t="str">
        <f>VLOOKUP(B150,'[1]LISTADO ATM'!$A$2:$C$822,3,0)</f>
        <v>ESTE</v>
      </c>
      <c r="B150" s="142">
        <v>117</v>
      </c>
      <c r="C150" s="134" t="str">
        <f>VLOOKUP(B150,'[1]LISTADO ATM'!$A$2:$B$822,2,0)</f>
        <v xml:space="preserve">ATM Oficina El Seybo </v>
      </c>
      <c r="D150" s="175" t="s">
        <v>2580</v>
      </c>
      <c r="E150" s="176"/>
    </row>
    <row r="151" spans="1:5" ht="18" x14ac:dyDescent="0.25">
      <c r="A151" s="134" t="str">
        <f>VLOOKUP(B151,'[1]LISTADO ATM'!$A$2:$C$822,3,0)</f>
        <v>DISTRITO NACIONAL</v>
      </c>
      <c r="B151" s="142">
        <v>593</v>
      </c>
      <c r="C151" s="134" t="str">
        <f>VLOOKUP(B151,'[1]LISTADO ATM'!$A$2:$B$822,2,0)</f>
        <v xml:space="preserve">ATM Ministerio Fuerzas Armadas II </v>
      </c>
      <c r="D151" s="175" t="s">
        <v>2580</v>
      </c>
      <c r="E151" s="176"/>
    </row>
    <row r="152" spans="1:5" ht="18" x14ac:dyDescent="0.25">
      <c r="A152" s="134" t="str">
        <f>VLOOKUP(B152,'[1]LISTADO ATM'!$A$2:$C$822,3,0)</f>
        <v>NORTE</v>
      </c>
      <c r="B152" s="142">
        <v>538</v>
      </c>
      <c r="C152" s="134" t="str">
        <f>VLOOKUP(B152,'[1]LISTADO ATM'!$A$2:$B$822,2,0)</f>
        <v>ATM  Autoservicio San Fco. Macorís</v>
      </c>
      <c r="D152" s="175" t="s">
        <v>2580</v>
      </c>
      <c r="E152" s="176"/>
    </row>
    <row r="153" spans="1:5" ht="18" x14ac:dyDescent="0.25">
      <c r="A153" s="134" t="str">
        <f>VLOOKUP(B153,'[1]LISTADO ATM'!$A$2:$C$822,3,0)</f>
        <v>NORTE</v>
      </c>
      <c r="B153" s="142">
        <v>189</v>
      </c>
      <c r="C153" s="134" t="str">
        <f>VLOOKUP(B153,'[1]LISTADO ATM'!$A$2:$B$822,2,0)</f>
        <v xml:space="preserve">ATM Comando Regional Cibao Central P.N. </v>
      </c>
      <c r="D153" s="175" t="s">
        <v>2580</v>
      </c>
      <c r="E153" s="176"/>
    </row>
    <row r="154" spans="1:5" ht="18" x14ac:dyDescent="0.25">
      <c r="A154" s="134" t="str">
        <f>VLOOKUP(B154,'[1]LISTADO ATM'!$A$2:$C$822,3,0)</f>
        <v>ESTE</v>
      </c>
      <c r="B154" s="142">
        <v>609</v>
      </c>
      <c r="C154" s="134" t="str">
        <f>VLOOKUP(B154,'[1]LISTADO ATM'!$A$2:$B$822,2,0)</f>
        <v xml:space="preserve">ATM S/M Jumbo (San Pedro) </v>
      </c>
      <c r="D154" s="175" t="s">
        <v>2580</v>
      </c>
      <c r="E154" s="176"/>
    </row>
    <row r="155" spans="1:5" ht="18" x14ac:dyDescent="0.25">
      <c r="A155" s="134" t="str">
        <f>VLOOKUP(B155,'[1]LISTADO ATM'!$A$2:$C$822,3,0)</f>
        <v>NORTE</v>
      </c>
      <c r="B155" s="142">
        <v>857</v>
      </c>
      <c r="C155" s="134" t="str">
        <f>VLOOKUP(B155,'[1]LISTADO ATM'!$A$2:$B$822,2,0)</f>
        <v xml:space="preserve">ATM Oficina Los Alamos </v>
      </c>
      <c r="D155" s="175" t="s">
        <v>2580</v>
      </c>
      <c r="E155" s="176"/>
    </row>
    <row r="156" spans="1:5" ht="18" x14ac:dyDescent="0.25">
      <c r="A156" s="134" t="str">
        <f>VLOOKUP(B156,'[1]LISTADO ATM'!$A$2:$C$822,3,0)</f>
        <v>NORTE</v>
      </c>
      <c r="B156" s="142">
        <v>291</v>
      </c>
      <c r="C156" s="134" t="str">
        <f>VLOOKUP(B156,'[1]LISTADO ATM'!$A$2:$B$822,2,0)</f>
        <v xml:space="preserve">ATM S/M Jumbo Las Colinas </v>
      </c>
      <c r="D156" s="175" t="s">
        <v>2580</v>
      </c>
      <c r="E156" s="176"/>
    </row>
    <row r="157" spans="1:5" ht="18" x14ac:dyDescent="0.25">
      <c r="A157" s="134" t="str">
        <f>VLOOKUP(B157,'[1]LISTADO ATM'!$A$2:$C$822,3,0)</f>
        <v>NORTE</v>
      </c>
      <c r="B157" s="142">
        <v>304</v>
      </c>
      <c r="C157" s="134" t="str">
        <f>VLOOKUP(B157,'[1]LISTADO ATM'!$A$2:$B$822,2,0)</f>
        <v xml:space="preserve">ATM Multicentro La Sirena Estrella Sadhala </v>
      </c>
      <c r="D157" s="175" t="s">
        <v>2580</v>
      </c>
      <c r="E157" s="176"/>
    </row>
    <row r="158" spans="1:5" ht="18" x14ac:dyDescent="0.25">
      <c r="A158" s="134" t="str">
        <f>VLOOKUP(B158,'[1]LISTADO ATM'!$A$2:$C$822,3,0)</f>
        <v>NORTE</v>
      </c>
      <c r="B158" s="142">
        <v>4</v>
      </c>
      <c r="C158" s="134" t="str">
        <f>VLOOKUP(B158,'[1]LISTADO ATM'!$A$2:$B$822,2,0)</f>
        <v>ATM Avenida Rivas</v>
      </c>
      <c r="D158" s="175" t="s">
        <v>2580</v>
      </c>
      <c r="E158" s="176"/>
    </row>
    <row r="159" spans="1:5" ht="18.75" customHeight="1" x14ac:dyDescent="0.25">
      <c r="A159" s="134" t="str">
        <f>VLOOKUP(B159,'[1]LISTADO ATM'!$A$2:$C$822,3,0)</f>
        <v>ESTE</v>
      </c>
      <c r="B159" s="142">
        <v>294</v>
      </c>
      <c r="C159" s="134" t="str">
        <f>VLOOKUP(B159,'[1]LISTADO ATM'!$A$2:$B$822,2,0)</f>
        <v xml:space="preserve">ATM Plaza Zaglul San Pedro II </v>
      </c>
      <c r="D159" s="175" t="s">
        <v>2580</v>
      </c>
      <c r="E159" s="176"/>
    </row>
    <row r="160" spans="1:5" ht="18" x14ac:dyDescent="0.25">
      <c r="A160" s="134" t="str">
        <f>VLOOKUP(B160,'[1]LISTADO ATM'!$A$2:$C$822,3,0)</f>
        <v>ESTE</v>
      </c>
      <c r="B160" s="142">
        <v>399</v>
      </c>
      <c r="C160" s="134" t="str">
        <f>VLOOKUP(B160,'[1]LISTADO ATM'!$A$2:$B$822,2,0)</f>
        <v xml:space="preserve">ATM Oficina La Romana II </v>
      </c>
      <c r="D160" s="175" t="s">
        <v>2580</v>
      </c>
      <c r="E160" s="176"/>
    </row>
    <row r="161" spans="1:5" ht="18" x14ac:dyDescent="0.25">
      <c r="A161" s="134" t="str">
        <f>VLOOKUP(B161,'[1]LISTADO ATM'!$A$2:$C$822,3,0)</f>
        <v>DISTRITO NACIONAL</v>
      </c>
      <c r="B161" s="142">
        <v>486</v>
      </c>
      <c r="C161" s="134" t="str">
        <f>VLOOKUP(B161,'[1]LISTADO ATM'!$A$2:$B$822,2,0)</f>
        <v xml:space="preserve">ATM Olé La Caleta </v>
      </c>
      <c r="D161" s="175" t="s">
        <v>2580</v>
      </c>
      <c r="E161" s="176"/>
    </row>
    <row r="162" spans="1:5" ht="18.75" customHeight="1" x14ac:dyDescent="0.25">
      <c r="A162" s="134" t="str">
        <f>VLOOKUP(B162,'[1]LISTADO ATM'!$A$2:$C$822,3,0)</f>
        <v>DISTRITO NACIONAL</v>
      </c>
      <c r="B162" s="142">
        <v>551</v>
      </c>
      <c r="C162" s="134" t="str">
        <f>VLOOKUP(B162,'[1]LISTADO ATM'!$A$2:$B$822,2,0)</f>
        <v xml:space="preserve">ATM Oficina Padre Castellanos </v>
      </c>
      <c r="D162" s="175" t="s">
        <v>2580</v>
      </c>
      <c r="E162" s="176"/>
    </row>
    <row r="163" spans="1:5" ht="18" x14ac:dyDescent="0.25">
      <c r="A163" s="134" t="e">
        <f>VLOOKUP(B163,'[1]LISTADO ATM'!$A$2:$C$822,3,0)</f>
        <v>#N/A</v>
      </c>
      <c r="B163" s="142"/>
      <c r="C163" s="134" t="e">
        <f>VLOOKUP(B163,'[1]LISTADO ATM'!$A$2:$B$822,2,0)</f>
        <v>#N/A</v>
      </c>
      <c r="D163" s="153"/>
      <c r="E163" s="154"/>
    </row>
    <row r="164" spans="1:5" ht="18" x14ac:dyDescent="0.25">
      <c r="A164" s="134" t="e">
        <f>VLOOKUP(B164,'[1]LISTADO ATM'!$A$2:$C$822,3,0)</f>
        <v>#N/A</v>
      </c>
      <c r="B164" s="142"/>
      <c r="C164" s="134" t="e">
        <f>VLOOKUP(B164,'[1]LISTADO ATM'!$A$2:$B$822,2,0)</f>
        <v>#N/A</v>
      </c>
      <c r="D164" s="153"/>
      <c r="E164" s="154"/>
    </row>
    <row r="165" spans="1:5" ht="18" x14ac:dyDescent="0.25">
      <c r="A165" s="134" t="e">
        <f>VLOOKUP(B165,'[1]LISTADO ATM'!$A$2:$C$822,3,0)</f>
        <v>#N/A</v>
      </c>
      <c r="B165" s="142"/>
      <c r="C165" s="134" t="e">
        <f>VLOOKUP(B165,'[1]LISTADO ATM'!$A$2:$B$822,2,0)</f>
        <v>#N/A</v>
      </c>
      <c r="D165" s="153"/>
      <c r="E165" s="154"/>
    </row>
    <row r="166" spans="1:5" ht="18" x14ac:dyDescent="0.25">
      <c r="A166" s="134" t="e">
        <f>VLOOKUP(B166,'[1]LISTADO ATM'!$A$2:$C$822,3,0)</f>
        <v>#N/A</v>
      </c>
      <c r="B166" s="142"/>
      <c r="C166" s="134" t="e">
        <f>VLOOKUP(B166,'[1]LISTADO ATM'!$A$2:$B$822,2,0)</f>
        <v>#N/A</v>
      </c>
      <c r="D166" s="153"/>
      <c r="E166" s="154"/>
    </row>
    <row r="167" spans="1:5" ht="18" x14ac:dyDescent="0.25">
      <c r="A167" s="134" t="e">
        <f>VLOOKUP(B167,'[1]LISTADO ATM'!$A$2:$C$822,3,0)</f>
        <v>#N/A</v>
      </c>
      <c r="B167" s="142"/>
      <c r="C167" s="134" t="e">
        <f>VLOOKUP(B167,'[1]LISTADO ATM'!$A$2:$B$822,2,0)</f>
        <v>#N/A</v>
      </c>
      <c r="D167" s="153"/>
      <c r="E167" s="154"/>
    </row>
    <row r="168" spans="1:5" ht="18" x14ac:dyDescent="0.25">
      <c r="A168" s="134" t="e">
        <f>VLOOKUP(B168,'[1]LISTADO ATM'!$A$2:$C$822,3,0)</f>
        <v>#N/A</v>
      </c>
      <c r="B168" s="142"/>
      <c r="C168" s="134" t="e">
        <f>VLOOKUP(B168,'[1]LISTADO ATM'!$A$2:$B$822,2,0)</f>
        <v>#N/A</v>
      </c>
      <c r="D168" s="153"/>
      <c r="E168" s="154"/>
    </row>
    <row r="169" spans="1:5" ht="18.75" thickBot="1" x14ac:dyDescent="0.3">
      <c r="A169" s="138" t="s">
        <v>2468</v>
      </c>
      <c r="B169" s="155">
        <f>COUNT(B150:B162)</f>
        <v>13</v>
      </c>
      <c r="C169" s="151"/>
      <c r="D169" s="135"/>
      <c r="E169" s="136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  <row r="618" spans="1:5" x14ac:dyDescent="0.25">
      <c r="A618" s="117"/>
      <c r="C618" s="117"/>
      <c r="D618" s="117"/>
      <c r="E618" s="117"/>
    </row>
    <row r="619" spans="1:5" x14ac:dyDescent="0.25">
      <c r="A619" s="117"/>
      <c r="C619" s="117"/>
      <c r="D619" s="117"/>
      <c r="E619" s="117"/>
    </row>
    <row r="620" spans="1:5" x14ac:dyDescent="0.25">
      <c r="A620" s="117"/>
      <c r="C620" s="117"/>
      <c r="D620" s="117"/>
      <c r="E620" s="117"/>
    </row>
    <row r="621" spans="1:5" x14ac:dyDescent="0.25">
      <c r="A621" s="117"/>
      <c r="C621" s="117"/>
      <c r="D621" s="117"/>
      <c r="E621" s="117"/>
    </row>
    <row r="622" spans="1:5" x14ac:dyDescent="0.25">
      <c r="A622" s="117"/>
      <c r="C622" s="117"/>
      <c r="D622" s="117"/>
      <c r="E622" s="117"/>
    </row>
    <row r="623" spans="1:5" x14ac:dyDescent="0.25">
      <c r="A623" s="117"/>
      <c r="C623" s="117"/>
      <c r="D623" s="117"/>
      <c r="E623" s="117"/>
    </row>
    <row r="624" spans="1:5" x14ac:dyDescent="0.25">
      <c r="A624" s="117"/>
      <c r="C624" s="117"/>
      <c r="D624" s="117"/>
      <c r="E624" s="117"/>
    </row>
    <row r="625" spans="1:5" x14ac:dyDescent="0.25">
      <c r="A625" s="117"/>
      <c r="C625" s="117"/>
      <c r="D625" s="117"/>
      <c r="E625" s="117"/>
    </row>
    <row r="626" spans="1:5" x14ac:dyDescent="0.25">
      <c r="A626" s="117"/>
      <c r="C626" s="117"/>
      <c r="D626" s="117"/>
      <c r="E626" s="117"/>
    </row>
    <row r="627" spans="1:5" x14ac:dyDescent="0.25">
      <c r="A627" s="117"/>
      <c r="C627" s="117"/>
      <c r="D627" s="117"/>
      <c r="E627" s="117"/>
    </row>
    <row r="628" spans="1:5" x14ac:dyDescent="0.25">
      <c r="A628" s="117"/>
      <c r="C628" s="117"/>
      <c r="D628" s="117"/>
      <c r="E628" s="117"/>
    </row>
    <row r="629" spans="1:5" x14ac:dyDescent="0.25">
      <c r="A629" s="117"/>
      <c r="C629" s="117"/>
      <c r="D629" s="117"/>
      <c r="E629" s="117"/>
    </row>
    <row r="630" spans="1:5" x14ac:dyDescent="0.25">
      <c r="A630" s="117"/>
      <c r="C630" s="117"/>
      <c r="D630" s="117"/>
      <c r="E630" s="117"/>
    </row>
    <row r="631" spans="1:5" x14ac:dyDescent="0.25">
      <c r="A631" s="117"/>
      <c r="C631" s="117"/>
      <c r="D631" s="117"/>
      <c r="E631" s="117"/>
    </row>
    <row r="632" spans="1:5" x14ac:dyDescent="0.25">
      <c r="A632" s="117"/>
      <c r="C632" s="117"/>
      <c r="D632" s="117"/>
      <c r="E632" s="117"/>
    </row>
    <row r="633" spans="1:5" x14ac:dyDescent="0.25">
      <c r="A633" s="117"/>
      <c r="C633" s="117"/>
      <c r="D633" s="117"/>
      <c r="E633" s="117"/>
    </row>
    <row r="634" spans="1:5" x14ac:dyDescent="0.25">
      <c r="A634" s="117"/>
      <c r="C634" s="117"/>
      <c r="D634" s="117"/>
      <c r="E634" s="117"/>
    </row>
  </sheetData>
  <mergeCells count="26">
    <mergeCell ref="D161:E161"/>
    <mergeCell ref="D162:E162"/>
    <mergeCell ref="F1:G1"/>
    <mergeCell ref="A1:E1"/>
    <mergeCell ref="A2:E2"/>
    <mergeCell ref="A7:E7"/>
    <mergeCell ref="D151:E151"/>
    <mergeCell ref="D152:E152"/>
    <mergeCell ref="D153:E153"/>
    <mergeCell ref="D154:E154"/>
    <mergeCell ref="D160:E160"/>
    <mergeCell ref="A133:E133"/>
    <mergeCell ref="A145:B145"/>
    <mergeCell ref="A148:E148"/>
    <mergeCell ref="D149:E149"/>
    <mergeCell ref="D150:E150"/>
    <mergeCell ref="C67:E67"/>
    <mergeCell ref="A69:E69"/>
    <mergeCell ref="C78:E78"/>
    <mergeCell ref="A80:E80"/>
    <mergeCell ref="A116:E116"/>
    <mergeCell ref="D155:E155"/>
    <mergeCell ref="D156:E156"/>
    <mergeCell ref="D157:E157"/>
    <mergeCell ref="D158:E158"/>
    <mergeCell ref="D159:E159"/>
  </mergeCells>
  <phoneticPr fontId="46" type="noConversion"/>
  <conditionalFormatting sqref="B635:B1048576">
    <cfRule type="duplicateValues" dxfId="116" priority="497"/>
    <cfRule type="duplicateValues" dxfId="115" priority="499"/>
  </conditionalFormatting>
  <conditionalFormatting sqref="E635:E1048576">
    <cfRule type="duplicateValues" dxfId="114" priority="500"/>
  </conditionalFormatting>
  <conditionalFormatting sqref="B635:B1048576">
    <cfRule type="duplicateValues" dxfId="113" priority="22"/>
  </conditionalFormatting>
  <conditionalFormatting sqref="E153">
    <cfRule type="duplicateValues" dxfId="112" priority="18"/>
  </conditionalFormatting>
  <conditionalFormatting sqref="E154">
    <cfRule type="duplicateValues" dxfId="111" priority="17"/>
  </conditionalFormatting>
  <conditionalFormatting sqref="E11 E59:E61">
    <cfRule type="duplicateValues" dxfId="110" priority="16"/>
  </conditionalFormatting>
  <conditionalFormatting sqref="E124">
    <cfRule type="duplicateValues" dxfId="109" priority="15"/>
  </conditionalFormatting>
  <conditionalFormatting sqref="E34">
    <cfRule type="duplicateValues" dxfId="108" priority="14"/>
  </conditionalFormatting>
  <conditionalFormatting sqref="E139">
    <cfRule type="duplicateValues" dxfId="107" priority="13"/>
  </conditionalFormatting>
  <conditionalFormatting sqref="B1:B634">
    <cfRule type="duplicateValues" dxfId="106" priority="12"/>
  </conditionalFormatting>
  <conditionalFormatting sqref="B170:B634 B150:B168 B1:B7 B71:B77 B82:B113 B118:B130 B135:B142 B144:B148 B132:B133 B115:B116 B79:B80 B68:B69 B9:B66">
    <cfRule type="duplicateValues" dxfId="105" priority="19"/>
  </conditionalFormatting>
  <conditionalFormatting sqref="E58">
    <cfRule type="duplicateValues" dxfId="104" priority="11"/>
  </conditionalFormatting>
  <conditionalFormatting sqref="E125">
    <cfRule type="duplicateValues" dxfId="103" priority="10"/>
  </conditionalFormatting>
  <conditionalFormatting sqref="E126">
    <cfRule type="duplicateValues" dxfId="102" priority="9"/>
  </conditionalFormatting>
  <conditionalFormatting sqref="E156">
    <cfRule type="duplicateValues" dxfId="101" priority="8"/>
  </conditionalFormatting>
  <conditionalFormatting sqref="E98:E104 E35 E55:E56">
    <cfRule type="duplicateValues" dxfId="100" priority="7"/>
  </conditionalFormatting>
  <conditionalFormatting sqref="E157">
    <cfRule type="duplicateValues" dxfId="99" priority="6"/>
  </conditionalFormatting>
  <conditionalFormatting sqref="E105:E106">
    <cfRule type="duplicateValues" dxfId="98" priority="5"/>
  </conditionalFormatting>
  <conditionalFormatting sqref="E155 E163:E168">
    <cfRule type="duplicateValues" dxfId="97" priority="20"/>
  </conditionalFormatting>
  <conditionalFormatting sqref="E158:E162">
    <cfRule type="duplicateValues" dxfId="96" priority="4"/>
  </conditionalFormatting>
  <conditionalFormatting sqref="E128">
    <cfRule type="duplicateValues" dxfId="95" priority="3"/>
  </conditionalFormatting>
  <conditionalFormatting sqref="E107:E112">
    <cfRule type="duplicateValues" dxfId="94" priority="2"/>
  </conditionalFormatting>
  <conditionalFormatting sqref="E169:E634 E1:E7 E82:E97 E12:E33 E118:E123 E57 E135:E138 E113:E116 E129:E133 E140:E152 E9:E10 E62:E69 E71:E80 E36:E54">
    <cfRule type="duplicateValues" dxfId="93" priority="21"/>
  </conditionalFormatting>
  <conditionalFormatting sqref="E127">
    <cfRule type="duplicateValues" dxfId="9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61">
        <v>214</v>
      </c>
      <c r="B149" s="161" t="s">
        <v>2612</v>
      </c>
      <c r="C149" s="161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61">
        <v>349</v>
      </c>
      <c r="B246" s="161" t="s">
        <v>2613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2606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61">
        <v>479</v>
      </c>
      <c r="B344" s="161" t="s">
        <v>2628</v>
      </c>
      <c r="C344" s="161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91" priority="6"/>
  </conditionalFormatting>
  <conditionalFormatting sqref="A830">
    <cfRule type="duplicateValues" dxfId="90" priority="5"/>
  </conditionalFormatting>
  <conditionalFormatting sqref="A831">
    <cfRule type="duplicateValues" dxfId="89" priority="4"/>
  </conditionalFormatting>
  <conditionalFormatting sqref="A832">
    <cfRule type="duplicateValues" dxfId="88" priority="3"/>
  </conditionalFormatting>
  <conditionalFormatting sqref="A833">
    <cfRule type="duplicateValues" dxfId="87" priority="2"/>
  </conditionalFormatting>
  <conditionalFormatting sqref="A1:A1048576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2021-07-20T10:25:31Z</dcterms:modified>
</cp:coreProperties>
</file>