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0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1" i="16" l="1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B86" i="16"/>
  <c r="C85" i="16"/>
  <c r="A85" i="16"/>
  <c r="C84" i="16"/>
  <c r="A84" i="16"/>
  <c r="C83" i="16"/>
  <c r="A83" i="16"/>
  <c r="C82" i="16"/>
  <c r="A82" i="16"/>
  <c r="C81" i="16"/>
  <c r="A81" i="16"/>
  <c r="C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A89" i="16" s="1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B14" i="16"/>
  <c r="C13" i="16"/>
  <c r="A13" i="16"/>
  <c r="C12" i="16"/>
  <c r="A12" i="16"/>
  <c r="C11" i="16"/>
  <c r="A11" i="16"/>
  <c r="C10" i="16"/>
  <c r="A10" i="16"/>
  <c r="C9" i="16"/>
  <c r="A9" i="16"/>
  <c r="F100" i="1" l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A100" i="1"/>
  <c r="A101" i="1"/>
  <c r="A102" i="1"/>
  <c r="A103" i="1"/>
  <c r="A104" i="1"/>
  <c r="A99" i="1" l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 l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85" i="1"/>
  <c r="A84" i="1"/>
  <c r="A83" i="1"/>
  <c r="A82" i="1"/>
  <c r="A81" i="1"/>
  <c r="A80" i="1"/>
  <c r="A79" i="1"/>
  <c r="A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F55" i="1" l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55" i="1"/>
  <c r="A54" i="1"/>
  <c r="A53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 l="1"/>
  <c r="A37" i="1"/>
  <c r="A36" i="1"/>
  <c r="A35" i="1"/>
  <c r="A34" i="1"/>
  <c r="A33" i="1"/>
  <c r="A32" i="1"/>
  <c r="A31" i="1"/>
  <c r="A30" i="1"/>
  <c r="A2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 l="1"/>
  <c r="G28" i="1"/>
  <c r="H28" i="1"/>
  <c r="I28" i="1"/>
  <c r="J28" i="1"/>
  <c r="K28" i="1"/>
  <c r="F27" i="1"/>
  <c r="G27" i="1"/>
  <c r="H27" i="1"/>
  <c r="I27" i="1"/>
  <c r="J27" i="1"/>
  <c r="K27" i="1"/>
  <c r="A28" i="1"/>
  <c r="A27" i="1"/>
  <c r="A26" i="1" l="1"/>
  <c r="F26" i="1"/>
  <c r="G26" i="1"/>
  <c r="H26" i="1"/>
  <c r="I26" i="1"/>
  <c r="J26" i="1"/>
  <c r="K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5" i="1"/>
  <c r="A24" i="1"/>
  <c r="A23" i="1"/>
  <c r="A22" i="1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F16" i="1" l="1"/>
  <c r="G16" i="1"/>
  <c r="H16" i="1"/>
  <c r="I16" i="1"/>
  <c r="J16" i="1"/>
  <c r="K16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G7" i="16" l="1"/>
  <c r="J1" i="16"/>
  <c r="H1" i="16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A11" i="1" l="1"/>
  <c r="A10" i="1"/>
  <c r="F11" i="1"/>
  <c r="G11" i="1"/>
  <c r="H11" i="1"/>
  <c r="I11" i="1"/>
  <c r="J11" i="1"/>
  <c r="K11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F7" i="1"/>
  <c r="G7" i="1"/>
  <c r="H7" i="1"/>
  <c r="I7" i="1"/>
  <c r="J7" i="1"/>
  <c r="K7" i="1"/>
  <c r="F8" i="1"/>
  <c r="G8" i="1"/>
  <c r="H8" i="1"/>
  <c r="I8" i="1"/>
  <c r="J8" i="1"/>
  <c r="K8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<sst xmlns="http://schemas.openxmlformats.org/spreadsheetml/2006/main" count="13778" uniqueCount="2701">
  <si>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</si>
  <si>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</si>
  <si>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</si>
  <si>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</si>
  <si>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</si>
  <si>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</si>
  <si>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</si>
  <si>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</si>
  <si>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</si>
  <si>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</si>
  <si>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</si>
  <si>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</si>
  <si>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</si>
  <si>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</si>
  <si>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</si>
  <si>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</si>
  <si>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</si>
  <si>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</si>
  <si>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</si>
  <si>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</si>
  <si>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</si>
  <si>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</si>
  <si>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</si>
  <si>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</si>
  <si>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</si>
  <si>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</si>
  <si>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</si>
  <si>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</si>
  <si>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</si>
  <si>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</si>
  <si>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</si>
  <si>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</si>
  <si>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</si>
  <si>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</si>
  <si>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</si>
  <si>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</si>
  <si>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</si>
  <si>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</si>
  <si>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</si>
  <si>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</si>
  <si>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</si>
  <si>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</si>
  <si>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</si>
  <si>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</si>
  <si>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</si>
  <si>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</si>
  <si>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</si>
  <si>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</si>
  <si>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</si>
  <si>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</si>
  <si>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</si>
  <si>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</si>
  <si>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</si>
  <si>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</si>
  <si>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</si>
  <si>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</si>
  <si>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</si>
  <si>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</si>
  <si>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</si>
  <si>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</si>
  <si>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</si>
  <si>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</si>
  <si>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</si>
  <si>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</si>
  <si>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</si>
  <si>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</si>
  <si>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</si>
  <si>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</si>
  <si>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</si>
  <si>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</si>
  <si>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</si>
  <si>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</si>
  <si>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</si>
  <si>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</si>
  <si>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</si>
  <si>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</si>
  <si>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</si>
  <si>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</si>
  <si>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</si>
  <si>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</si>
  <si>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</si>
  <si>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</si>
  <si>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</si>
  <si>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</si>
  <si>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</si>
  <si>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</si>
  <si>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</si>
  <si>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</si>
  <si>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</si>
  <si>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</si>
  <si>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</si>
  <si>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</si>
  <si>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</si>
  <si>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</si>
  <si>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</si>
  <si>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</si>
  <si>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</si>
  <si>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</si>
  <si>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</si>
  <si>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</si>
  <si>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</si>
  <si>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</si>
  <si>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</si>
  <si>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</si>
  <si>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</si>
  <si>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</si>
  <si>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</si>
  <si>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</si>
  <si>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</si>
  <si>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</si>
  <si>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</si>
  <si>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</si>
  <si>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</si>
  <si>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</si>
  <si>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</si>
  <si>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</si>
  <si>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</si>
  <si>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</si>
  <si>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</si>
  <si>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</si>
  <si>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</si>
  <si>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</si>
  <si>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</si>
  <si>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</si>
  <si>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</si>
  <si>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</si>
  <si>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</si>
  <si>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</si>
  <si>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</si>
  <si>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</si>
  <si>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</si>
  <si>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</si>
  <si>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</si>
  <si>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</si>
  <si>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</si>
  <si>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</si>
  <si>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</si>
  <si>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</si>
  <si>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</si>
  <si>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</si>
  <si>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</si>
  <si>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</si>
  <si>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</si>
  <si>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</si>
  <si>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</si>
  <si>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</si>
  <si>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</si>
  <si>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</si>
  <si>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</si>
  <si>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</si>
  <si>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</si>
  <si>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</si>
  <si>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</si>
  <si>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</si>
  <si>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</si>
  <si>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</si>
  <si>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</si>
  <si>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</si>
  <si>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</si>
  <si>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</si>
  <si>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</si>
  <si>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</si>
  <si>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</si>
  <si>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</si>
  <si>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</si>
  <si>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</si>
  <si>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</si>
  <si>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</si>
  <si>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</si>
  <si>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</si>
  <si>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</si>
  <si>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</si>
  <si>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</si>
  <si>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</si>
  <si>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</si>
  <si>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</si>
  <si>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</si>
  <si>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</si>
  <si>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</si>
  <si>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</si>
  <si>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</si>
  <si>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</si>
  <si>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</si>
  <si>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</si>
  <si>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</si>
  <si>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</si>
  <si>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</si>
  <si>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</si>
  <si>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</si>
  <si>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</si>
  <si>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</si>
  <si>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</si>
  <si>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</si>
  <si>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</si>
  <si>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</si>
  <si>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</si>
  <si>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</si>
  <si>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</si>
  <si>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</si>
  <si>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</si>
  <si>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</si>
  <si>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</si>
  <si>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</si>
  <si>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</si>
  <si>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</si>
  <si>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</si>
  <si>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</si>
  <si>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</si>
  <si>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</si>
  <si>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</si>
  <si>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</si>
  <si>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</si>
  <si>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</si>
  <si>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</si>
  <si>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</si>
  <si>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</si>
  <si>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</si>
  <si>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</si>
  <si>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</si>
  <si>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</si>
  <si>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</si>
  <si>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</si>
  <si>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</si>
  <si>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</si>
  <si>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</si>
  <si>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</si>
  <si>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</si>
  <si>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</si>
  <si>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</si>
  <si>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</si>
  <si>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</si>
  <si>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</si>
  <si>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</si>
  <si>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</si>
  <si>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</si>
  <si>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</si>
  <si>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</si>
  <si>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</si>
  <si>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</si>
  <si>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</si>
  <si>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</si>
  <si>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</si>
  <si>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</si>
  <si>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</si>
  <si>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</si>
  <si>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</si>
  <si>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</si>
  <si>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</si>
  <si>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</si>
  <si>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</si>
  <si>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</si>
  <si>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</si>
  <si>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</si>
  <si>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</si>
  <si>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</si>
  <si>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</si>
  <si>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</si>
  <si>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</si>
  <si>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</si>
  <si>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</si>
  <si>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</si>
  <si>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</si>
  <si>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</si>
  <si>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</si>
  <si>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</si>
  <si>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</si>
  <si>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</si>
  <si>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</si>
  <si>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</si>
  <si>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</si>
  <si>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</si>
  <si>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</si>
  <si>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</si>
  <si>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</si>
  <si>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</si>
  <si>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</si>
  <si>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</si>
  <si>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</si>
  <si>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</si>
  <si>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</si>
  <si>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</si>
  <si>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</si>
  <si>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</si>
  <si>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</si>
  <si>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</si>
  <si>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</si>
  <si>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</si>
  <si>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</si>
  <si>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</si>
  <si>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</si>
  <si>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</si>
  <si>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</si>
  <si>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</si>
  <si>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</si>
  <si>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</si>
  <si>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</si>
  <si>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</si>
  <si>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</si>
  <si>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</si>
  <si>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</si>
  <si>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</si>
  <si>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</si>
  <si>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</si>
  <si>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</si>
  <si>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</si>
  <si>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</si>
  <si>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</si>
  <si>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</si>
  <si>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</si>
  <si>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</si>
  <si>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</si>
  <si>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</si>
  <si>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</si>
  <si>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</si>
  <si>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</si>
  <si>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</si>
  <si>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</si>
  <si>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</si>
  <si>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</si>
  <si>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</si>
  <si>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</si>
  <si>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</si>
  <si>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</si>
  <si>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</si>
  <si>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</si>
  <si>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</si>
  <si>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</si>
  <si>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</si>
  <si>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</si>
  <si>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</si>
  <si>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</si>
  <si>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</si>
  <si>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</si>
  <si>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</si>
  <si>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</si>
  <si>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</si>
  <si>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</si>
  <si>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</si>
  <si>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</si>
  <si>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</si>
  <si>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</si>
  <si>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</si>
  <si>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</si>
  <si>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</si>
  <si>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</si>
  <si>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</si>
  <si>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</si>
  <si>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</si>
  <si>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</si>
  <si>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</si>
  <si>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</si>
  <si>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</si>
  <si>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</si>
  <si>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</si>
  <si>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</si>
  <si>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</si>
  <si>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</si>
  <si>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</si>
  <si>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</si>
  <si>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</si>
  <si>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</si>
  <si>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</si>
  <si>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</si>
  <si>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</si>
  <si>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</si>
  <si>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</si>
  <si>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</si>
  <si>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</si>
  <si>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</si>
  <si>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</si>
  <si>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</si>
  <si>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</si>
  <si>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</si>
  <si>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</si>
  <si>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</si>
  <si>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</si>
  <si>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</si>
  <si>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</si>
  <si>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</si>
  <si>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</si>
  <si>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</si>
  <si>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</si>
  <si>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</si>
  <si>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</si>
  <si>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</si>
  <si>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</si>
  <si>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</si>
  <si>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</si>
  <si>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</si>
  <si>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</si>
  <si>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</si>
  <si>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</si>
  <si>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</si>
  <si>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</si>
  <si>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</si>
  <si>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</si>
  <si>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</si>
  <si>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</si>
  <si>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</si>
  <si>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</si>
  <si>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</si>
  <si>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</si>
  <si>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</si>
  <si>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</si>
  <si>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</si>
  <si>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</si>
  <si>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</si>
  <si>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</si>
  <si>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</si>
  <si>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</si>
  <si>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</si>
  <si>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</si>
  <si>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</si>
  <si>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</si>
  <si>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</si>
  <si>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</si>
  <si>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</si>
  <si>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</si>
  <si>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</si>
  <si>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</si>
  <si>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</si>
  <si>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</si>
  <si>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</si>
  <si>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</si>
  <si>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</si>
  <si>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</si>
  <si>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</si>
  <si>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</si>
  <si>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</si>
  <si>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</si>
  <si>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</si>
  <si>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</si>
  <si>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</si>
  <si>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</si>
  <si>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</si>
  <si>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</si>
  <si>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</si>
  <si>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</si>
  <si>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</si>
  <si>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</si>
  <si>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</si>
  <si>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</si>
  <si>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</si>
  <si>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</si>
  <si>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</si>
  <si>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</si>
  <si>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</si>
  <si>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</si>
  <si>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</si>
  <si>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</si>
  <si>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</si>
  <si>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</si>
  <si>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</si>
  <si>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</si>
  <si>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</si>
  <si>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</si>
  <si>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</si>
  <si>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</si>
  <si>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</si>
  <si>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</si>
  <si>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</si>
  <si>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</si>
  <si>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</si>
  <si>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</si>
  <si>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</si>
  <si>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</si>
  <si>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</si>
  <si>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</si>
  <si>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</si>
  <si>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</si>
  <si>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</si>
  <si>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</si>
  <si>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</si>
  <si>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</si>
  <si>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</si>
  <si>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</si>
  <si>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</si>
  <si>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</si>
  <si>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</si>
  <si>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</si>
  <si>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</si>
  <si>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</si>
  <si>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</si>
  <si>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</si>
  <si>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</si>
  <si>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</si>
  <si>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</si>
  <si>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</si>
  <si>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</si>
  <si>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</si>
  <si>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</si>
  <si>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</si>
  <si>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</si>
  <si>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</si>
  <si>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</si>
  <si>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</si>
  <si>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</si>
  <si>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</si>
  <si>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</si>
  <si>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</si>
  <si>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</si>
  <si>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</si>
  <si>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</si>
  <si>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</si>
  <si>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</si>
  <si>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</si>
  <si>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</si>
  <si>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</si>
  <si>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</si>
  <si>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</si>
  <si>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</si>
  <si>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</si>
  <si>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</si>
  <si>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</si>
  <si>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</si>
  <si>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</si>
  <si>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</si>
  <si>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</si>
  <si>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</si>
  <si>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</si>
  <si>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</si>
  <si>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</si>
  <si>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</si>
  <si>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</si>
  <si>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</si>
  <si>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</si>
  <si>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</si>
  <si>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</si>
  <si>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</si>
  <si>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</si>
  <si>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</si>
  <si>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</si>
  <si>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</si>
  <si>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</si>
  <si>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</si>
  <si>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</si>
  <si>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</si>
  <si>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</si>
  <si>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</si>
  <si>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</si>
  <si>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</si>
  <si>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</si>
  <si>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</si>
  <si>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</si>
  <si>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</si>
  <si>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</si>
  <si>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</si>
  <si>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</si>
  <si>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</si>
  <si>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</si>
  <si>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</si>
  <si>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</si>
  <si>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</si>
  <si>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</si>
  <si>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</si>
  <si>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</si>
  <si>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</si>
  <si>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</si>
  <si>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</si>
  <si>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</si>
  <si>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</si>
  <si>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</si>
  <si>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</si>
  <si>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</si>
  <si>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</si>
  <si>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</si>
  <si>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</si>
  <si>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</si>
  <si>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</si>
  <si>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</si>
  <si>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</si>
  <si>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</si>
  <si>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</si>
  <si>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</si>
  <si>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</si>
  <si>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</si>
  <si>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</si>
  <si>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</si>
  <si>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</si>
  <si>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</si>
  <si>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</si>
  <si>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</si>
  <si>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</si>
  <si>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</si>
  <si>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</si>
  <si>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</si>
  <si>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</si>
  <si>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</si>
  <si>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</si>
  <si>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</si>
  <si>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</si>
  <si>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</si>
  <si>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</si>
  <si>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</si>
  <si>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</si>
  <si>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</si>
  <si>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</si>
  <si>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</si>
  <si>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</si>
  <si>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</si>
  <si>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</si>
  <si>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</si>
  <si>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</si>
  <si>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</si>
  <si>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</si>
  <si>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</si>
  <si>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</si>
  <si>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</si>
  <si>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</si>
  <si>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</si>
  <si>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</si>
  <si>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</si>
  <si>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</si>
  <si>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</si>
  <si>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</si>
  <si>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</si>
  <si>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</si>
  <si>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</si>
  <si>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</si>
  <si>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</si>
  <si>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</si>
  <si>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</si>
  <si>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</si>
  <si>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</si>
  <si>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</si>
  <si>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</si>
  <si>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</si>
  <si>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</si>
  <si>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</si>
  <si>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</si>
  <si>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</si>
  <si>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</si>
  <si>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</si>
  <si>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</si>
  <si>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</si>
  <si>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</si>
  <si>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</si>
  <si>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</si>
  <si>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</si>
  <si>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</si>
  <si>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</si>
  <si>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</si>
  <si>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</si>
  <si>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</si>
  <si>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</si>
  <si>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</si>
  <si>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</si>
  <si>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</si>
  <si>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</si>
  <si>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</si>
  <si>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</si>
  <si>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</si>
  <si>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</si>
  <si>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</si>
  <si>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</si>
  <si>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</si>
  <si>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</si>
  <si>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</si>
  <si>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</si>
  <si>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</si>
  <si>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</si>
  <si>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</si>
  <si>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</si>
  <si>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</si>
  <si>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</si>
  <si>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</si>
  <si>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</si>
  <si>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</si>
  <si>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</si>
  <si>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</si>
  <si>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</si>
  <si>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</si>
  <si>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</si>
  <si>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</si>
  <si>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</si>
  <si>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</si>
  <si>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</si>
  <si>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</si>
  <si>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</si>
  <si>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</si>
  <si>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</si>
  <si>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</si>
  <si>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</si>
  <si>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</si>
  <si>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</si>
  <si>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</si>
  <si>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</si>
  <si>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</si>
  <si>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</si>
  <si>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</si>
  <si>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</si>
  <si>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</si>
  <si>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</si>
  <si>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</si>
  <si>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</si>
  <si>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</si>
  <si>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</si>
  <si>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</si>
  <si>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</si>
  <si>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</si>
  <si>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</si>
  <si>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</si>
  <si>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</si>
  <si>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</si>
  <si>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</si>
  <si>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</si>
  <si>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</si>
  <si>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</si>
  <si>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</si>
  <si>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</si>
  <si>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</si>
  <si>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</si>
  <si>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</si>
  <si>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</si>
  <si>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</si>
  <si>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</si>
  <si>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</si>
  <si>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</si>
  <si>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</si>
  <si>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</si>
  <si>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</si>
  <si>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</si>
  <si>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</si>
  <si>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</si>
  <si>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</si>
  <si>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</si>
  <si>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</si>
  <si>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</si>
  <si>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</si>
  <si>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</si>
  <si>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</si>
  <si>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</si>
  <si>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</si>
  <si>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</si>
  <si>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</si>
  <si>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</si>
  <si>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</si>
  <si>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</si>
  <si>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</si>
  <si>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</si>
  <si>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</si>
  <si>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</si>
  <si>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</si>
  <si>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</si>
  <si>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</si>
  <si>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</si>
  <si>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</si>
  <si>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</si>
  <si>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</si>
  <si>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</si>
  <si>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</si>
  <si>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</si>
  <si>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</si>
  <si>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</si>
  <si>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</si>
  <si>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</si>
  <si>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</si>
  <si>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</si>
  <si>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</si>
  <si>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</si>
  <si>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</si>
  <si>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</si>
  <si>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</si>
  <si>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</si>
  <si>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</si>
  <si>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</si>
  <si>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</si>
  <si>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</si>
  <si>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</si>
  <si>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</si>
  <si>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</si>
  <si>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</si>
  <si>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</si>
  <si>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</si>
  <si>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</si>
  <si>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</si>
  <si>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</si>
  <si>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</si>
  <si>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</si>
  <si>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</si>
  <si>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</si>
  <si>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</si>
  <si>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</si>
  <si>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</si>
  <si>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</si>
  <si>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</si>
  <si>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</si>
  <si>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</si>
  <si>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</si>
  <si>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</si>
  <si>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</si>
  <si>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</si>
  <si>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</si>
  <si>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</si>
  <si>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</si>
  <si>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</si>
  <si>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</si>
  <si>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</si>
  <si>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</si>
  <si>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</si>
  <si>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</si>
  <si>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</si>
  <si>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</si>
  <si>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</si>
  <si>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</si>
  <si>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</si>
  <si>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</si>
  <si>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</si>
  <si>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</si>
  <si>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</si>
  <si>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</si>
  <si>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</si>
  <si>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</si>
  <si>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</si>
  <si>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</si>
  <si>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</si>
  <si>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</si>
  <si>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</si>
  <si>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</si>
  <si>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</si>
  <si>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</si>
  <si>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</si>
  <si>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</si>
  <si>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</si>
  <si>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</si>
  <si>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</si>
  <si>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</si>
  <si>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</si>
  <si>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</si>
  <si>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</si>
  <si>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</si>
  <si>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</si>
  <si>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</si>
  <si>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</si>
  <si>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</si>
  <si>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</si>
  <si>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</si>
  <si>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</si>
  <si>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</si>
  <si>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</si>
  <si>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</si>
  <si>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</si>
  <si>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</si>
  <si>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</si>
  <si>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</si>
  <si>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</si>
  <si>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</si>
  <si>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</si>
  <si>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</si>
  <si>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</si>
  <si>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</si>
  <si>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</si>
  <si>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</si>
  <si>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</si>
  <si>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</si>
  <si>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</si>
  <si>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</si>
  <si>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</si>
  <si>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</si>
  <si>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</si>
  <si>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</si>
  <si>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</si>
  <si>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</si>
  <si>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</si>
  <si>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</si>
  <si>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</si>
  <si>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</si>
  <si>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</si>
  <si>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</si>
  <si>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</si>
  <si>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</si>
  <si>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</si>
  <si>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</si>
  <si>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</si>
  <si>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</si>
  <si>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</si>
  <si>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</si>
  <si>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</si>
  <si>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</si>
  <si>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</si>
  <si>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</si>
  <si>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</si>
  <si>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</si>
  <si>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</si>
  <si>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</si>
  <si>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</si>
  <si>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</si>
  <si>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</si>
  <si>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</si>
  <si>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</si>
  <si>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</si>
  <si>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</si>
  <si>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</si>
  <si>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</si>
  <si>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</si>
  <si>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</si>
  <si>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</si>
  <si>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</si>
  <si>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</si>
  <si>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</si>
  <si>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</si>
  <si>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</si>
  <si>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</si>
  <si>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</si>
  <si>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</si>
  <si>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</si>
  <si>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</si>
  <si>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</si>
  <si>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</si>
  <si>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</si>
  <si>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</si>
  <si>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</si>
  <si>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</si>
  <si>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</si>
  <si>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</si>
  <si>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</si>
  <si>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</si>
  <si>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</si>
  <si>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</si>
  <si>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</si>
  <si>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</si>
  <si>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</si>
  <si>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</si>
  <si>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</si>
  <si>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</si>
  <si>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</si>
  <si>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</si>
  <si>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</si>
  <si>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</si>
  <si>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</si>
  <si>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</si>
  <si>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</si>
  <si>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</si>
  <si>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</si>
  <si>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</si>
  <si>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</si>
  <si>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</si>
  <si>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</si>
  <si>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</si>
  <si>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</si>
  <si>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</si>
  <si>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</si>
  <si>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</si>
  <si>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</si>
  <si>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</si>
  <si>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</si>
  <si>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</si>
  <si>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</si>
  <si>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</si>
  <si>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</si>
  <si>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</si>
  <si>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</si>
  <si>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</si>
  <si>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</si>
  <si>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</si>
  <si>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</si>
  <si>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</si>
  <si>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</si>
  <si>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</si>
  <si>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</si>
  <si>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</si>
  <si>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</si>
  <si>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</si>
  <si>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</si>
  <si>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</si>
  <si>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</si>
  <si>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</si>
  <si>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</si>
  <si>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</si>
  <si>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</si>
  <si>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</si>
  <si>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</si>
  <si>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</si>
  <si>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</si>
  <si>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</si>
  <si>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</si>
  <si>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</si>
  <si>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</si>
  <si>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</si>
  <si>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</si>
  <si>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</si>
  <si>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</si>
  <si>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</si>
  <si>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</si>
  <si>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</si>
  <si>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</si>
  <si>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</si>
  <si>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</si>
  <si>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</si>
  <si>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</si>
  <si>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</si>
  <si>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</si>
  <si>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</si>
  <si>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</si>
  <si>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</si>
  <si>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</si>
  <si>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</si>
  <si>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</si>
  <si>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</si>
  <si>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</si>
  <si>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</si>
  <si>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</si>
  <si>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</si>
  <si>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</si>
  <si>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</si>
  <si>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</si>
  <si>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</si>
  <si>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</si>
  <si>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</si>
  <si>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</si>
  <si>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</si>
  <si>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</si>
  <si>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</si>
  <si>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</si>
  <si>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</si>
  <si>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</si>
  <si>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</si>
  <si>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</si>
  <si>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</si>
  <si>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</si>
  <si>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</si>
  <si>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</si>
  <si>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</si>
  <si>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</si>
  <si>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</si>
  <si>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</si>
  <si>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</si>
  <si>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</si>
  <si>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</si>
  <si>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</si>
  <si>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</si>
  <si>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</si>
  <si>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</si>
  <si>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</si>
  <si>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</si>
  <si>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</si>
  <si>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</si>
  <si>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</si>
  <si>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</si>
  <si>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</si>
  <si>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</si>
  <si>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</si>
  <si>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</si>
  <si>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</si>
  <si>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</si>
  <si>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</si>
  <si>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</si>
  <si>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</si>
  <si>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</si>
  <si>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</si>
  <si>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</si>
  <si>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</si>
  <si>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</si>
  <si>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</si>
  <si>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</si>
  <si>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</si>
  <si>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</si>
  <si>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</si>
  <si>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</si>
  <si>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</si>
  <si>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</si>
  <si>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</si>
  <si>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</si>
  <si>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</si>
  <si>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</si>
  <si>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</si>
  <si>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</si>
  <si>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</si>
  <si>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</si>
  <si>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</si>
  <si>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</si>
  <si>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</si>
  <si>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</si>
  <si>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</si>
  <si>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</si>
  <si>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</si>
  <si>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</si>
  <si>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</si>
  <si>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</si>
  <si>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</si>
  <si>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</si>
  <si>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</si>
  <si>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</si>
  <si>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</si>
  <si>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</si>
  <si>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</si>
  <si>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</si>
  <si>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</si>
  <si>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</si>
  <si>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</si>
  <si>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</si>
  <si>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</si>
  <si>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</si>
  <si>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</si>
  <si>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</si>
  <si>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</si>
  <si>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</si>
  <si>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</si>
  <si>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</si>
  <si>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</si>
  <si>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</si>
  <si>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</si>
  <si>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</si>
  <si>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</si>
  <si>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</si>
  <si>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</si>
  <si>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</si>
  <si>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</si>
  <si>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</si>
  <si>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</si>
  <si>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</si>
  <si>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</si>
  <si>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</si>
  <si>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</si>
  <si>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</si>
  <si>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</si>
  <si>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</si>
  <si>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</si>
  <si>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</si>
  <si>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</si>
  <si>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</si>
  <si>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</si>
  <si>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</si>
  <si>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</si>
  <si>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</si>
  <si>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</si>
  <si>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</si>
  <si>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</si>
  <si>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</si>
  <si>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</si>
  <si>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</si>
  <si>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</si>
  <si>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</si>
  <si>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</si>
  <si>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</si>
  <si>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</si>
  <si>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</si>
  <si>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</si>
  <si>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</si>
  <si>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</si>
  <si>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</si>
  <si>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</si>
  <si>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</si>
  <si>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</si>
  <si>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</si>
  <si>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</si>
  <si>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</si>
  <si>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</si>
  <si>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</si>
  <si>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</si>
  <si>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</si>
  <si>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</si>
  <si>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</si>
  <si>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</si>
  <si>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</si>
  <si>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</si>
  <si>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</si>
  <si>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</si>
  <si>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</si>
  <si>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</si>
  <si>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</si>
  <si>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</si>
  <si>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</si>
  <si>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</si>
  <si>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</si>
  <si>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</si>
  <si>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</si>
  <si>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</si>
  <si>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</si>
  <si>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</si>
  <si>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</si>
  <si>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</si>
  <si>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</si>
  <si>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</si>
  <si>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</si>
  <si>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</si>
  <si>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</si>
  <si>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</si>
  <si>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</si>
  <si>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</si>
  <si>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</si>
  <si>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</si>
  <si>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</si>
  <si>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</si>
  <si>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</si>
  <si>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</si>
  <si>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</si>
  <si>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</si>
  <si>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</si>
  <si>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</si>
  <si>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</si>
  <si>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</si>
  <si>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</si>
  <si>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</si>
  <si>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</si>
  <si>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</si>
  <si>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</si>
  <si>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</si>
  <si>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</si>
  <si>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</si>
  <si>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</si>
  <si>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</si>
  <si>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</si>
  <si>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</si>
  <si>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</si>
  <si>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</si>
  <si>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</si>
  <si>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</si>
  <si>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</si>
  <si>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</si>
  <si>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</si>
  <si>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</si>
  <si>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</si>
  <si>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</si>
  <si>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</si>
  <si>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</si>
  <si>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</si>
  <si>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</si>
  <si>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</si>
  <si>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</si>
  <si>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</si>
  <si>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</si>
  <si>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</si>
  <si>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</si>
  <si>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</si>
  <si>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</si>
  <si>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</si>
  <si>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</si>
  <si>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</si>
  <si>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</si>
  <si>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</si>
  <si>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</si>
  <si>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</si>
  <si>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</si>
  <si>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</si>
  <si>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</si>
  <si>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</si>
  <si>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</si>
  <si>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</si>
  <si>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</si>
  <si>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</si>
  <si>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</si>
  <si>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</si>
  <si>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</si>
  <si>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</si>
  <si>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</si>
  <si>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</si>
  <si>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</si>
  <si>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</si>
  <si>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</si>
  <si>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</si>
  <si>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</si>
  <si>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</si>
  <si>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</si>
  <si>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</si>
  <si>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</si>
  <si>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</si>
  <si>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</si>
  <si>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</si>
  <si>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</si>
  <si>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</si>
  <si>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</si>
  <si>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</si>
  <si>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</si>
  <si>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</si>
  <si>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</si>
  <si>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</si>
  <si>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</si>
  <si>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</si>
  <si>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</si>
  <si>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</si>
  <si>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</si>
  <si>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</si>
  <si>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</si>
  <si>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</si>
  <si>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</si>
  <si>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</si>
  <si>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</si>
  <si>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</si>
  <si>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</si>
  <si>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</si>
  <si>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</si>
  <si>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</si>
  <si>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</si>
  <si>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</si>
  <si>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</si>
  <si>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</si>
  <si>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</si>
  <si>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</si>
  <si>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</si>
  <si>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</si>
  <si>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</si>
  <si>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</si>
  <si>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</si>
  <si>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</si>
  <si>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</si>
  <si>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</si>
  <si>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</si>
  <si>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</si>
  <si>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</si>
  <si>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</si>
  <si>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</si>
  <si>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</si>
  <si>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</si>
  <si>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</si>
  <si>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</si>
  <si>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</si>
  <si>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</si>
  <si>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</si>
  <si>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</si>
  <si>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</si>
  <si>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</si>
  <si>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</si>
  <si>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</si>
  <si>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</si>
  <si>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</si>
  <si>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</si>
  <si>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</si>
  <si>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</si>
  <si>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</si>
  <si>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</si>
  <si>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</si>
  <si>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</si>
  <si>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</si>
  <si>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</si>
  <si>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</si>
  <si>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</si>
  <si>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</si>
  <si>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</si>
  <si>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</si>
  <si>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</si>
  <si>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</si>
  <si>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</si>
  <si>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</si>
  <si>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</si>
  <si>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</si>
  <si>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</si>
  <si>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</si>
  <si>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</si>
  <si>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</si>
  <si>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</si>
  <si>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</si>
  <si>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</si>
  <si>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</si>
  <si>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</si>
  <si>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</si>
  <si>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</si>
  <si>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</si>
  <si>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</si>
  <si>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</si>
  <si>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</si>
  <si>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</si>
  <si>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</si>
  <si>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</si>
  <si>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</si>
  <si>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</si>
  <si>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</si>
  <si>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</si>
  <si>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</si>
  <si>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</si>
  <si>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</si>
  <si>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</si>
  <si>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</si>
  <si>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</si>
  <si>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</si>
  <si>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</si>
  <si>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</si>
  <si>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</si>
  <si>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</si>
  <si>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</si>
  <si>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</si>
  <si>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</si>
  <si>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</si>
  <si>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</si>
  <si>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</si>
  <si>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</si>
  <si>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</si>
  <si>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</si>
  <si>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</si>
  <si>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</si>
  <si>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</si>
  <si>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</si>
  <si>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</si>
  <si>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</si>
  <si>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</si>
  <si>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</si>
  <si>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</si>
  <si>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</si>
  <si>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</si>
  <si>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</si>
  <si>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</si>
  <si>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</si>
  <si>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</si>
  <si>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</si>
  <si>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</si>
  <si>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</si>
  <si>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</si>
  <si>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</si>
  <si>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</si>
  <si>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</si>
  <si>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</si>
  <si>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</si>
  <si>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</si>
  <si>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</si>
  <si>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</si>
  <si>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</si>
  <si>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</si>
  <si>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</si>
  <si>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</si>
  <si>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</si>
  <si>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</si>
  <si>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</si>
  <si>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</si>
  <si>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</si>
  <si>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</si>
  <si>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</si>
  <si>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</si>
  <si>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</si>
  <si>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</si>
  <si>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</si>
  <si>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</si>
  <si>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</si>
  <si>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</si>
  <si>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</si>
  <si>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</si>
  <si>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</si>
  <si>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</si>
  <si>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</si>
  <si>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</si>
  <si>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</si>
  <si>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</si>
  <si>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</si>
  <si>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</si>
  <si>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</si>
  <si>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</si>
  <si>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</si>
  <si>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</si>
  <si>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</si>
  <si>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</si>
  <si>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</si>
  <si>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</si>
  <si>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</si>
  <si>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</si>
  <si>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</si>
  <si>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</si>
  <si>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</si>
  <si>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</si>
  <si>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</si>
  <si>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</si>
  <si>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</si>
  <si>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</si>
  <si>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</si>
  <si>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</si>
  <si>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</si>
  <si>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</si>
  <si>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</si>
  <si>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</si>
  <si>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</si>
  <si>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</si>
  <si>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</si>
  <si>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</si>
  <si>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</si>
  <si>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</si>
  <si>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</si>
  <si>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</si>
  <si>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</si>
  <si>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</si>
  <si>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</si>
  <si>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</si>
  <si>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</si>
  <si>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</si>
  <si>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</si>
  <si>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</si>
  <si>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</si>
  <si>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</si>
  <si>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</si>
  <si>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</si>
  <si>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</si>
  <si>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</si>
  <si>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</si>
  <si>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</si>
  <si>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</si>
  <si>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</si>
  <si>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</si>
  <si>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</si>
  <si>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</si>
  <si>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</si>
  <si>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</si>
  <si>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</si>
  <si>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</si>
  <si>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</si>
  <si>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</si>
  <si>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</si>
  <si>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</si>
  <si>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</si>
  <si>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</si>
  <si>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</si>
  <si>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</si>
  <si>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</si>
  <si>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</si>
  <si>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</si>
  <si>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</si>
  <si>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</si>
  <si>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</si>
  <si>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</si>
  <si>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</si>
  <si>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</si>
  <si>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</si>
  <si>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</si>
  <si>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</si>
  <si>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</si>
  <si>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</si>
  <si>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</si>
  <si>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</si>
  <si>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</si>
  <si>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</si>
  <si>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</si>
  <si>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</si>
  <si>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</si>
  <si>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</si>
  <si>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</si>
  <si>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</si>
  <si>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</si>
  <si>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</si>
  <si>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</si>
  <si>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</si>
  <si>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</si>
  <si>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</si>
  <si>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</si>
  <si>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</si>
  <si>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</si>
  <si>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</si>
  <si>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</si>
  <si>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</si>
  <si>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</si>
  <si>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</si>
  <si>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</si>
  <si>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</si>
  <si>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</si>
  <si>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</si>
  <si>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</si>
  <si>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</si>
  <si>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</si>
  <si>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</si>
  <si>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</si>
  <si>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</si>
  <si>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</si>
  <si>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</si>
  <si>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</si>
  <si>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</si>
  <si>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</si>
  <si>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</si>
  <si>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</si>
  <si>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</si>
  <si>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</si>
  <si>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</si>
  <si>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</si>
  <si>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</si>
  <si>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</si>
  <si>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</si>
  <si>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</si>
  <si>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</si>
  <si>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</si>
  <si>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</si>
  <si>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</si>
  <si>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</si>
  <si>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</si>
  <si>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</si>
  <si>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</si>
  <si>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</si>
  <si>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</si>
  <si>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</si>
  <si>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</si>
  <si>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</si>
  <si>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</si>
  <si>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</si>
  <si>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</si>
  <si>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</si>
  <si>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</si>
  <si>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</si>
  <si>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</si>
  <si>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</si>
  <si>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</si>
  <si>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</si>
  <si>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</si>
  <si>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</si>
  <si>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</si>
  <si>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</si>
  <si>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</si>
  <si>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</si>
  <si>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</si>
  <si>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</si>
  <si>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</si>
  <si>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</si>
  <si>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</si>
  <si>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</si>
  <si>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</si>
  <si>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</si>
  <si>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</si>
  <si>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</si>
  <si>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</si>
  <si>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</si>
  <si>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</si>
  <si>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</si>
  <si>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</si>
  <si>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</si>
  <si>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</si>
  <si>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</si>
  <si>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</si>
  <si>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</si>
  <si>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</si>
  <si>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</si>
  <si>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</si>
  <si>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</si>
  <si>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</si>
  <si>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</si>
  <si>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</si>
  <si>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</si>
  <si>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</si>
  <si>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</si>
  <si>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</si>
  <si>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</si>
  <si>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</si>
  <si>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</si>
  <si>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</si>
  <si>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</si>
  <si>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</si>
  <si>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</si>
  <si>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</si>
  <si>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</si>
  <si>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</si>
  <si>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</si>
  <si>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</si>
  <si>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</si>
  <si>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</si>
  <si>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</si>
  <si>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</si>
  <si>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</si>
  <si>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</si>
  <si>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</si>
  <si>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</si>
  <si>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</si>
  <si>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</si>
  <si>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</si>
  <si>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</si>
  <si>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</si>
  <si>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</si>
  <si>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</si>
  <si>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</si>
  <si>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</si>
  <si>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</si>
  <si>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</si>
  <si>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</si>
  <si>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</si>
  <si>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</si>
  <si>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</si>
  <si>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</si>
  <si>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</si>
  <si>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</si>
  <si>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</si>
  <si>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</si>
  <si>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</si>
  <si>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</si>
  <si>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</si>
  <si>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</si>
  <si>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</si>
  <si>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</si>
  <si>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</si>
  <si>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</si>
  <si>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</si>
  <si>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</si>
  <si>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</si>
  <si>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</si>
  <si>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</si>
  <si>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</si>
  <si>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</si>
  <si>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</si>
  <si>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</si>
  <si>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</si>
  <si>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</si>
  <si>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</si>
  <si>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</si>
  <si>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</si>
  <si>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</si>
  <si>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</si>
  <si>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</si>
  <si>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</si>
  <si>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</si>
  <si>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</si>
  <si>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</si>
  <si>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</si>
  <si>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</si>
  <si>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</si>
  <si>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</si>
  <si>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</si>
  <si>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</si>
  <si>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</si>
  <si>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</si>
  <si>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</si>
  <si>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</si>
  <si>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</si>
  <si>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</si>
  <si>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</si>
  <si>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</si>
  <si>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</si>
  <si>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</si>
  <si>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</si>
  <si>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</si>
  <si>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</si>
  <si>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</si>
  <si>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</si>
  <si>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</si>
  <si>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</si>
  <si>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</si>
  <si>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</si>
  <si>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</si>
  <si>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</si>
  <si>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</si>
  <si>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</si>
  <si>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</si>
  <si>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</si>
  <si>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</si>
  <si>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</si>
  <si>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</si>
  <si>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</si>
  <si>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</si>
  <si>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</si>
  <si>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</si>
  <si>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</si>
  <si>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</si>
  <si>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</si>
  <si>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</si>
  <si>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</si>
  <si>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</si>
  <si>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</si>
  <si>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</si>
  <si>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</si>
  <si>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</si>
  <si>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</si>
  <si>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</si>
  <si>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</si>
  <si>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</si>
  <si>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</si>
  <si>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</si>
  <si>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</si>
  <si>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</si>
  <si>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</si>
  <si>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</si>
  <si>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</si>
  <si>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</si>
  <si>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</si>
  <si>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</si>
  <si>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</si>
  <si>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</si>
  <si>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</si>
  <si>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</si>
  <si>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</si>
  <si>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</si>
  <si>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</si>
  <si>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</si>
  <si>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</si>
  <si>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</si>
  <si>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</si>
  <si>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</si>
  <si>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</si>
  <si>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</si>
  <si>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</si>
  <si>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</si>
  <si>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</si>
  <si>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</si>
  <si>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</si>
  <si>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</si>
  <si>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</si>
  <si>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</si>
  <si>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</si>
  <si>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</si>
  <si>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</si>
  <si>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</si>
  <si>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</si>
  <si>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</si>
  <si>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</si>
  <si>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</si>
  <si>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</si>
  <si>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</si>
  <si>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</si>
  <si>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</si>
  <si>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</si>
  <si>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</si>
  <si>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</si>
  <si>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</si>
  <si>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</si>
  <si>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</si>
  <si>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</si>
  <si>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</si>
  <si>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</si>
  <si>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</si>
  <si>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</si>
  <si>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</si>
  <si>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</si>
  <si>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</si>
  <si>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</si>
  <si>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</si>
  <si>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</si>
  <si>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</si>
  <si>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</si>
  <si>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</si>
  <si>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</si>
  <si>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</si>
  <si>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</si>
  <si>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</si>
  <si>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</si>
  <si>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</si>
  <si>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</si>
  <si>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</si>
  <si>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</si>
  <si>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</si>
  <si>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</si>
  <si>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</si>
  <si>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</si>
  <si>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</si>
  <si>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</si>
  <si>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</si>
  <si>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</si>
  <si>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</si>
  <si>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</si>
  <si>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</si>
  <si>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</si>
  <si>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</si>
  <si>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</si>
  <si>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</si>
  <si>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</si>
  <si>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</si>
  <si>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</si>
  <si>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</si>
  <si>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</si>
  <si>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</si>
  <si>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</si>
  <si>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</si>
  <si>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</si>
  <si>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</si>
  <si>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</si>
  <si>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</si>
  <si>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</si>
  <si>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</si>
  <si>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</si>
  <si>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</si>
  <si>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</si>
  <si>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</si>
  <si>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</si>
  <si>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</si>
  <si>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</si>
  <si>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</si>
  <si>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</si>
  <si>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</si>
  <si>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</si>
  <si>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</si>
  <si>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</si>
  <si>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</si>
  <si>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</si>
  <si>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</si>
  <si>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</si>
  <si>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</si>
  <si>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</si>
  <si>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</si>
  <si>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</si>
  <si>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</si>
  <si>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</si>
  <si>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</si>
  <si>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</si>
  <si>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</si>
  <si>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</si>
  <si>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</si>
  <si>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</si>
  <si>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</si>
  <si>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</si>
  <si>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</si>
  <si>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</si>
  <si>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</si>
  <si>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</si>
  <si>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</si>
  <si>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</si>
  <si>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</si>
  <si>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</si>
  <si>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</si>
  <si>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</si>
  <si>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</si>
  <si>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</si>
  <si>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</si>
  <si>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</si>
  <si>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</si>
  <si>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</si>
  <si>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</si>
  <si>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</si>
  <si>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</si>
  <si>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</si>
  <si>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</si>
  <si>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</si>
  <si>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</si>
  <si>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</si>
  <si>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</si>
  <si>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</si>
  <si>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</si>
  <si>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</si>
  <si>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</si>
  <si>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</si>
  <si>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</si>
  <si>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</si>
  <si>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</si>
  <si>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</si>
  <si>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</si>
  <si>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</si>
  <si>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</si>
  <si>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</si>
  <si>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</si>
  <si>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</si>
  <si>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</si>
  <si>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</si>
  <si>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</si>
  <si>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</si>
  <si>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</si>
  <si>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</si>
  <si>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</si>
  <si>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</si>
  <si>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</si>
  <si>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</si>
  <si>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</si>
  <si>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</si>
  <si>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</si>
  <si>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</si>
  <si>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</si>
  <si>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</si>
  <si>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</si>
  <si>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</si>
  <si>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</si>
  <si>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</si>
  <si>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</si>
  <si>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</si>
  <si>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</si>
  <si>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</si>
  <si>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</si>
  <si>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</si>
  <si>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</si>
  <si>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</si>
  <si>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</si>
  <si>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</si>
  <si>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</si>
  <si>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</si>
  <si>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</si>
  <si>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</si>
  <si>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</si>
  <si>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</si>
  <si>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</si>
  <si>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</si>
  <si>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</si>
  <si>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</si>
  <si>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</si>
  <si>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</si>
  <si>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</si>
  <si>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</si>
  <si>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</si>
  <si>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</si>
  <si>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</si>
  <si>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</si>
  <si>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</si>
  <si>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</si>
  <si>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</si>
  <si>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</si>
  <si>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</si>
  <si>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</si>
  <si>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</si>
  <si>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</si>
  <si>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</si>
  <si>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</si>
  <si>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</si>
  <si>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</si>
  <si>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</si>
  <si>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</si>
  <si>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</si>
  <si>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</si>
  <si>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</si>
  <si>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</si>
  <si>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</si>
  <si>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</si>
  <si>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</si>
  <si>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</si>
  <si>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</si>
  <si>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</si>
  <si>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</si>
  <si>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</si>
  <si>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</si>
  <si>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</si>
  <si>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</si>
  <si>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</si>
  <si>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</si>
  <si>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</si>
  <si>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</si>
  <si>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</si>
  <si>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</si>
  <si>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</si>
  <si>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</si>
  <si>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</si>
  <si>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</si>
  <si>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</si>
  <si>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</si>
  <si>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</si>
  <si>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</si>
  <si>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</si>
  <si>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</si>
  <si>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</si>
  <si>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</si>
  <si>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</si>
  <si>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</si>
  <si>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</si>
  <si>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</si>
  <si>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</si>
  <si>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</si>
  <si>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</si>
  <si>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</si>
  <si>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</si>
  <si>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</si>
  <si>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</si>
  <si>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</si>
  <si>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</si>
  <si>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</si>
  <si>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</si>
  <si>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</si>
  <si>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</si>
  <si>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</si>
  <si>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</si>
  <si>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</si>
  <si>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</si>
  <si>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</si>
  <si>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</si>
  <si>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</si>
  <si>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</si>
  <si>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</si>
  <si>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</si>
  <si>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</si>
  <si>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</si>
  <si>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</si>
  <si>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</si>
  <si>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</si>
  <si>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</si>
  <si>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</si>
  <si>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</si>
  <si>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</si>
  <si>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</si>
  <si>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</si>
  <si>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</si>
  <si>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</si>
  <si>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</si>
  <si>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</si>
  <si>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</si>
  <si>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</si>
  <si>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</si>
  <si>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</si>
  <si>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</si>
  <si>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</si>
  <si>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</si>
  <si>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</si>
  <si>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</si>
  <si>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</si>
  <si>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</si>
  <si>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</si>
  <si>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</si>
  <si>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</si>
  <si>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</si>
  <si>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</si>
  <si>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</si>
  <si>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</si>
  <si>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</si>
  <si>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</si>
  <si>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</si>
  <si>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</si>
  <si>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</si>
  <si>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</si>
  <si>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</si>
  <si>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</si>
  <si>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</si>
  <si>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</si>
  <si>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</si>
  <si>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</si>
  <si>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</si>
  <si>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</si>
  <si>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</si>
  <si>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</si>
  <si>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</si>
  <si>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</si>
  <si>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</si>
  <si>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</si>
  <si>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</si>
  <si>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</si>
  <si>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</si>
  <si>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</si>
  <si>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</si>
  <si>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</si>
  <si>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</si>
  <si>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</si>
  <si>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</si>
  <si>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</si>
  <si>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</si>
  <si>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</si>
  <si>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</si>
  <si>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</si>
  <si>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</si>
  <si>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</si>
  <si>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</si>
  <si>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</si>
  <si>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</si>
  <si>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</si>
  <si>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</si>
  <si>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</si>
  <si>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</si>
  <si>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</si>
  <si>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</si>
  <si>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</si>
  <si>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</si>
  <si>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</si>
  <si>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</si>
  <si>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</si>
  <si>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</si>
  <si>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</si>
  <si>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</si>
  <si>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</si>
  <si>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</si>
  <si>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</si>
  <si>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</si>
  <si>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</si>
  <si>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</si>
  <si>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</si>
  <si>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</si>
  <si>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</si>
  <si>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</si>
  <si>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</si>
  <si>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</si>
  <si>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</si>
  <si>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</si>
  <si>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</si>
  <si>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</si>
  <si>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</si>
  <si>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</si>
  <si>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</si>
  <si>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</si>
  <si>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</si>
  <si>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</si>
  <si>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</si>
  <si>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</si>
  <si>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</si>
  <si>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</si>
  <si>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</si>
  <si>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</si>
  <si>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</si>
  <si>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</si>
  <si>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</si>
  <si>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</si>
  <si>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</si>
  <si>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</si>
  <si>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</si>
  <si>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</si>
  <si>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</si>
  <si>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</si>
  <si>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</si>
  <si>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</si>
  <si>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</si>
  <si>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</si>
  <si>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</si>
  <si>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</si>
  <si>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</si>
  <si>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</si>
  <si>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</si>
  <si>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</si>
  <si>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</si>
  <si>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</si>
  <si>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</si>
  <si>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</si>
  <si>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</si>
  <si>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</si>
  <si>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</si>
  <si>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</si>
  <si>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</si>
  <si>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</si>
  <si>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</si>
  <si>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</si>
  <si>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</si>
  <si>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</si>
  <si>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</si>
  <si>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</si>
  <si>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</si>
  <si>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</si>
  <si>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</si>
  <si>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</si>
  <si>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</si>
  <si>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</si>
  <si>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</si>
  <si>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</si>
  <si>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</si>
  <si>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</si>
  <si>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</si>
  <si>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</si>
  <si>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</si>
  <si>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</si>
  <si>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</si>
  <si>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</si>
  <si>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</si>
  <si>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</si>
  <si>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</si>
  <si>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</si>
  <si>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</si>
  <si>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</si>
  <si>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</si>
  <si>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</si>
  <si>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</si>
  <si>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</si>
  <si>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</si>
  <si>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</si>
  <si>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</si>
  <si>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</si>
  <si>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</si>
  <si>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</si>
  <si>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</si>
  <si>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</si>
  <si>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</si>
  <si>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</si>
  <si>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</si>
  <si>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</si>
  <si>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</si>
  <si>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</si>
  <si>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</si>
  <si>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</si>
  <si>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</si>
  <si>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</si>
  <si>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</si>
  <si>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</si>
  <si>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</si>
  <si>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</si>
  <si>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</si>
  <si>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</si>
  <si>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</si>
  <si>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</si>
  <si>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</si>
  <si>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</si>
  <si>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</si>
  <si>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</si>
  <si>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</si>
  <si>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</si>
  <si>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</si>
  <si>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</si>
  <si>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</si>
  <si>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</si>
  <si>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</si>
  <si>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</si>
  <si>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</si>
  <si>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</si>
  <si>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</si>
  <si>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</si>
  <si>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</si>
  <si>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</si>
  <si>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</si>
  <si>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</si>
  <si>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</si>
  <si>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</si>
  <si>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</si>
  <si>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</si>
  <si>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</si>
  <si>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</si>
  <si>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</si>
  <si>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</si>
  <si>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</si>
  <si>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</si>
  <si>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</si>
  <si>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</si>
  <si>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</si>
  <si>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</si>
  <si>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</si>
  <si>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</si>
  <si>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</si>
  <si>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</si>
  <si>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</si>
  <si>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</si>
  <si>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</si>
  <si>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</si>
  <si>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</si>
  <si>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</si>
  <si>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</si>
  <si>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</si>
  <si>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</si>
  <si>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</si>
  <si>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</si>
  <si>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</si>
  <si>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</si>
  <si>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</si>
  <si>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</si>
  <si>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</si>
  <si>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</si>
  <si>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</si>
  <si>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</si>
  <si>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</si>
  <si>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</si>
  <si>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</si>
  <si>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</si>
  <si>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</si>
  <si>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</si>
  <si>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</si>
  <si>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</si>
  <si>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</si>
  <si>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</si>
  <si>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</si>
  <si>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</si>
  <si>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</si>
  <si>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</si>
  <si>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</si>
  <si>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</si>
  <si>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</si>
  <si>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</si>
  <si>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</si>
  <si>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</si>
  <si>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</si>
  <si>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</si>
  <si>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</si>
  <si>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</si>
  <si>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</si>
  <si>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</si>
  <si>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</si>
  <si>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</si>
  <si>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</si>
  <si>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</si>
  <si>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</si>
  <si>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</si>
  <si>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</si>
  <si>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</si>
  <si>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</si>
  <si>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</si>
  <si>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</si>
  <si>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</si>
  <si>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</si>
  <si>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</si>
  <si>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</si>
  <si>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</si>
  <si>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</si>
  <si>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</si>
  <si>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</si>
  <si>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</si>
  <si>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</si>
  <si>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</si>
  <si>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</si>
  <si>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</si>
  <si>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</si>
  <si>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</si>
  <si>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</si>
  <si>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</si>
  <si>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</si>
  <si>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</si>
  <si>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</si>
  <si>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</si>
  <si>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</si>
  <si>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</si>
  <si>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</si>
  <si>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</si>
  <si>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</si>
  <si>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</si>
  <si>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</si>
  <si>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</si>
  <si>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</si>
  <si>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</si>
  <si>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</si>
  <si>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</si>
  <si>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</si>
  <si>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</si>
  <si>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</si>
  <si>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</si>
  <si>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</si>
  <si>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</si>
  <si>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</si>
  <si>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</si>
  <si>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</si>
  <si>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</si>
  <si>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</si>
  <si>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</si>
  <si>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</si>
  <si>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</si>
  <si>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</si>
  <si>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</si>
  <si>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</si>
  <si>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</si>
  <si>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</si>
  <si>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</si>
  <si>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</si>
  <si>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</si>
  <si>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</si>
  <si>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</si>
  <si>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</si>
  <si>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</si>
  <si>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</si>
  <si>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</si>
  <si>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</si>
  <si>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</si>
  <si>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</si>
  <si>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</si>
  <si>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</si>
  <si>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</si>
  <si>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</si>
  <si>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</si>
  <si>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</si>
  <si>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</si>
  <si>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</si>
  <si>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</si>
  <si>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</si>
  <si>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</si>
  <si>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</si>
  <si>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</si>
  <si>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</si>
  <si>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</si>
  <si>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</si>
  <si>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</si>
  <si>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</si>
  <si>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</si>
  <si>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</si>
  <si>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</si>
  <si>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</si>
  <si>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</si>
  <si>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</si>
  <si>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</si>
  <si>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</si>
  <si>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</si>
  <si>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</si>
  <si>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</si>
  <si>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</si>
  <si>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</si>
  <si>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</si>
  <si>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</si>
  <si>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</si>
  <si>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</si>
  <si>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</si>
  <si>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</si>
  <si>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</si>
  <si>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</si>
  <si>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</si>
  <si>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</si>
  <si>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</si>
  <si>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</si>
  <si>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</si>
  <si>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</si>
  <si>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</si>
  <si>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</si>
  <si>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</si>
  <si>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</si>
  <si>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</si>
  <si>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</si>
  <si>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</si>
  <si>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</si>
  <si>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</si>
  <si>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</si>
  <si>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</si>
  <si>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</si>
  <si>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</si>
  <si>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</si>
  <si>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</si>
  <si>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</si>
  <si>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</si>
  <si>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</si>
  <si>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</si>
  <si>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</si>
  <si>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</si>
  <si>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</si>
  <si>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</si>
  <si>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</si>
  <si>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</si>
  <si>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</si>
  <si>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</si>
  <si>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</si>
  <si>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</si>
  <si>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</si>
  <si>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</si>
  <si>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</si>
  <si>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</si>
  <si>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</si>
  <si>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</si>
  <si>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</si>
  <si>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</si>
  <si>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</si>
  <si>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</si>
  <si>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</si>
  <si>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</si>
  <si>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</si>
  <si>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</si>
  <si>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</si>
  <si>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</si>
  <si>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</si>
  <si>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</si>
  <si>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</si>
  <si>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</si>
  <si>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</si>
  <si>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</si>
  <si>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</si>
  <si>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</si>
  <si>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</si>
  <si>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</si>
  <si>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</si>
  <si>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</si>
  <si>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</si>
  <si>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</si>
  <si>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</si>
  <si>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</si>
  <si>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</si>
  <si>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</si>
  <si>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</si>
  <si>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</si>
  <si>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</si>
  <si>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</si>
  <si>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</si>
  <si>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</si>
  <si>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</si>
  <si>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</si>
  <si>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</si>
  <si>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</si>
  <si>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</si>
  <si>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</si>
  <si>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</si>
  <si>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</si>
  <si>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</si>
  <si>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</si>
  <si>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</si>
  <si>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</si>
  <si>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</si>
  <si>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</si>
  <si>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</si>
  <si>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</si>
  <si>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</si>
  <si>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</si>
  <si>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</si>
  <si>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</si>
  <si>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</si>
  <si>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</si>
  <si>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</si>
  <si>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</si>
  <si>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</si>
  <si>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</si>
  <si>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</si>
  <si>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</si>
  <si>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</si>
  <si>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</si>
  <si>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</si>
  <si>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</si>
  <si>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</si>
  <si>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</si>
  <si>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</si>
  <si>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</si>
  <si>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</si>
  <si>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</si>
  <si>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</si>
  <si>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</si>
  <si>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</si>
  <si>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</si>
  <si>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</si>
  <si>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</si>
  <si>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</si>
  <si>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</si>
  <si>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</si>
  <si>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</si>
  <si>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</si>
  <si>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</si>
  <si>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</si>
  <si>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</si>
  <si>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</si>
  <si>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</si>
  <si>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</si>
  <si>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</si>
  <si>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</si>
  <si>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</si>
  <si>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</si>
  <si>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</si>
  <si>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</si>
  <si>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</si>
  <si>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</si>
  <si>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</si>
  <si>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</si>
  <si>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</si>
  <si>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</si>
  <si>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</si>
  <si>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</si>
  <si>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</si>
  <si>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</si>
  <si>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</si>
  <si>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</si>
  <si>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</si>
  <si>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</si>
  <si>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 xml:space="preserve">Gonzalez Ceballos, Dionisio </t>
  </si>
  <si>
    <t>3335958165</t>
  </si>
  <si>
    <t xml:space="preserve">De Leon Morillo, Nelson </t>
  </si>
  <si>
    <t>3335958178</t>
  </si>
  <si>
    <t xml:space="preserve">Gil Carrera, Santiago </t>
  </si>
  <si>
    <t>3335958187</t>
  </si>
  <si>
    <t>3335958186</t>
  </si>
  <si>
    <t>ERROR DE PRINTER</t>
  </si>
  <si>
    <t>3335959107</t>
  </si>
  <si>
    <t>3335959012</t>
  </si>
  <si>
    <t>3335958986</t>
  </si>
  <si>
    <t>3335958951</t>
  </si>
  <si>
    <t>3335958913</t>
  </si>
  <si>
    <t>3335958887</t>
  </si>
  <si>
    <t>3335958732</t>
  </si>
  <si>
    <t>3335958586</t>
  </si>
  <si>
    <t>3335958569</t>
  </si>
  <si>
    <t>3335958562</t>
  </si>
  <si>
    <t>INHIBIDO</t>
  </si>
  <si>
    <t>Closed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</si>
  <si>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</si>
  <si>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</si>
  <si>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</si>
  <si>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</si>
  <si>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</si>
  <si>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</si>
  <si>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</si>
  <si>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</si>
  <si>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3335959533</t>
  </si>
  <si>
    <t>3335959468</t>
  </si>
  <si>
    <t>3335959434</t>
  </si>
  <si>
    <t>3335959315</t>
  </si>
  <si>
    <t>3335959313</t>
  </si>
  <si>
    <t>3335959310</t>
  </si>
  <si>
    <t>3335959306</t>
  </si>
  <si>
    <t>3335959305</t>
  </si>
  <si>
    <t>3335959271</t>
  </si>
  <si>
    <t>3335959262</t>
  </si>
  <si>
    <t>3335959229</t>
  </si>
  <si>
    <t>3335959220</t>
  </si>
  <si>
    <t>3335959204</t>
  </si>
  <si>
    <t>3335959195</t>
  </si>
  <si>
    <t>ATM Estación Next Yapur Dumit</t>
  </si>
  <si>
    <t>Estación Next Yapur Dumit</t>
  </si>
  <si>
    <t>DRBR479</t>
  </si>
  <si>
    <t>3335959701</t>
  </si>
  <si>
    <t>3335959656</t>
  </si>
  <si>
    <t>3335959645</t>
  </si>
  <si>
    <t>3335960017</t>
  </si>
  <si>
    <t>3335960013</t>
  </si>
  <si>
    <t>3335959997</t>
  </si>
  <si>
    <t>3335959996</t>
  </si>
  <si>
    <t>3335959995</t>
  </si>
  <si>
    <t>3335959993</t>
  </si>
  <si>
    <t>3335959990</t>
  </si>
  <si>
    <t>3335959987</t>
  </si>
  <si>
    <t>3335959984</t>
  </si>
  <si>
    <t>3335959970</t>
  </si>
  <si>
    <t>3335959964</t>
  </si>
  <si>
    <t>3335959962</t>
  </si>
  <si>
    <t>3335959959</t>
  </si>
  <si>
    <t>3335959935</t>
  </si>
  <si>
    <t>3335959934</t>
  </si>
  <si>
    <t>3335959933</t>
  </si>
  <si>
    <t>3335959909</t>
  </si>
  <si>
    <t>3335959904</t>
  </si>
  <si>
    <t>3335959894</t>
  </si>
  <si>
    <t>3335959871</t>
  </si>
  <si>
    <t>3335959787</t>
  </si>
  <si>
    <t>3335959723</t>
  </si>
  <si>
    <t>PRINTER</t>
  </si>
  <si>
    <t>3335960041</t>
  </si>
  <si>
    <t>3335960039</t>
  </si>
  <si>
    <t>3335960038</t>
  </si>
  <si>
    <t>3335960033</t>
  </si>
  <si>
    <t>3335960032</t>
  </si>
  <si>
    <t>3335960031</t>
  </si>
  <si>
    <t>3335960026</t>
  </si>
  <si>
    <t>3335960020</t>
  </si>
  <si>
    <t>3335960060</t>
  </si>
  <si>
    <t>3335960059</t>
  </si>
  <si>
    <t>3335960058</t>
  </si>
  <si>
    <t>3335960056</t>
  </si>
  <si>
    <t>3335960055</t>
  </si>
  <si>
    <t>3335960054</t>
  </si>
  <si>
    <t>3335960053</t>
  </si>
  <si>
    <t>3335960052</t>
  </si>
  <si>
    <t>3335960051</t>
  </si>
  <si>
    <t>3335960050</t>
  </si>
  <si>
    <t>3335960049</t>
  </si>
  <si>
    <t>3335960048</t>
  </si>
  <si>
    <t>3335960047</t>
  </si>
  <si>
    <t>3335960046</t>
  </si>
  <si>
    <t>Maria Pichardo, Glaufo Rafael</t>
  </si>
  <si>
    <t>20 Julio de 2021</t>
  </si>
  <si>
    <t>3335960093</t>
  </si>
  <si>
    <t>3335960089</t>
  </si>
  <si>
    <t>3335960082</t>
  </si>
  <si>
    <t>3335960074</t>
  </si>
  <si>
    <t>3335960071</t>
  </si>
  <si>
    <t>3335959926 </t>
  </si>
  <si>
    <t>3335959970 </t>
  </si>
  <si>
    <t>3335959984 </t>
  </si>
  <si>
    <t>3335959993 </t>
  </si>
  <si>
    <t>3335959995 </t>
  </si>
  <si>
    <t>3335959996 </t>
  </si>
  <si>
    <t>3335960020 </t>
  </si>
  <si>
    <t>3335960026 </t>
  </si>
  <si>
    <t>3335960031 </t>
  </si>
  <si>
    <t>3335960038 </t>
  </si>
  <si>
    <t>3335960039 </t>
  </si>
  <si>
    <t>3335959987 </t>
  </si>
  <si>
    <t>3335959990 </t>
  </si>
  <si>
    <t>2 Gavetas Vacias + 1 Gaveta Fallando</t>
  </si>
  <si>
    <t>2 Gavetas Fallando + 1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</si>
</sst>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6" fillId="5" borderId="70" xfId="0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20" fontId="0" fillId="0" borderId="0" xfId="0" applyNumberFormat="1"/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2"/>
      <tableStyleElement type="headerRow" dxfId="251"/>
      <tableStyleElement type="totalRow" dxfId="250"/>
      <tableStyleElement type="firstColumn" dxfId="249"/>
      <tableStyleElement type="lastColumn" dxfId="248"/>
      <tableStyleElement type="firstRowStripe" dxfId="247"/>
      <tableStyleElement type="firstColumnStripe" dxfId="24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70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4" t="str">
        <f ca="1">CONCATENATE(TODAY()-C3," días")</f>
        <v>71.8324421296275 días</v>
      </c>
      <c r="B3" s="98" t="s">
        <v>2539</v>
      </c>
      <c r="C3" s="100">
        <v>44325.167557870373</v>
      </c>
      <c r="D3" s="100" t="s">
        <v>2177</v>
      </c>
      <c r="E3" s="96">
        <v>812</v>
      </c>
      <c r="F3" s="102" t="str">
        <f>VLOOKUP(E3,'LISTADO ATM'!$A$2:$B$821,2,0)</f>
        <v xml:space="preserve">ATM Canasta del Pueblo </v>
      </c>
      <c r="G3" s="102" t="str">
        <f>VLOOKUP(E3,VIP!$A$2:$O4514,6,0)</f>
        <v>NO</v>
      </c>
      <c r="H3" s="102" t="str">
        <f>VLOOKUP(E3,VIP!$A$2:$O4546,7,FALSE)</f>
        <v>Si</v>
      </c>
      <c r="I3" s="102" t="str">
        <f>VLOOKUP(E3,VIP!$A$2:$O4423,8,FALSE)</f>
        <v>Si</v>
      </c>
      <c r="J3" s="102" t="str">
        <f>VLOOKUP(E3,VIP!$A$2:$O4352,8,FALSE)</f>
        <v>Si</v>
      </c>
      <c r="K3" s="97" t="s">
        <v>2216</v>
      </c>
    </row>
    <row r="4" spans="1:11" ht="18" x14ac:dyDescent="0.25">
      <c r="A4" s="114" t="str">
        <f t="shared" ref="A4:A12" ca="1" si="0">CONCATENATE(TODAY()-C4," días")</f>
        <v>45.3409722222204 días</v>
      </c>
      <c r="B4" s="108">
        <v>3335910002</v>
      </c>
      <c r="C4" s="100">
        <v>44351.65902777778</v>
      </c>
      <c r="D4" s="100" t="s">
        <v>2177</v>
      </c>
      <c r="E4" s="107">
        <v>744</v>
      </c>
      <c r="F4" s="102" t="str">
        <f>VLOOKUP(E4,'LISTADO ATM'!$A$2:$B$821,2,0)</f>
        <v xml:space="preserve">ATM Multicentro La Sirena Venezuela </v>
      </c>
      <c r="G4" s="102" t="str">
        <f>VLOOKUP(E4,VIP!$A$2:$O4515,6,0)</f>
        <v>SI</v>
      </c>
      <c r="H4" s="102" t="str">
        <f>VLOOKUP(E4,VIP!$A$2:$O4547,7,FALSE)</f>
        <v>Si</v>
      </c>
      <c r="I4" s="102" t="str">
        <f>VLOOKUP(E4,VIP!$A$2:$O4424,8,FALSE)</f>
        <v>Si</v>
      </c>
      <c r="J4" s="102" t="str">
        <f>VLOOKUP(E4,VIP!$A$2:$O4353,8,FALSE)</f>
        <v>Si</v>
      </c>
      <c r="K4" s="109" t="s">
        <v>2242</v>
      </c>
    </row>
    <row r="5" spans="1:11" ht="18" x14ac:dyDescent="0.25">
      <c r="A5" s="114" t="str">
        <f t="shared" ca="1" si="0"/>
        <v>34.4985879629603 días</v>
      </c>
      <c r="B5" s="108">
        <v>3335920777</v>
      </c>
      <c r="C5" s="100">
        <v>44362.50141203704</v>
      </c>
      <c r="D5" s="100" t="s">
        <v>2177</v>
      </c>
      <c r="E5" s="107">
        <v>909</v>
      </c>
      <c r="F5" s="102" t="str">
        <f>VLOOKUP(E5,'LISTADO ATM'!$A$2:$B$821,2,0)</f>
        <v xml:space="preserve">ATM UNP UASD </v>
      </c>
      <c r="G5" s="102" t="str">
        <f>VLOOKUP(E5,VIP!$A$2:$O4516,6,0)</f>
        <v>SI</v>
      </c>
      <c r="H5" s="102" t="str">
        <f>VLOOKUP(E5,VIP!$A$2:$O4548,7,FALSE)</f>
        <v>Si</v>
      </c>
      <c r="I5" s="102" t="str">
        <f>VLOOKUP(E5,VIP!$A$2:$O4425,8,FALSE)</f>
        <v>Si</v>
      </c>
      <c r="J5" s="102" t="str">
        <f>VLOOKUP(E5,VIP!$A$2:$O4354,8,FALSE)</f>
        <v>Si</v>
      </c>
      <c r="K5" s="109" t="s">
        <v>2242</v>
      </c>
    </row>
    <row r="6" spans="1:11" ht="18" x14ac:dyDescent="0.25">
      <c r="A6" s="114" t="str">
        <f ca="1">CONCATENATE(TODAY()-C6," días")</f>
        <v>24.4985879629603 días</v>
      </c>
      <c r="B6" s="112">
        <v>3335933212</v>
      </c>
      <c r="C6" s="100">
        <v>44372.50141203704</v>
      </c>
      <c r="D6" s="100" t="s">
        <v>2177</v>
      </c>
      <c r="E6" s="111">
        <v>919</v>
      </c>
      <c r="F6" s="102" t="str">
        <f>VLOOKUP(E6,'LISTADO ATM'!$A$2:$B$821,2,0)</f>
        <v xml:space="preserve">ATM S/M La Cadena Sarasota </v>
      </c>
      <c r="G6" s="102" t="str">
        <f>VLOOKUP(E6,VIP!$A$2:$O4517,6,0)</f>
        <v>SI</v>
      </c>
      <c r="H6" s="102" t="str">
        <f>VLOOKUP(E6,VIP!$A$2:$O4549,7,FALSE)</f>
        <v>Si</v>
      </c>
      <c r="I6" s="102" t="str">
        <f>VLOOKUP(E6,VIP!$A$2:$O4426,8,FALSE)</f>
        <v>Si</v>
      </c>
      <c r="J6" s="102" t="str">
        <f>VLOOKUP(E6,VIP!$A$2:$O4355,8,FALSE)</f>
        <v>Si</v>
      </c>
      <c r="K6" s="109" t="s">
        <v>2242</v>
      </c>
    </row>
    <row r="7" spans="1:11" ht="18" x14ac:dyDescent="0.25">
      <c r="A7" s="114" t="str">
        <f t="shared" ca="1" si="0"/>
        <v>24.5651273148178 días</v>
      </c>
      <c r="B7" s="112">
        <v>3335932386</v>
      </c>
      <c r="C7" s="100">
        <v>44372.434872685182</v>
      </c>
      <c r="D7" s="100" t="s">
        <v>2177</v>
      </c>
      <c r="E7" s="111">
        <v>387</v>
      </c>
      <c r="F7" s="102" t="str">
        <f>VLOOKUP(E7,'LISTADO ATM'!$A$2:$B$821,2,0)</f>
        <v xml:space="preserve">ATM S/M La Cadena San Vicente de Paul </v>
      </c>
      <c r="G7" s="102" t="str">
        <f>VLOOKUP(E7,VIP!$A$2:$O4518,6,0)</f>
        <v>NO</v>
      </c>
      <c r="H7" s="102" t="str">
        <f>VLOOKUP(E7,VIP!$A$2:$O4550,7,FALSE)</f>
        <v>Si</v>
      </c>
      <c r="I7" s="102" t="str">
        <f>VLOOKUP(E7,VIP!$A$2:$O4427,8,FALSE)</f>
        <v>Si</v>
      </c>
      <c r="J7" s="102" t="str">
        <f>VLOOKUP(E7,VIP!$A$2:$O4356,8,FALSE)</f>
        <v>Si</v>
      </c>
      <c r="K7" s="113" t="s">
        <v>2216</v>
      </c>
    </row>
    <row r="8" spans="1:11" ht="18" x14ac:dyDescent="0.25">
      <c r="A8" s="114" t="str">
        <f t="shared" ca="1" si="0"/>
        <v>23.6175231481466 días</v>
      </c>
      <c r="B8" s="112">
        <v>3335933212</v>
      </c>
      <c r="C8" s="100">
        <v>44373.382476851853</v>
      </c>
      <c r="D8" s="100" t="s">
        <v>2177</v>
      </c>
      <c r="E8" s="111">
        <v>919</v>
      </c>
      <c r="F8" s="102" t="str">
        <f>VLOOKUP(E8,'LISTADO ATM'!$A$2:$B$821,2,0)</f>
        <v xml:space="preserve">ATM S/M La Cadena Sarasota </v>
      </c>
      <c r="G8" s="102" t="str">
        <f>VLOOKUP(E8,VIP!$A$2:$O4519,6,0)</f>
        <v>SI</v>
      </c>
      <c r="H8" s="102" t="str">
        <f>VLOOKUP(E8,VIP!$A$2:$O4551,7,FALSE)</f>
        <v>Si</v>
      </c>
      <c r="I8" s="102" t="str">
        <f>VLOOKUP(E8,VIP!$A$2:$O4428,8,FALSE)</f>
        <v>Si</v>
      </c>
      <c r="J8" s="102" t="str">
        <f>VLOOKUP(E8,VIP!$A$2:$O4357,8,FALSE)</f>
        <v>Si</v>
      </c>
      <c r="K8" s="113" t="s">
        <v>2242</v>
      </c>
    </row>
    <row r="9" spans="1:11" ht="18" x14ac:dyDescent="0.25">
      <c r="A9" s="114" t="str">
        <f t="shared" ca="1" si="0"/>
        <v>20.6447916666657 días</v>
      </c>
      <c r="B9" s="112">
        <v>3335935327</v>
      </c>
      <c r="C9" s="100">
        <v>44376.355208333334</v>
      </c>
      <c r="D9" s="100" t="s">
        <v>2177</v>
      </c>
      <c r="E9" s="111">
        <v>183</v>
      </c>
      <c r="F9" s="102" t="str">
        <f>VLOOKUP(E9,'LISTADO ATM'!$A$2:$B$821,2,0)</f>
        <v>ATM Estación Nativa Km. 22 Aut. Duarte.</v>
      </c>
      <c r="G9" s="102" t="str">
        <f>VLOOKUP(E9,VIP!$A$2:$O4520,6,0)</f>
        <v>N/A</v>
      </c>
      <c r="H9" s="102" t="str">
        <f>VLOOKUP(E9,VIP!$A$2:$O4552,7,FALSE)</f>
        <v>N/A</v>
      </c>
      <c r="I9" s="102" t="str">
        <f>VLOOKUP(E9,VIP!$A$2:$O4429,8,FALSE)</f>
        <v>N/A</v>
      </c>
      <c r="J9" s="102" t="str">
        <f>VLOOKUP(E9,VIP!$A$2:$O4358,8,FALSE)</f>
        <v>N/A</v>
      </c>
      <c r="K9" s="113" t="s">
        <v>2216</v>
      </c>
    </row>
    <row r="10" spans="1:11" ht="18" x14ac:dyDescent="0.25">
      <c r="A10" s="114" t="str">
        <f t="shared" ca="1" si="0"/>
        <v>18.6312615740753 días</v>
      </c>
      <c r="B10" s="112">
        <v>3335938194</v>
      </c>
      <c r="C10" s="100">
        <v>44378.368738425925</v>
      </c>
      <c r="D10" s="100" t="s">
        <v>2177</v>
      </c>
      <c r="E10" s="111">
        <v>569</v>
      </c>
      <c r="F10" s="102" t="str">
        <f>VLOOKUP(E10,'LISTADO ATM'!$A$2:$B$821,2,0)</f>
        <v xml:space="preserve">ATM Superintendencia de Seguros </v>
      </c>
      <c r="G10" s="102" t="str">
        <f>VLOOKUP(E10,VIP!$A$2:$O4521,6,0)</f>
        <v>NO</v>
      </c>
      <c r="H10" s="102" t="str">
        <f>VLOOKUP(E10,VIP!$A$2:$O4553,7,FALSE)</f>
        <v>Si</v>
      </c>
      <c r="I10" s="102" t="str">
        <f>VLOOKUP(E10,VIP!$A$2:$O4430,8,FALSE)</f>
        <v>Si</v>
      </c>
      <c r="J10" s="102" t="str">
        <f>VLOOKUP(E10,VIP!$A$2:$O4359,8,FALSE)</f>
        <v>Si</v>
      </c>
      <c r="K10" s="113" t="s">
        <v>2216</v>
      </c>
    </row>
    <row r="11" spans="1:11" ht="18" x14ac:dyDescent="0.25">
      <c r="A11" s="114" t="str">
        <f t="shared" ca="1" si="0"/>
        <v>18.5685532407442 días</v>
      </c>
      <c r="B11" s="112">
        <v>3335938443</v>
      </c>
      <c r="C11" s="100">
        <v>44378.431446759256</v>
      </c>
      <c r="D11" s="100" t="s">
        <v>2177</v>
      </c>
      <c r="E11" s="111">
        <v>135</v>
      </c>
      <c r="F11" s="102" t="str">
        <f>VLOOKUP(E11,'LISTADO ATM'!$A$2:$B$821,2,0)</f>
        <v xml:space="preserve">ATM Oficina Las Dunas Baní </v>
      </c>
      <c r="G11" s="102" t="str">
        <f>VLOOKUP(E11,VIP!$A$2:$O4522,6,0)</f>
        <v>SI</v>
      </c>
      <c r="H11" s="102" t="str">
        <f>VLOOKUP(E11,VIP!$A$2:$O4554,7,FALSE)</f>
        <v>Si</v>
      </c>
      <c r="I11" s="102" t="str">
        <f>VLOOKUP(E11,VIP!$A$2:$O4431,8,FALSE)</f>
        <v>Si</v>
      </c>
      <c r="J11" s="102" t="str">
        <f>VLOOKUP(E11,VIP!$A$2:$O4360,8,FALSE)</f>
        <v>Si</v>
      </c>
      <c r="K11" s="113" t="s">
        <v>2242</v>
      </c>
    </row>
    <row r="12" spans="1:11" ht="18" x14ac:dyDescent="0.25">
      <c r="A12" s="114" t="str">
        <f t="shared" ca="1" si="0"/>
        <v>14.6895833333328 días</v>
      </c>
      <c r="B12" s="112" t="s">
        <v>2581</v>
      </c>
      <c r="C12" s="100">
        <v>44382.310416666667</v>
      </c>
      <c r="D12" s="100" t="s">
        <v>2177</v>
      </c>
      <c r="E12" s="111">
        <v>744</v>
      </c>
      <c r="F12" s="102" t="str">
        <f>VLOOKUP(E12,'LISTADO ATM'!$A$2:$B$821,2,0)</f>
        <v xml:space="preserve">ATM Multicentro La Sirena Venezuela </v>
      </c>
      <c r="G12" s="102" t="str">
        <f>VLOOKUP(E12,VIP!$A$2:$O4523,6,0)</f>
        <v>SI</v>
      </c>
      <c r="H12" s="102" t="str">
        <f>VLOOKUP(E12,VIP!$A$2:$O4555,7,FALSE)</f>
        <v>Si</v>
      </c>
      <c r="I12" s="102" t="str">
        <f>VLOOKUP(E12,VIP!$A$2:$O4432,8,FALSE)</f>
        <v>Si</v>
      </c>
      <c r="J12" s="102" t="str">
        <f>VLOOKUP(E12,VIP!$A$2:$O4361,8,FALSE)</f>
        <v>Si</v>
      </c>
      <c r="K12" s="113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39" priority="99335"/>
  </conditionalFormatting>
  <conditionalFormatting sqref="E3">
    <cfRule type="duplicateValues" dxfId="138" priority="121698"/>
  </conditionalFormatting>
  <conditionalFormatting sqref="E3">
    <cfRule type="duplicateValues" dxfId="137" priority="121699"/>
    <cfRule type="duplicateValues" dxfId="136" priority="121700"/>
  </conditionalFormatting>
  <conditionalFormatting sqref="E3">
    <cfRule type="duplicateValues" dxfId="135" priority="121701"/>
    <cfRule type="duplicateValues" dxfId="134" priority="121702"/>
    <cfRule type="duplicateValues" dxfId="133" priority="121703"/>
    <cfRule type="duplicateValues" dxfId="132" priority="121704"/>
  </conditionalFormatting>
  <conditionalFormatting sqref="B3">
    <cfRule type="duplicateValues" dxfId="131" priority="121705"/>
  </conditionalFormatting>
  <conditionalFormatting sqref="E4">
    <cfRule type="duplicateValues" dxfId="130" priority="60"/>
  </conditionalFormatting>
  <conditionalFormatting sqref="E4">
    <cfRule type="duplicateValues" dxfId="129" priority="57"/>
    <cfRule type="duplicateValues" dxfId="128" priority="58"/>
    <cfRule type="duplicateValues" dxfId="127" priority="59"/>
  </conditionalFormatting>
  <conditionalFormatting sqref="E4">
    <cfRule type="duplicateValues" dxfId="126" priority="56"/>
  </conditionalFormatting>
  <conditionalFormatting sqref="E4">
    <cfRule type="duplicateValues" dxfId="125" priority="53"/>
    <cfRule type="duplicateValues" dxfId="124" priority="54"/>
    <cfRule type="duplicateValues" dxfId="123" priority="55"/>
  </conditionalFormatting>
  <conditionalFormatting sqref="B4">
    <cfRule type="duplicateValues" dxfId="122" priority="52"/>
  </conditionalFormatting>
  <conditionalFormatting sqref="E4">
    <cfRule type="duplicateValues" dxfId="121" priority="51"/>
  </conditionalFormatting>
  <conditionalFormatting sqref="E5">
    <cfRule type="duplicateValues" dxfId="120" priority="50"/>
  </conditionalFormatting>
  <conditionalFormatting sqref="E5">
    <cfRule type="duplicateValues" dxfId="119" priority="47"/>
    <cfRule type="duplicateValues" dxfId="118" priority="48"/>
    <cfRule type="duplicateValues" dxfId="117" priority="49"/>
  </conditionalFormatting>
  <conditionalFormatting sqref="E5">
    <cfRule type="duplicateValues" dxfId="116" priority="46"/>
  </conditionalFormatting>
  <conditionalFormatting sqref="E5">
    <cfRule type="duplicateValues" dxfId="115" priority="43"/>
    <cfRule type="duplicateValues" dxfId="114" priority="44"/>
    <cfRule type="duplicateValues" dxfId="113" priority="45"/>
  </conditionalFormatting>
  <conditionalFormatting sqref="B5">
    <cfRule type="duplicateValues" dxfId="112" priority="42"/>
  </conditionalFormatting>
  <conditionalFormatting sqref="E5">
    <cfRule type="duplicateValues" dxfId="111" priority="41"/>
  </conditionalFormatting>
  <conditionalFormatting sqref="E7:E11">
    <cfRule type="duplicateValues" dxfId="110" priority="40"/>
  </conditionalFormatting>
  <conditionalFormatting sqref="B7:B11">
    <cfRule type="duplicateValues" dxfId="109" priority="39"/>
  </conditionalFormatting>
  <conditionalFormatting sqref="B7:B11">
    <cfRule type="duplicateValues" dxfId="108" priority="36"/>
    <cfRule type="duplicateValues" dxfId="107" priority="37"/>
    <cfRule type="duplicateValues" dxfId="106" priority="38"/>
  </conditionalFormatting>
  <conditionalFormatting sqref="E7:E11">
    <cfRule type="duplicateValues" dxfId="105" priority="35"/>
  </conditionalFormatting>
  <conditionalFormatting sqref="E7:E11">
    <cfRule type="duplicateValues" dxfId="104" priority="33"/>
    <cfRule type="duplicateValues" dxfId="103" priority="34"/>
  </conditionalFormatting>
  <conditionalFormatting sqref="E7:E11">
    <cfRule type="duplicateValues" dxfId="102" priority="30"/>
    <cfRule type="duplicateValues" dxfId="101" priority="31"/>
    <cfRule type="duplicateValues" dxfId="100" priority="32"/>
  </conditionalFormatting>
  <conditionalFormatting sqref="E7:E11">
    <cfRule type="duplicateValues" dxfId="99" priority="26"/>
    <cfRule type="duplicateValues" dxfId="98" priority="27"/>
    <cfRule type="duplicateValues" dxfId="97" priority="28"/>
    <cfRule type="duplicateValues" dxfId="96" priority="29"/>
  </conditionalFormatting>
  <conditionalFormatting sqref="B6">
    <cfRule type="duplicateValues" dxfId="95" priority="25"/>
  </conditionalFormatting>
  <conditionalFormatting sqref="E6">
    <cfRule type="duplicateValues" dxfId="94" priority="24"/>
  </conditionalFormatting>
  <conditionalFormatting sqref="E6">
    <cfRule type="duplicateValues" dxfId="93" priority="21"/>
    <cfRule type="duplicateValues" dxfId="92" priority="22"/>
    <cfRule type="duplicateValues" dxfId="91" priority="23"/>
  </conditionalFormatting>
  <conditionalFormatting sqref="E6">
    <cfRule type="duplicateValues" dxfId="90" priority="20"/>
  </conditionalFormatting>
  <conditionalFormatting sqref="E6">
    <cfRule type="duplicateValues" dxfId="89" priority="17"/>
    <cfRule type="duplicateValues" dxfId="88" priority="18"/>
    <cfRule type="duplicateValues" dxfId="87" priority="19"/>
  </conditionalFormatting>
  <conditionalFormatting sqref="E6">
    <cfRule type="duplicateValues" dxfId="86" priority="16"/>
  </conditionalFormatting>
  <conditionalFormatting sqref="E12">
    <cfRule type="duplicateValues" dxfId="85" priority="15"/>
  </conditionalFormatting>
  <conditionalFormatting sqref="B12">
    <cfRule type="duplicateValues" dxfId="84" priority="14"/>
  </conditionalFormatting>
  <conditionalFormatting sqref="B12">
    <cfRule type="duplicateValues" dxfId="83" priority="11"/>
    <cfRule type="duplicateValues" dxfId="82" priority="12"/>
    <cfRule type="duplicateValues" dxfId="81" priority="13"/>
  </conditionalFormatting>
  <conditionalFormatting sqref="E12">
    <cfRule type="duplicateValues" dxfId="80" priority="10"/>
  </conditionalFormatting>
  <conditionalFormatting sqref="E12">
    <cfRule type="duplicateValues" dxfId="79" priority="8"/>
    <cfRule type="duplicateValues" dxfId="78" priority="9"/>
  </conditionalFormatting>
  <conditionalFormatting sqref="E12">
    <cfRule type="duplicateValues" dxfId="77" priority="5"/>
    <cfRule type="duplicateValues" dxfId="76" priority="6"/>
    <cfRule type="duplicateValues" dxfId="75" priority="7"/>
  </conditionalFormatting>
  <conditionalFormatting sqref="E12">
    <cfRule type="duplicateValues" dxfId="74" priority="1"/>
    <cfRule type="duplicateValues" dxfId="73" priority="2"/>
    <cfRule type="duplicateValues" dxfId="72" priority="3"/>
    <cfRule type="duplicateValues" dxfId="71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15.7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15.7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31.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31.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15.7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15.7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15.7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31.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31.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31.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31.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31.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t="15.7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t="15.7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ht="31.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31.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15.7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31.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31.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31.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31.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7" customFormat="1" ht="15.75" x14ac:dyDescent="0.25">
      <c r="A148" s="160">
        <v>214</v>
      </c>
      <c r="B148" s="161" t="s">
        <v>2610</v>
      </c>
      <c r="C148" s="161" t="s">
        <v>2611</v>
      </c>
      <c r="D148" s="161" t="s">
        <v>72</v>
      </c>
      <c r="E148" s="161" t="s">
        <v>82</v>
      </c>
      <c r="F148" s="161" t="s">
        <v>2028</v>
      </c>
      <c r="G148" s="161" t="s">
        <v>2030</v>
      </c>
      <c r="H148" s="161" t="s">
        <v>2030</v>
      </c>
      <c r="I148" s="161"/>
      <c r="J148" s="161" t="s">
        <v>2030</v>
      </c>
      <c r="K148" s="161"/>
      <c r="L148" s="161"/>
      <c r="M148" s="161"/>
      <c r="N148" s="161"/>
      <c r="O148" s="161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15.7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31.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31.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31.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31.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31.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15.7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2609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31.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31.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15.7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15.7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15.7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15.7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15.7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15.7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15.7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15.7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15.7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15.7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15.7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15.7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15.7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15.7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15.7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15.7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15.7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15.7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15.7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31.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31.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15.7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15.7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15.7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15.7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31.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31.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31.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31.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31.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2608</v>
      </c>
      <c r="C335" s="32" t="s">
        <v>2607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7" customFormat="1" ht="15.75" x14ac:dyDescent="0.25">
      <c r="A338" s="160">
        <v>479</v>
      </c>
      <c r="B338" s="161" t="s">
        <v>2630</v>
      </c>
      <c r="C338" s="161" t="s">
        <v>2629</v>
      </c>
      <c r="D338" s="161" t="s">
        <v>72</v>
      </c>
      <c r="E338" s="161" t="s">
        <v>105</v>
      </c>
      <c r="F338" s="161"/>
      <c r="G338" s="161"/>
      <c r="H338" s="161"/>
      <c r="I338" s="161"/>
      <c r="J338" s="161"/>
      <c r="K338" s="161"/>
      <c r="L338" s="161"/>
      <c r="M338" s="161"/>
      <c r="N338" s="161"/>
      <c r="O338" s="161"/>
    </row>
    <row r="339" spans="1:15" s="80" customFormat="1" ht="15.75" x14ac:dyDescent="0.25">
      <c r="A339" s="81">
        <v>480</v>
      </c>
      <c r="B339" s="82" t="s">
        <v>2210</v>
      </c>
      <c r="C339" s="158" t="s">
        <v>2490</v>
      </c>
      <c r="D339" s="158"/>
      <c r="E339" s="158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1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1" t="s">
        <v>837</v>
      </c>
      <c r="C811" s="157" t="s">
        <v>838</v>
      </c>
      <c r="D811" s="157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7" t="s">
        <v>74</v>
      </c>
      <c r="O811" s="157" t="s">
        <v>1179</v>
      </c>
    </row>
    <row r="812" spans="1:15" ht="15.75" x14ac:dyDescent="0.25">
      <c r="A812" s="77">
        <v>996</v>
      </c>
      <c r="B812" s="101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7" t="s">
        <v>77</v>
      </c>
      <c r="O812" s="157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0" priority="2"/>
  </conditionalFormatting>
  <conditionalFormatting sqref="B1:B1048576">
    <cfRule type="duplicateValues" dxfId="6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48303"/>
  <sheetViews>
    <sheetView tabSelected="1" zoomScale="70" zoomScaleNormal="70" workbookViewId="0">
      <pane ySplit="4" topLeftCell="A5" activePane="bottomLeft" state="frozen"/>
      <selection pane="bottomLeft" activeCell="E70" sqref="E70"/>
    </sheetView>
  </sheetViews>
  <sheetFormatPr baseColWidth="10" defaultColWidth="25.5703125" defaultRowHeight="15" x14ac:dyDescent="0.25"/>
  <cols>
    <col min="1" max="1" width="25.7109375" style="106" bestFit="1" customWidth="1"/>
    <col min="2" max="2" width="21.140625" style="84" customWidth="1"/>
    <col min="3" max="3" width="17.7109375" style="43" bestFit="1" customWidth="1"/>
    <col min="4" max="4" width="28.28515625" style="106" bestFit="1" customWidth="1"/>
    <col min="5" max="5" width="13.42578125" style="75" bestFit="1" customWidth="1"/>
    <col min="6" max="6" width="12.140625" style="44" bestFit="1" customWidth="1"/>
    <col min="7" max="7" width="57.42578125" style="44" bestFit="1" customWidth="1"/>
    <col min="8" max="11" width="5.85546875" style="44" bestFit="1" customWidth="1"/>
    <col min="12" max="12" width="52" style="44" bestFit="1" customWidth="1"/>
    <col min="13" max="13" width="20.140625" style="106" bestFit="1" customWidth="1"/>
    <col min="14" max="14" width="18.85546875" style="106" bestFit="1" customWidth="1"/>
    <col min="15" max="15" width="42.5703125" style="106" bestFit="1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18" ht="18" x14ac:dyDescent="0.25">
      <c r="A1" s="169" t="s">
        <v>2150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8" ht="18" x14ac:dyDescent="0.25">
      <c r="A2" s="166" t="s">
        <v>2147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8" ht="18.75" thickBot="1" x14ac:dyDescent="0.3">
      <c r="A3" s="172" t="s">
        <v>2680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8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5" t="s">
        <v>2434</v>
      </c>
    </row>
    <row r="5" spans="1:18" s="117" customFormat="1" ht="18" x14ac:dyDescent="0.25">
      <c r="A5" s="142" t="str">
        <f>VLOOKUP(E5,'LISTADO ATM'!$A$2:$C$901,3,0)</f>
        <v>SUR</v>
      </c>
      <c r="B5" s="139">
        <v>3335955021</v>
      </c>
      <c r="C5" s="100">
        <v>44392.186192129629</v>
      </c>
      <c r="D5" s="100" t="s">
        <v>2177</v>
      </c>
      <c r="E5" s="134">
        <v>360</v>
      </c>
      <c r="F5" s="142" t="str">
        <f>VLOOKUP(E5,VIP!$A$2:$O14303,2,0)</f>
        <v>DRBR360</v>
      </c>
      <c r="G5" s="142" t="str">
        <f>VLOOKUP(E5,'LISTADO ATM'!$A$2:$B$900,2,0)</f>
        <v>ATM Ayuntamiento Guayabal</v>
      </c>
      <c r="H5" s="142" t="str">
        <f>VLOOKUP(E5,VIP!$A$2:$O19264,7,FALSE)</f>
        <v>si</v>
      </c>
      <c r="I5" s="142" t="str">
        <f>VLOOKUP(E5,VIP!$A$2:$O11229,8,FALSE)</f>
        <v>si</v>
      </c>
      <c r="J5" s="142" t="str">
        <f>VLOOKUP(E5,VIP!$A$2:$O11179,8,FALSE)</f>
        <v>si</v>
      </c>
      <c r="K5" s="142" t="str">
        <f>VLOOKUP(E5,VIP!$A$2:$O14753,6,0)</f>
        <v>NO</v>
      </c>
      <c r="L5" s="143" t="s">
        <v>2242</v>
      </c>
      <c r="M5" s="99" t="s">
        <v>2442</v>
      </c>
      <c r="N5" s="99" t="s">
        <v>2449</v>
      </c>
      <c r="O5" s="142" t="s">
        <v>2451</v>
      </c>
      <c r="P5" s="142"/>
      <c r="Q5" s="99" t="s">
        <v>2242</v>
      </c>
    </row>
    <row r="6" spans="1:18" s="117" customFormat="1" ht="18" x14ac:dyDescent="0.25">
      <c r="A6" s="142" t="str">
        <f>VLOOKUP(E6,'LISTADO ATM'!$A$2:$C$901,3,0)</f>
        <v>DISTRITO NACIONAL</v>
      </c>
      <c r="B6" s="139">
        <v>3335956059</v>
      </c>
      <c r="C6" s="100">
        <v>44392.648495370369</v>
      </c>
      <c r="D6" s="100" t="s">
        <v>2177</v>
      </c>
      <c r="E6" s="134">
        <v>620</v>
      </c>
      <c r="F6" s="142" t="str">
        <f>VLOOKUP(E6,VIP!$A$2:$O14314,2,0)</f>
        <v>DRBR620</v>
      </c>
      <c r="G6" s="142" t="str">
        <f>VLOOKUP(E6,'LISTADO ATM'!$A$2:$B$900,2,0)</f>
        <v xml:space="preserve">ATM Ministerio de Medio Ambiente </v>
      </c>
      <c r="H6" s="142" t="str">
        <f>VLOOKUP(E6,VIP!$A$2:$O19275,7,FALSE)</f>
        <v>Si</v>
      </c>
      <c r="I6" s="142" t="str">
        <f>VLOOKUP(E6,VIP!$A$2:$O11240,8,FALSE)</f>
        <v>No</v>
      </c>
      <c r="J6" s="142" t="str">
        <f>VLOOKUP(E6,VIP!$A$2:$O11190,8,FALSE)</f>
        <v>No</v>
      </c>
      <c r="K6" s="142" t="str">
        <f>VLOOKUP(E6,VIP!$A$2:$O14764,6,0)</f>
        <v>NO</v>
      </c>
      <c r="L6" s="143" t="s">
        <v>2216</v>
      </c>
      <c r="M6" s="99" t="s">
        <v>2442</v>
      </c>
      <c r="N6" s="99" t="s">
        <v>2449</v>
      </c>
      <c r="O6" s="142" t="s">
        <v>2451</v>
      </c>
      <c r="P6" s="142"/>
      <c r="Q6" s="99" t="s">
        <v>2216</v>
      </c>
      <c r="R6" s="163"/>
    </row>
    <row r="7" spans="1:18" s="117" customFormat="1" ht="18" x14ac:dyDescent="0.25">
      <c r="A7" s="142" t="str">
        <f>VLOOKUP(E7,'LISTADO ATM'!$A$2:$C$901,3,0)</f>
        <v>DISTRITO NACIONAL</v>
      </c>
      <c r="B7" s="139">
        <v>3335956269</v>
      </c>
      <c r="C7" s="100">
        <v>44392.731874999998</v>
      </c>
      <c r="D7" s="100" t="s">
        <v>2445</v>
      </c>
      <c r="E7" s="134">
        <v>876</v>
      </c>
      <c r="F7" s="142" t="str">
        <f>VLOOKUP(E7,VIP!$A$2:$O14315,2,0)</f>
        <v>DRBR876</v>
      </c>
      <c r="G7" s="142" t="str">
        <f>VLOOKUP(E7,'LISTADO ATM'!$A$2:$B$900,2,0)</f>
        <v xml:space="preserve">ATM Estación Next Abraham Lincoln </v>
      </c>
      <c r="H7" s="142" t="str">
        <f>VLOOKUP(E7,VIP!$A$2:$O19276,7,FALSE)</f>
        <v>Si</v>
      </c>
      <c r="I7" s="142" t="str">
        <f>VLOOKUP(E7,VIP!$A$2:$O11241,8,FALSE)</f>
        <v>Si</v>
      </c>
      <c r="J7" s="142" t="str">
        <f>VLOOKUP(E7,VIP!$A$2:$O11191,8,FALSE)</f>
        <v>Si</v>
      </c>
      <c r="K7" s="142" t="str">
        <f>VLOOKUP(E7,VIP!$A$2:$O14765,6,0)</f>
        <v>NO</v>
      </c>
      <c r="L7" s="143" t="s">
        <v>2438</v>
      </c>
      <c r="M7" s="99" t="s">
        <v>2442</v>
      </c>
      <c r="N7" s="99" t="s">
        <v>2449</v>
      </c>
      <c r="O7" s="142" t="s">
        <v>2450</v>
      </c>
      <c r="P7" s="142"/>
      <c r="Q7" s="99" t="s">
        <v>2438</v>
      </c>
    </row>
    <row r="8" spans="1:18" s="117" customFormat="1" ht="18" x14ac:dyDescent="0.25">
      <c r="A8" s="142" t="str">
        <f>VLOOKUP(E8,'LISTADO ATM'!$A$2:$C$901,3,0)</f>
        <v>DISTRITO NACIONAL</v>
      </c>
      <c r="B8" s="139">
        <v>3335956271</v>
      </c>
      <c r="C8" s="100">
        <v>44392.7343287037</v>
      </c>
      <c r="D8" s="100" t="s">
        <v>2177</v>
      </c>
      <c r="E8" s="134">
        <v>701</v>
      </c>
      <c r="F8" s="142" t="str">
        <f>VLOOKUP(E8,VIP!$A$2:$O14316,2,0)</f>
        <v>DRBR701</v>
      </c>
      <c r="G8" s="142" t="str">
        <f>VLOOKUP(E8,'LISTADO ATM'!$A$2:$B$900,2,0)</f>
        <v>ATM Autoservicio Los Alcarrizos</v>
      </c>
      <c r="H8" s="142" t="str">
        <f>VLOOKUP(E8,VIP!$A$2:$O19277,7,FALSE)</f>
        <v>Si</v>
      </c>
      <c r="I8" s="142" t="str">
        <f>VLOOKUP(E8,VIP!$A$2:$O11242,8,FALSE)</f>
        <v>Si</v>
      </c>
      <c r="J8" s="142" t="str">
        <f>VLOOKUP(E8,VIP!$A$2:$O11192,8,FALSE)</f>
        <v>Si</v>
      </c>
      <c r="K8" s="142" t="str">
        <f>VLOOKUP(E8,VIP!$A$2:$O14766,6,0)</f>
        <v>NO</v>
      </c>
      <c r="L8" s="143" t="s">
        <v>2216</v>
      </c>
      <c r="M8" s="99" t="s">
        <v>2442</v>
      </c>
      <c r="N8" s="99" t="s">
        <v>2449</v>
      </c>
      <c r="O8" s="142" t="s">
        <v>2451</v>
      </c>
      <c r="P8" s="142"/>
      <c r="Q8" s="99" t="s">
        <v>2216</v>
      </c>
    </row>
    <row r="9" spans="1:18" s="117" customFormat="1" ht="18" x14ac:dyDescent="0.25">
      <c r="A9" s="142" t="str">
        <f>VLOOKUP(E9,'LISTADO ATM'!$A$2:$C$901,3,0)</f>
        <v>DISTRITO NACIONAL</v>
      </c>
      <c r="B9" s="139">
        <v>3335956332</v>
      </c>
      <c r="C9" s="100">
        <v>44392.859189814815</v>
      </c>
      <c r="D9" s="100" t="s">
        <v>2445</v>
      </c>
      <c r="E9" s="134">
        <v>391</v>
      </c>
      <c r="F9" s="142" t="str">
        <f>VLOOKUP(E9,VIP!$A$2:$O14351,2,0)</f>
        <v>DRBR391</v>
      </c>
      <c r="G9" s="142" t="str">
        <f>VLOOKUP(E9,'LISTADO ATM'!$A$2:$B$900,2,0)</f>
        <v xml:space="preserve">ATM S/M Jumbo Luperón </v>
      </c>
      <c r="H9" s="142" t="str">
        <f>VLOOKUP(E9,VIP!$A$2:$O19312,7,FALSE)</f>
        <v>Si</v>
      </c>
      <c r="I9" s="142" t="str">
        <f>VLOOKUP(E9,VIP!$A$2:$O11277,8,FALSE)</f>
        <v>Si</v>
      </c>
      <c r="J9" s="142" t="str">
        <f>VLOOKUP(E9,VIP!$A$2:$O11227,8,FALSE)</f>
        <v>Si</v>
      </c>
      <c r="K9" s="142" t="str">
        <f>VLOOKUP(E9,VIP!$A$2:$O14801,6,0)</f>
        <v>NO</v>
      </c>
      <c r="L9" s="143" t="s">
        <v>2556</v>
      </c>
      <c r="M9" s="99" t="s">
        <v>2442</v>
      </c>
      <c r="N9" s="99" t="s">
        <v>2449</v>
      </c>
      <c r="O9" s="142" t="s">
        <v>2450</v>
      </c>
      <c r="P9" s="142"/>
      <c r="Q9" s="99" t="s">
        <v>2556</v>
      </c>
    </row>
    <row r="10" spans="1:18" s="117" customFormat="1" ht="18" x14ac:dyDescent="0.25">
      <c r="A10" s="142" t="str">
        <f>VLOOKUP(E10,'LISTADO ATM'!$A$2:$C$901,3,0)</f>
        <v>DISTRITO NACIONAL</v>
      </c>
      <c r="B10" s="139">
        <v>3335957553</v>
      </c>
      <c r="C10" s="100">
        <v>44393.686296296299</v>
      </c>
      <c r="D10" s="100" t="s">
        <v>2177</v>
      </c>
      <c r="E10" s="134">
        <v>718</v>
      </c>
      <c r="F10" s="142" t="str">
        <f>VLOOKUP(E10,VIP!$A$2:$O14378,2,0)</f>
        <v>DRBR24Y</v>
      </c>
      <c r="G10" s="142" t="str">
        <f>VLOOKUP(E10,'LISTADO ATM'!$A$2:$B$900,2,0)</f>
        <v xml:space="preserve">ATM Feria Ganadera </v>
      </c>
      <c r="H10" s="142" t="str">
        <f>VLOOKUP(E10,VIP!$A$2:$O19339,7,FALSE)</f>
        <v>Si</v>
      </c>
      <c r="I10" s="142" t="str">
        <f>VLOOKUP(E10,VIP!$A$2:$O11304,8,FALSE)</f>
        <v>Si</v>
      </c>
      <c r="J10" s="142" t="str">
        <f>VLOOKUP(E10,VIP!$A$2:$O11254,8,FALSE)</f>
        <v>Si</v>
      </c>
      <c r="K10" s="142" t="str">
        <f>VLOOKUP(E10,VIP!$A$2:$O14828,6,0)</f>
        <v>NO</v>
      </c>
      <c r="L10" s="143" t="s">
        <v>2242</v>
      </c>
      <c r="M10" s="99" t="s">
        <v>2442</v>
      </c>
      <c r="N10" s="99" t="s">
        <v>2449</v>
      </c>
      <c r="O10" s="142" t="s">
        <v>2451</v>
      </c>
      <c r="P10" s="142"/>
      <c r="Q10" s="99" t="s">
        <v>2242</v>
      </c>
    </row>
    <row r="11" spans="1:18" s="117" customFormat="1" ht="18" x14ac:dyDescent="0.25">
      <c r="A11" s="142" t="str">
        <f>VLOOKUP(E11,'LISTADO ATM'!$A$2:$C$901,3,0)</f>
        <v>DISTRITO NACIONAL</v>
      </c>
      <c r="B11" s="139">
        <v>3335957565</v>
      </c>
      <c r="C11" s="100">
        <v>44393.694131944445</v>
      </c>
      <c r="D11" s="100" t="s">
        <v>2177</v>
      </c>
      <c r="E11" s="134">
        <v>461</v>
      </c>
      <c r="F11" s="142" t="str">
        <f>VLOOKUP(E11,VIP!$A$2:$O14375,2,0)</f>
        <v>DRBR461</v>
      </c>
      <c r="G11" s="142" t="str">
        <f>VLOOKUP(E11,'LISTADO ATM'!$A$2:$B$900,2,0)</f>
        <v xml:space="preserve">ATM Autobanco Sarasota I </v>
      </c>
      <c r="H11" s="142" t="str">
        <f>VLOOKUP(E11,VIP!$A$2:$O19336,7,FALSE)</f>
        <v>Si</v>
      </c>
      <c r="I11" s="142" t="str">
        <f>VLOOKUP(E11,VIP!$A$2:$O11301,8,FALSE)</f>
        <v>Si</v>
      </c>
      <c r="J11" s="142" t="str">
        <f>VLOOKUP(E11,VIP!$A$2:$O11251,8,FALSE)</f>
        <v>Si</v>
      </c>
      <c r="K11" s="142" t="str">
        <f>VLOOKUP(E11,VIP!$A$2:$O14825,6,0)</f>
        <v>SI</v>
      </c>
      <c r="L11" s="143" t="s">
        <v>2242</v>
      </c>
      <c r="M11" s="99" t="s">
        <v>2442</v>
      </c>
      <c r="N11" s="99" t="s">
        <v>2449</v>
      </c>
      <c r="O11" s="142" t="s">
        <v>2451</v>
      </c>
      <c r="P11" s="142"/>
      <c r="Q11" s="99" t="s">
        <v>2242</v>
      </c>
    </row>
    <row r="12" spans="1:18" s="117" customFormat="1" ht="18" x14ac:dyDescent="0.25">
      <c r="A12" s="142" t="str">
        <f>VLOOKUP(E12,'LISTADO ATM'!$A$2:$C$901,3,0)</f>
        <v>DISTRITO NACIONAL</v>
      </c>
      <c r="B12" s="139">
        <v>3335957680</v>
      </c>
      <c r="C12" s="100">
        <v>44393.901504629626</v>
      </c>
      <c r="D12" s="100" t="s">
        <v>2177</v>
      </c>
      <c r="E12" s="134">
        <v>409</v>
      </c>
      <c r="F12" s="142" t="str">
        <f>VLOOKUP(E12,VIP!$A$2:$O14374,2,0)</f>
        <v>DRBR409</v>
      </c>
      <c r="G12" s="142" t="str">
        <f>VLOOKUP(E12,'LISTADO ATM'!$A$2:$B$900,2,0)</f>
        <v xml:space="preserve">ATM Oficina Las Palmas de Herrera I </v>
      </c>
      <c r="H12" s="142" t="str">
        <f>VLOOKUP(E12,VIP!$A$2:$O19335,7,FALSE)</f>
        <v>Si</v>
      </c>
      <c r="I12" s="142" t="str">
        <f>VLOOKUP(E12,VIP!$A$2:$O11300,8,FALSE)</f>
        <v>Si</v>
      </c>
      <c r="J12" s="142" t="str">
        <f>VLOOKUP(E12,VIP!$A$2:$O11250,8,FALSE)</f>
        <v>Si</v>
      </c>
      <c r="K12" s="142" t="str">
        <f>VLOOKUP(E12,VIP!$A$2:$O14824,6,0)</f>
        <v>NO</v>
      </c>
      <c r="L12" s="143" t="s">
        <v>2242</v>
      </c>
      <c r="M12" s="99" t="s">
        <v>2442</v>
      </c>
      <c r="N12" s="99" t="s">
        <v>2449</v>
      </c>
      <c r="O12" s="142" t="s">
        <v>2451</v>
      </c>
      <c r="P12" s="142"/>
      <c r="Q12" s="99" t="s">
        <v>2242</v>
      </c>
    </row>
    <row r="13" spans="1:18" s="117" customFormat="1" ht="18" x14ac:dyDescent="0.25">
      <c r="A13" s="142" t="str">
        <f>VLOOKUP(E13,'LISTADO ATM'!$A$2:$C$901,3,0)</f>
        <v>SUR</v>
      </c>
      <c r="B13" s="139">
        <v>3335957693</v>
      </c>
      <c r="C13" s="100">
        <v>44394.128425925926</v>
      </c>
      <c r="D13" s="100" t="s">
        <v>2177</v>
      </c>
      <c r="E13" s="134">
        <v>135</v>
      </c>
      <c r="F13" s="142" t="str">
        <f>VLOOKUP(E13,VIP!$A$2:$O14370,2,0)</f>
        <v>DRBR135</v>
      </c>
      <c r="G13" s="142" t="str">
        <f>VLOOKUP(E13,'LISTADO ATM'!$A$2:$B$900,2,0)</f>
        <v xml:space="preserve">ATM Oficina Las Dunas Baní </v>
      </c>
      <c r="H13" s="142" t="str">
        <f>VLOOKUP(E13,VIP!$A$2:$O19331,7,FALSE)</f>
        <v>Si</v>
      </c>
      <c r="I13" s="142" t="str">
        <f>VLOOKUP(E13,VIP!$A$2:$O11296,8,FALSE)</f>
        <v>Si</v>
      </c>
      <c r="J13" s="142" t="str">
        <f>VLOOKUP(E13,VIP!$A$2:$O11246,8,FALSE)</f>
        <v>Si</v>
      </c>
      <c r="K13" s="142" t="str">
        <f>VLOOKUP(E13,VIP!$A$2:$O14820,6,0)</f>
        <v>SI</v>
      </c>
      <c r="L13" s="143" t="s">
        <v>2242</v>
      </c>
      <c r="M13" s="99" t="s">
        <v>2442</v>
      </c>
      <c r="N13" s="99" t="s">
        <v>2449</v>
      </c>
      <c r="O13" s="142" t="s">
        <v>2451</v>
      </c>
      <c r="P13" s="142"/>
      <c r="Q13" s="99" t="s">
        <v>2242</v>
      </c>
    </row>
    <row r="14" spans="1:18" s="117" customFormat="1" ht="18" x14ac:dyDescent="0.25">
      <c r="A14" s="142" t="str">
        <f>VLOOKUP(E14,'LISTADO ATM'!$A$2:$C$901,3,0)</f>
        <v>DISTRITO NACIONAL</v>
      </c>
      <c r="B14" s="139">
        <v>3335957972</v>
      </c>
      <c r="C14" s="100">
        <v>44394.600069444445</v>
      </c>
      <c r="D14" s="100" t="s">
        <v>2177</v>
      </c>
      <c r="E14" s="134">
        <v>536</v>
      </c>
      <c r="F14" s="142" t="str">
        <f>VLOOKUP(E14,VIP!$A$2:$O14379,2,0)</f>
        <v>DRBR509</v>
      </c>
      <c r="G14" s="142" t="str">
        <f>VLOOKUP(E14,'LISTADO ATM'!$A$2:$B$900,2,0)</f>
        <v xml:space="preserve">ATM Super Lama San Isidro </v>
      </c>
      <c r="H14" s="142" t="str">
        <f>VLOOKUP(E14,VIP!$A$2:$O19340,7,FALSE)</f>
        <v>Si</v>
      </c>
      <c r="I14" s="142" t="str">
        <f>VLOOKUP(E14,VIP!$A$2:$O11305,8,FALSE)</f>
        <v>Si</v>
      </c>
      <c r="J14" s="142" t="str">
        <f>VLOOKUP(E14,VIP!$A$2:$O11255,8,FALSE)</f>
        <v>Si</v>
      </c>
      <c r="K14" s="142" t="str">
        <f>VLOOKUP(E14,VIP!$A$2:$O14829,6,0)</f>
        <v>NO</v>
      </c>
      <c r="L14" s="143" t="s">
        <v>2556</v>
      </c>
      <c r="M14" s="99" t="s">
        <v>2442</v>
      </c>
      <c r="N14" s="99" t="s">
        <v>2449</v>
      </c>
      <c r="O14" s="142" t="s">
        <v>2451</v>
      </c>
      <c r="P14" s="142"/>
      <c r="Q14" s="99" t="s">
        <v>2556</v>
      </c>
    </row>
    <row r="15" spans="1:18" s="117" customFormat="1" ht="18" x14ac:dyDescent="0.25">
      <c r="A15" s="142" t="str">
        <f>VLOOKUP(E15,'LISTADO ATM'!$A$2:$C$901,3,0)</f>
        <v>NORTE</v>
      </c>
      <c r="B15" s="139">
        <v>3335957982</v>
      </c>
      <c r="C15" s="100">
        <v>44394.6250462963</v>
      </c>
      <c r="D15" s="100" t="s">
        <v>2465</v>
      </c>
      <c r="E15" s="134">
        <v>304</v>
      </c>
      <c r="F15" s="142" t="str">
        <f>VLOOKUP(E15,VIP!$A$2:$O14370,2,0)</f>
        <v>DRBR304</v>
      </c>
      <c r="G15" s="142" t="str">
        <f>VLOOKUP(E15,'LISTADO ATM'!$A$2:$B$900,2,0)</f>
        <v xml:space="preserve">ATM Multicentro La Sirena Estrella Sadhala </v>
      </c>
      <c r="H15" s="142" t="str">
        <f>VLOOKUP(E15,VIP!$A$2:$O19331,7,FALSE)</f>
        <v>Si</v>
      </c>
      <c r="I15" s="142" t="str">
        <f>VLOOKUP(E15,VIP!$A$2:$O11296,8,FALSE)</f>
        <v>Si</v>
      </c>
      <c r="J15" s="142" t="str">
        <f>VLOOKUP(E15,VIP!$A$2:$O11246,8,FALSE)</f>
        <v>Si</v>
      </c>
      <c r="K15" s="142" t="str">
        <f>VLOOKUP(E15,VIP!$A$2:$O14820,6,0)</f>
        <v>NO</v>
      </c>
      <c r="L15" s="143" t="s">
        <v>2557</v>
      </c>
      <c r="M15" s="99" t="s">
        <v>2442</v>
      </c>
      <c r="N15" s="99" t="s">
        <v>2449</v>
      </c>
      <c r="O15" s="142" t="s">
        <v>2466</v>
      </c>
      <c r="P15" s="142"/>
      <c r="Q15" s="99" t="s">
        <v>2557</v>
      </c>
    </row>
    <row r="16" spans="1:18" s="117" customFormat="1" ht="18" x14ac:dyDescent="0.25">
      <c r="A16" s="142" t="str">
        <f>VLOOKUP(E16,'LISTADO ATM'!$A$2:$C$901,3,0)</f>
        <v>DISTRITO NACIONAL</v>
      </c>
      <c r="B16" s="139">
        <v>3335958045</v>
      </c>
      <c r="C16" s="100">
        <v>44394.751273148147</v>
      </c>
      <c r="D16" s="100" t="s">
        <v>2177</v>
      </c>
      <c r="E16" s="134">
        <v>858</v>
      </c>
      <c r="F16" s="142" t="str">
        <f>VLOOKUP(E16,VIP!$A$2:$O14382,2,0)</f>
        <v>DRBR858</v>
      </c>
      <c r="G16" s="142" t="str">
        <f>VLOOKUP(E16,'LISTADO ATM'!$A$2:$B$900,2,0)</f>
        <v xml:space="preserve">ATM Cooperativa Maestros (COOPNAMA) </v>
      </c>
      <c r="H16" s="142" t="str">
        <f>VLOOKUP(E16,VIP!$A$2:$O19343,7,FALSE)</f>
        <v>Si</v>
      </c>
      <c r="I16" s="142" t="str">
        <f>VLOOKUP(E16,VIP!$A$2:$O11308,8,FALSE)</f>
        <v>No</v>
      </c>
      <c r="J16" s="142" t="str">
        <f>VLOOKUP(E16,VIP!$A$2:$O11258,8,FALSE)</f>
        <v>No</v>
      </c>
      <c r="K16" s="142" t="str">
        <f>VLOOKUP(E16,VIP!$A$2:$O14832,6,0)</f>
        <v>NO</v>
      </c>
      <c r="L16" s="143" t="s">
        <v>2216</v>
      </c>
      <c r="M16" s="99" t="s">
        <v>2442</v>
      </c>
      <c r="N16" s="156" t="s">
        <v>2605</v>
      </c>
      <c r="O16" s="142" t="s">
        <v>2451</v>
      </c>
      <c r="P16" s="142"/>
      <c r="Q16" s="99" t="s">
        <v>2216</v>
      </c>
    </row>
    <row r="17" spans="1:17" s="117" customFormat="1" ht="18" x14ac:dyDescent="0.25">
      <c r="A17" s="142" t="str">
        <f>VLOOKUP(E17,'LISTADO ATM'!$A$2:$C$901,3,0)</f>
        <v>DISTRITO NACIONAL</v>
      </c>
      <c r="B17" s="139">
        <v>3335958099</v>
      </c>
      <c r="C17" s="100">
        <v>44395.363518518519</v>
      </c>
      <c r="D17" s="100" t="s">
        <v>2445</v>
      </c>
      <c r="E17" s="134">
        <v>785</v>
      </c>
      <c r="F17" s="142" t="str">
        <f>VLOOKUP(E17,VIP!$A$2:$O14434,2,0)</f>
        <v>DRBR785</v>
      </c>
      <c r="G17" s="142" t="str">
        <f>VLOOKUP(E17,'LISTADO ATM'!$A$2:$B$900,2,0)</f>
        <v xml:space="preserve">ATM S/M Nacional Máximo Gómez </v>
      </c>
      <c r="H17" s="142" t="str">
        <f>VLOOKUP(E17,VIP!$A$2:$O19395,7,FALSE)</f>
        <v>Si</v>
      </c>
      <c r="I17" s="142" t="str">
        <f>VLOOKUP(E17,VIP!$A$2:$O11360,8,FALSE)</f>
        <v>Si</v>
      </c>
      <c r="J17" s="142" t="str">
        <f>VLOOKUP(E17,VIP!$A$2:$O11310,8,FALSE)</f>
        <v>Si</v>
      </c>
      <c r="K17" s="142" t="str">
        <f>VLOOKUP(E17,VIP!$A$2:$O14884,6,0)</f>
        <v>NO</v>
      </c>
      <c r="L17" s="143" t="s">
        <v>2438</v>
      </c>
      <c r="M17" s="99" t="s">
        <v>2442</v>
      </c>
      <c r="N17" s="99" t="s">
        <v>2449</v>
      </c>
      <c r="O17" s="142" t="s">
        <v>2450</v>
      </c>
      <c r="P17" s="142"/>
      <c r="Q17" s="99" t="s">
        <v>2438</v>
      </c>
    </row>
    <row r="18" spans="1:17" s="117" customFormat="1" ht="18" x14ac:dyDescent="0.25">
      <c r="A18" s="142" t="str">
        <f>VLOOKUP(E18,'LISTADO ATM'!$A$2:$C$901,3,0)</f>
        <v>ESTE</v>
      </c>
      <c r="B18" s="139">
        <v>3335958125</v>
      </c>
      <c r="C18" s="100">
        <v>44395.57440972222</v>
      </c>
      <c r="D18" s="100" t="s">
        <v>2465</v>
      </c>
      <c r="E18" s="134">
        <v>399</v>
      </c>
      <c r="F18" s="142" t="str">
        <f>VLOOKUP(E18,VIP!$A$2:$O14430,2,0)</f>
        <v>DRBR399</v>
      </c>
      <c r="G18" s="142" t="str">
        <f>VLOOKUP(E18,'LISTADO ATM'!$A$2:$B$900,2,0)</f>
        <v xml:space="preserve">ATM Oficina La Romana II </v>
      </c>
      <c r="H18" s="142" t="str">
        <f>VLOOKUP(E18,VIP!$A$2:$O19391,7,FALSE)</f>
        <v>Si</v>
      </c>
      <c r="I18" s="142" t="str">
        <f>VLOOKUP(E18,VIP!$A$2:$O11356,8,FALSE)</f>
        <v>Si</v>
      </c>
      <c r="J18" s="142" t="str">
        <f>VLOOKUP(E18,VIP!$A$2:$O11306,8,FALSE)</f>
        <v>Si</v>
      </c>
      <c r="K18" s="142" t="str">
        <f>VLOOKUP(E18,VIP!$A$2:$O14880,6,0)</f>
        <v>NO</v>
      </c>
      <c r="L18" s="143" t="s">
        <v>2414</v>
      </c>
      <c r="M18" s="99" t="s">
        <v>2442</v>
      </c>
      <c r="N18" s="156" t="s">
        <v>2605</v>
      </c>
      <c r="O18" s="142" t="s">
        <v>2466</v>
      </c>
      <c r="P18" s="142"/>
      <c r="Q18" s="99" t="s">
        <v>2414</v>
      </c>
    </row>
    <row r="19" spans="1:17" s="117" customFormat="1" ht="18" x14ac:dyDescent="0.25">
      <c r="A19" s="142" t="str">
        <f>VLOOKUP(E19,'LISTADO ATM'!$A$2:$C$901,3,0)</f>
        <v>DISTRITO NACIONAL</v>
      </c>
      <c r="B19" s="139">
        <v>3335958129</v>
      </c>
      <c r="C19" s="100">
        <v>44395.616400462961</v>
      </c>
      <c r="D19" s="100" t="s">
        <v>2177</v>
      </c>
      <c r="E19" s="134">
        <v>545</v>
      </c>
      <c r="F19" s="142" t="str">
        <f>VLOOKUP(E19,VIP!$A$2:$O14426,2,0)</f>
        <v>DRBR995</v>
      </c>
      <c r="G19" s="142" t="str">
        <f>VLOOKUP(E19,'LISTADO ATM'!$A$2:$B$900,2,0)</f>
        <v xml:space="preserve">ATM Oficina Isabel La Católica II  </v>
      </c>
      <c r="H19" s="142" t="str">
        <f>VLOOKUP(E19,VIP!$A$2:$O19387,7,FALSE)</f>
        <v>Si</v>
      </c>
      <c r="I19" s="142" t="str">
        <f>VLOOKUP(E19,VIP!$A$2:$O11352,8,FALSE)</f>
        <v>Si</v>
      </c>
      <c r="J19" s="142" t="str">
        <f>VLOOKUP(E19,VIP!$A$2:$O11302,8,FALSE)</f>
        <v>Si</v>
      </c>
      <c r="K19" s="142" t="str">
        <f>VLOOKUP(E19,VIP!$A$2:$O14876,6,0)</f>
        <v>NO</v>
      </c>
      <c r="L19" s="143" t="s">
        <v>2216</v>
      </c>
      <c r="M19" s="99" t="s">
        <v>2442</v>
      </c>
      <c r="N19" s="99" t="s">
        <v>2449</v>
      </c>
      <c r="O19" s="142" t="s">
        <v>2451</v>
      </c>
      <c r="P19" s="142"/>
      <c r="Q19" s="99" t="s">
        <v>2216</v>
      </c>
    </row>
    <row r="20" spans="1:17" s="117" customFormat="1" ht="18" x14ac:dyDescent="0.25">
      <c r="A20" s="142" t="str">
        <f>VLOOKUP(E20,'LISTADO ATM'!$A$2:$C$901,3,0)</f>
        <v>NORTE</v>
      </c>
      <c r="B20" s="139">
        <v>3335958143</v>
      </c>
      <c r="C20" s="100">
        <v>44395.673148148147</v>
      </c>
      <c r="D20" s="100" t="s">
        <v>2178</v>
      </c>
      <c r="E20" s="134">
        <v>664</v>
      </c>
      <c r="F20" s="142" t="str">
        <f>VLOOKUP(E20,VIP!$A$2:$O14433,2,0)</f>
        <v>DRBR664</v>
      </c>
      <c r="G20" s="142" t="str">
        <f>VLOOKUP(E20,'LISTADO ATM'!$A$2:$B$900,2,0)</f>
        <v>ATM S/M Asfer (Constanza)</v>
      </c>
      <c r="H20" s="142" t="str">
        <f>VLOOKUP(E20,VIP!$A$2:$O19394,7,FALSE)</f>
        <v>N/A</v>
      </c>
      <c r="I20" s="142" t="str">
        <f>VLOOKUP(E20,VIP!$A$2:$O11359,8,FALSE)</f>
        <v>N/A</v>
      </c>
      <c r="J20" s="142" t="str">
        <f>VLOOKUP(E20,VIP!$A$2:$O11309,8,FALSE)</f>
        <v>N/A</v>
      </c>
      <c r="K20" s="142" t="str">
        <f>VLOOKUP(E20,VIP!$A$2:$O14883,6,0)</f>
        <v>N/A</v>
      </c>
      <c r="L20" s="143" t="s">
        <v>2242</v>
      </c>
      <c r="M20" s="99" t="s">
        <v>2442</v>
      </c>
      <c r="N20" s="99" t="s">
        <v>2449</v>
      </c>
      <c r="O20" s="142" t="s">
        <v>2582</v>
      </c>
      <c r="P20" s="142"/>
      <c r="Q20" s="99" t="s">
        <v>2242</v>
      </c>
    </row>
    <row r="21" spans="1:17" s="117" customFormat="1" ht="18" x14ac:dyDescent="0.25">
      <c r="A21" s="142" t="str">
        <f>VLOOKUP(E21,'LISTADO ATM'!$A$2:$C$901,3,0)</f>
        <v>ESTE</v>
      </c>
      <c r="B21" s="139">
        <v>3335958147</v>
      </c>
      <c r="C21" s="100">
        <v>44395.684270833335</v>
      </c>
      <c r="D21" s="100" t="s">
        <v>2177</v>
      </c>
      <c r="E21" s="134">
        <v>608</v>
      </c>
      <c r="F21" s="142" t="str">
        <f>VLOOKUP(E21,VIP!$A$2:$O14429,2,0)</f>
        <v>DRBR305</v>
      </c>
      <c r="G21" s="142" t="str">
        <f>VLOOKUP(E21,'LISTADO ATM'!$A$2:$B$900,2,0)</f>
        <v xml:space="preserve">ATM Oficina Jumbo (San Pedro) </v>
      </c>
      <c r="H21" s="142" t="str">
        <f>VLOOKUP(E21,VIP!$A$2:$O19390,7,FALSE)</f>
        <v>Si</v>
      </c>
      <c r="I21" s="142" t="str">
        <f>VLOOKUP(E21,VIP!$A$2:$O11355,8,FALSE)</f>
        <v>Si</v>
      </c>
      <c r="J21" s="142" t="str">
        <f>VLOOKUP(E21,VIP!$A$2:$O11305,8,FALSE)</f>
        <v>Si</v>
      </c>
      <c r="K21" s="142" t="str">
        <f>VLOOKUP(E21,VIP!$A$2:$O14879,6,0)</f>
        <v>SI</v>
      </c>
      <c r="L21" s="143" t="s">
        <v>2593</v>
      </c>
      <c r="M21" s="99" t="s">
        <v>2442</v>
      </c>
      <c r="N21" s="99" t="s">
        <v>2449</v>
      </c>
      <c r="O21" s="142" t="s">
        <v>2451</v>
      </c>
      <c r="P21" s="142"/>
      <c r="Q21" s="99" t="s">
        <v>2593</v>
      </c>
    </row>
    <row r="22" spans="1:17" s="117" customFormat="1" ht="18" x14ac:dyDescent="0.25">
      <c r="A22" s="142" t="str">
        <f>VLOOKUP(E22,'LISTADO ATM'!$A$2:$C$901,3,0)</f>
        <v>DISTRITO NACIONAL</v>
      </c>
      <c r="B22" s="139">
        <v>3335958157</v>
      </c>
      <c r="C22" s="100">
        <v>44395.796747685185</v>
      </c>
      <c r="D22" s="100" t="s">
        <v>2445</v>
      </c>
      <c r="E22" s="134">
        <v>672</v>
      </c>
      <c r="F22" s="142" t="str">
        <f>VLOOKUP(E22,VIP!$A$2:$O14437,2,0)</f>
        <v>DRBR672</v>
      </c>
      <c r="G22" s="142" t="str">
        <f>VLOOKUP(E22,'LISTADO ATM'!$A$2:$B$900,2,0)</f>
        <v>ATM Destacamento Policía Nacional La Victoria</v>
      </c>
      <c r="H22" s="142" t="str">
        <f>VLOOKUP(E22,VIP!$A$2:$O19398,7,FALSE)</f>
        <v>Si</v>
      </c>
      <c r="I22" s="142" t="str">
        <f>VLOOKUP(E22,VIP!$A$2:$O11363,8,FALSE)</f>
        <v>Si</v>
      </c>
      <c r="J22" s="142" t="str">
        <f>VLOOKUP(E22,VIP!$A$2:$O11313,8,FALSE)</f>
        <v>Si</v>
      </c>
      <c r="K22" s="142" t="str">
        <f>VLOOKUP(E22,VIP!$A$2:$O14887,6,0)</f>
        <v>SI</v>
      </c>
      <c r="L22" s="143" t="s">
        <v>2414</v>
      </c>
      <c r="M22" s="99" t="s">
        <v>2442</v>
      </c>
      <c r="N22" s="99" t="s">
        <v>2449</v>
      </c>
      <c r="O22" s="142" t="s">
        <v>2450</v>
      </c>
      <c r="P22" s="142"/>
      <c r="Q22" s="99" t="s">
        <v>2414</v>
      </c>
    </row>
    <row r="23" spans="1:17" s="117" customFormat="1" ht="18" x14ac:dyDescent="0.25">
      <c r="A23" s="142" t="str">
        <f>VLOOKUP(E23,'LISTADO ATM'!$A$2:$C$901,3,0)</f>
        <v>DISTRITO NACIONAL</v>
      </c>
      <c r="B23" s="139" t="s">
        <v>2587</v>
      </c>
      <c r="C23" s="100">
        <v>44395.840289351851</v>
      </c>
      <c r="D23" s="100" t="s">
        <v>2177</v>
      </c>
      <c r="E23" s="134">
        <v>240</v>
      </c>
      <c r="F23" s="142" t="str">
        <f>VLOOKUP(E23,VIP!$A$2:$O14430,2,0)</f>
        <v>DRBR24D</v>
      </c>
      <c r="G23" s="142" t="str">
        <f>VLOOKUP(E23,'LISTADO ATM'!$A$2:$B$900,2,0)</f>
        <v xml:space="preserve">ATM Oficina Carrefour I </v>
      </c>
      <c r="H23" s="142" t="str">
        <f>VLOOKUP(E23,VIP!$A$2:$O19391,7,FALSE)</f>
        <v>Si</v>
      </c>
      <c r="I23" s="142" t="str">
        <f>VLOOKUP(E23,VIP!$A$2:$O11356,8,FALSE)</f>
        <v>Si</v>
      </c>
      <c r="J23" s="142" t="str">
        <f>VLOOKUP(E23,VIP!$A$2:$O11306,8,FALSE)</f>
        <v>Si</v>
      </c>
      <c r="K23" s="142" t="str">
        <f>VLOOKUP(E23,VIP!$A$2:$O14880,6,0)</f>
        <v>SI</v>
      </c>
      <c r="L23" s="143" t="s">
        <v>2216</v>
      </c>
      <c r="M23" s="99" t="s">
        <v>2442</v>
      </c>
      <c r="N23" s="99" t="s">
        <v>2449</v>
      </c>
      <c r="O23" s="142" t="s">
        <v>2451</v>
      </c>
      <c r="P23" s="142"/>
      <c r="Q23" s="99" t="s">
        <v>2216</v>
      </c>
    </row>
    <row r="24" spans="1:17" s="117" customFormat="1" ht="18" x14ac:dyDescent="0.25">
      <c r="A24" s="142" t="str">
        <f>VLOOKUP(E24,'LISTADO ATM'!$A$2:$C$901,3,0)</f>
        <v>SUR</v>
      </c>
      <c r="B24" s="139">
        <v>3335958168</v>
      </c>
      <c r="C24" s="100">
        <v>44395.841956018521</v>
      </c>
      <c r="D24" s="100" t="s">
        <v>2177</v>
      </c>
      <c r="E24" s="134">
        <v>84</v>
      </c>
      <c r="F24" s="142" t="str">
        <f>VLOOKUP(E24,VIP!$A$2:$O14427,2,0)</f>
        <v>DRBR084</v>
      </c>
      <c r="G24" s="142" t="str">
        <f>VLOOKUP(E24,'LISTADO ATM'!$A$2:$B$900,2,0)</f>
        <v xml:space="preserve">ATM Oficina Multicentro Sirena San Cristóbal </v>
      </c>
      <c r="H24" s="142" t="str">
        <f>VLOOKUP(E24,VIP!$A$2:$O19388,7,FALSE)</f>
        <v>Si</v>
      </c>
      <c r="I24" s="142" t="str">
        <f>VLOOKUP(E24,VIP!$A$2:$O11353,8,FALSE)</f>
        <v>Si</v>
      </c>
      <c r="J24" s="142" t="str">
        <f>VLOOKUP(E24,VIP!$A$2:$O11303,8,FALSE)</f>
        <v>Si</v>
      </c>
      <c r="K24" s="142" t="str">
        <f>VLOOKUP(E24,VIP!$A$2:$O14877,6,0)</f>
        <v>SI</v>
      </c>
      <c r="L24" s="143" t="s">
        <v>2461</v>
      </c>
      <c r="M24" s="99" t="s">
        <v>2442</v>
      </c>
      <c r="N24" s="99" t="s">
        <v>2449</v>
      </c>
      <c r="O24" s="142" t="s">
        <v>2451</v>
      </c>
      <c r="P24" s="142"/>
      <c r="Q24" s="99" t="s">
        <v>2461</v>
      </c>
    </row>
    <row r="25" spans="1:17" s="117" customFormat="1" ht="18" x14ac:dyDescent="0.25">
      <c r="A25" s="142" t="str">
        <f>VLOOKUP(E25,'LISTADO ATM'!$A$2:$C$901,3,0)</f>
        <v>ESTE</v>
      </c>
      <c r="B25" s="139">
        <v>3335958169</v>
      </c>
      <c r="C25" s="100">
        <v>44395.842407407406</v>
      </c>
      <c r="D25" s="100" t="s">
        <v>2177</v>
      </c>
      <c r="E25" s="134">
        <v>842</v>
      </c>
      <c r="F25" s="142" t="str">
        <f>VLOOKUP(E25,VIP!$A$2:$O14426,2,0)</f>
        <v>DRBR842</v>
      </c>
      <c r="G25" s="142" t="str">
        <f>VLOOKUP(E25,'LISTADO ATM'!$A$2:$B$900,2,0)</f>
        <v xml:space="preserve">ATM Plaza Orense II (La Romana) </v>
      </c>
      <c r="H25" s="142" t="str">
        <f>VLOOKUP(E25,VIP!$A$2:$O19387,7,FALSE)</f>
        <v>Si</v>
      </c>
      <c r="I25" s="142" t="str">
        <f>VLOOKUP(E25,VIP!$A$2:$O11352,8,FALSE)</f>
        <v>Si</v>
      </c>
      <c r="J25" s="142" t="str">
        <f>VLOOKUP(E25,VIP!$A$2:$O11302,8,FALSE)</f>
        <v>Si</v>
      </c>
      <c r="K25" s="142" t="str">
        <f>VLOOKUP(E25,VIP!$A$2:$O14876,6,0)</f>
        <v>NO</v>
      </c>
      <c r="L25" s="143" t="s">
        <v>2461</v>
      </c>
      <c r="M25" s="99" t="s">
        <v>2442</v>
      </c>
      <c r="N25" s="99" t="s">
        <v>2449</v>
      </c>
      <c r="O25" s="142" t="s">
        <v>2451</v>
      </c>
      <c r="P25" s="142"/>
      <c r="Q25" s="99" t="s">
        <v>2461</v>
      </c>
    </row>
    <row r="26" spans="1:17" s="117" customFormat="1" ht="18" x14ac:dyDescent="0.25">
      <c r="A26" s="142" t="str">
        <f>VLOOKUP(E26,'LISTADO ATM'!$A$2:$C$901,3,0)</f>
        <v>DISTRITO NACIONAL</v>
      </c>
      <c r="B26" s="139" t="s">
        <v>2589</v>
      </c>
      <c r="C26" s="100">
        <v>44396.024085648147</v>
      </c>
      <c r="D26" s="100" t="s">
        <v>2177</v>
      </c>
      <c r="E26" s="134">
        <v>394</v>
      </c>
      <c r="F26" s="142" t="str">
        <f>VLOOKUP(E26,VIP!$A$2:$O14428,2,0)</f>
        <v>DRBR394</v>
      </c>
      <c r="G26" s="142" t="str">
        <f>VLOOKUP(E26,'LISTADO ATM'!$A$2:$B$900,2,0)</f>
        <v xml:space="preserve">ATM Multicentro La Sirena Luperón </v>
      </c>
      <c r="H26" s="142" t="str">
        <f>VLOOKUP(E26,VIP!$A$2:$O19389,7,FALSE)</f>
        <v>Si</v>
      </c>
      <c r="I26" s="142" t="str">
        <f>VLOOKUP(E26,VIP!$A$2:$O11354,8,FALSE)</f>
        <v>Si</v>
      </c>
      <c r="J26" s="142" t="str">
        <f>VLOOKUP(E26,VIP!$A$2:$O11304,8,FALSE)</f>
        <v>Si</v>
      </c>
      <c r="K26" s="142" t="str">
        <f>VLOOKUP(E26,VIP!$A$2:$O14878,6,0)</f>
        <v>NO</v>
      </c>
      <c r="L26" s="143" t="s">
        <v>2242</v>
      </c>
      <c r="M26" s="99" t="s">
        <v>2442</v>
      </c>
      <c r="N26" s="99" t="s">
        <v>2449</v>
      </c>
      <c r="O26" s="142" t="s">
        <v>2451</v>
      </c>
      <c r="P26" s="142"/>
      <c r="Q26" s="99" t="s">
        <v>2242</v>
      </c>
    </row>
    <row r="27" spans="1:17" s="117" customFormat="1" ht="18" x14ac:dyDescent="0.25">
      <c r="A27" s="142" t="str">
        <f>VLOOKUP(E27,'LISTADO ATM'!$A$2:$C$901,3,0)</f>
        <v>DISTRITO NACIONAL</v>
      </c>
      <c r="B27" s="139" t="s">
        <v>2592</v>
      </c>
      <c r="C27" s="100">
        <v>44396.307303240741</v>
      </c>
      <c r="D27" s="100" t="s">
        <v>2177</v>
      </c>
      <c r="E27" s="134">
        <v>935</v>
      </c>
      <c r="F27" s="142" t="str">
        <f>VLOOKUP(E27,VIP!$A$2:$O14432,2,0)</f>
        <v>DRBR16J</v>
      </c>
      <c r="G27" s="142" t="str">
        <f>VLOOKUP(E27,'LISTADO ATM'!$A$2:$B$900,2,0)</f>
        <v xml:space="preserve">ATM Oficina John F. Kennedy </v>
      </c>
      <c r="H27" s="142" t="str">
        <f>VLOOKUP(E27,VIP!$A$2:$O19393,7,FALSE)</f>
        <v>Si</v>
      </c>
      <c r="I27" s="142" t="str">
        <f>VLOOKUP(E27,VIP!$A$2:$O11358,8,FALSE)</f>
        <v>Si</v>
      </c>
      <c r="J27" s="142" t="str">
        <f>VLOOKUP(E27,VIP!$A$2:$O11308,8,FALSE)</f>
        <v>Si</v>
      </c>
      <c r="K27" s="142" t="str">
        <f>VLOOKUP(E27,VIP!$A$2:$O14882,6,0)</f>
        <v>SI</v>
      </c>
      <c r="L27" s="143" t="s">
        <v>2216</v>
      </c>
      <c r="M27" s="99" t="s">
        <v>2442</v>
      </c>
      <c r="N27" s="99" t="s">
        <v>2449</v>
      </c>
      <c r="O27" s="142" t="s">
        <v>2451</v>
      </c>
      <c r="P27" s="142"/>
      <c r="Q27" s="99" t="s">
        <v>2216</v>
      </c>
    </row>
    <row r="28" spans="1:17" s="117" customFormat="1" ht="18" x14ac:dyDescent="0.25">
      <c r="A28" s="142" t="str">
        <f>VLOOKUP(E28,'LISTADO ATM'!$A$2:$C$901,3,0)</f>
        <v>SUR</v>
      </c>
      <c r="B28" s="139" t="s">
        <v>2591</v>
      </c>
      <c r="C28" s="100">
        <v>44396.308506944442</v>
      </c>
      <c r="D28" s="100" t="s">
        <v>2177</v>
      </c>
      <c r="E28" s="134">
        <v>50</v>
      </c>
      <c r="F28" s="142" t="str">
        <f>VLOOKUP(E28,VIP!$A$2:$O14431,2,0)</f>
        <v>DRBR050</v>
      </c>
      <c r="G28" s="142" t="str">
        <f>VLOOKUP(E28,'LISTADO ATM'!$A$2:$B$900,2,0)</f>
        <v xml:space="preserve">ATM Oficina Padre Las Casas (Azua) </v>
      </c>
      <c r="H28" s="142" t="str">
        <f>VLOOKUP(E28,VIP!$A$2:$O19392,7,FALSE)</f>
        <v>Si</v>
      </c>
      <c r="I28" s="142" t="str">
        <f>VLOOKUP(E28,VIP!$A$2:$O11357,8,FALSE)</f>
        <v>Si</v>
      </c>
      <c r="J28" s="142" t="str">
        <f>VLOOKUP(E28,VIP!$A$2:$O11307,8,FALSE)</f>
        <v>Si</v>
      </c>
      <c r="K28" s="142" t="str">
        <f>VLOOKUP(E28,VIP!$A$2:$O14881,6,0)</f>
        <v>NO</v>
      </c>
      <c r="L28" s="143" t="s">
        <v>2216</v>
      </c>
      <c r="M28" s="99" t="s">
        <v>2442</v>
      </c>
      <c r="N28" s="99" t="s">
        <v>2449</v>
      </c>
      <c r="O28" s="142" t="s">
        <v>2451</v>
      </c>
      <c r="P28" s="142"/>
      <c r="Q28" s="99" t="s">
        <v>2216</v>
      </c>
    </row>
    <row r="29" spans="1:17" s="117" customFormat="1" ht="18" x14ac:dyDescent="0.25">
      <c r="A29" s="142" t="str">
        <f>VLOOKUP(E29,'LISTADO ATM'!$A$2:$C$901,3,0)</f>
        <v>DISTRITO NACIONAL</v>
      </c>
      <c r="B29" s="139" t="s">
        <v>2603</v>
      </c>
      <c r="C29" s="100">
        <v>44396.37091435185</v>
      </c>
      <c r="D29" s="100" t="s">
        <v>2445</v>
      </c>
      <c r="E29" s="134">
        <v>525</v>
      </c>
      <c r="F29" s="142" t="str">
        <f>VLOOKUP(E29,VIP!$A$2:$O14454,2,0)</f>
        <v>DRBR525</v>
      </c>
      <c r="G29" s="142" t="str">
        <f>VLOOKUP(E29,'LISTADO ATM'!$A$2:$B$900,2,0)</f>
        <v>ATM S/M Bravo Las Americas</v>
      </c>
      <c r="H29" s="142" t="str">
        <f>VLOOKUP(E29,VIP!$A$2:$O19415,7,FALSE)</f>
        <v>Si</v>
      </c>
      <c r="I29" s="142" t="str">
        <f>VLOOKUP(E29,VIP!$A$2:$O11380,8,FALSE)</f>
        <v>Si</v>
      </c>
      <c r="J29" s="142" t="str">
        <f>VLOOKUP(E29,VIP!$A$2:$O11330,8,FALSE)</f>
        <v>Si</v>
      </c>
      <c r="K29" s="142" t="str">
        <f>VLOOKUP(E29,VIP!$A$2:$O14904,6,0)</f>
        <v>NO</v>
      </c>
      <c r="L29" s="143" t="s">
        <v>2556</v>
      </c>
      <c r="M29" s="99" t="s">
        <v>2442</v>
      </c>
      <c r="N29" s="99" t="s">
        <v>2449</v>
      </c>
      <c r="O29" s="142" t="s">
        <v>2450</v>
      </c>
      <c r="P29" s="142"/>
      <c r="Q29" s="99" t="s">
        <v>2556</v>
      </c>
    </row>
    <row r="30" spans="1:17" s="117" customFormat="1" ht="18" x14ac:dyDescent="0.25">
      <c r="A30" s="142" t="str">
        <f>VLOOKUP(E30,'LISTADO ATM'!$A$2:$C$901,3,0)</f>
        <v>SUR</v>
      </c>
      <c r="B30" s="139" t="s">
        <v>2602</v>
      </c>
      <c r="C30" s="100">
        <v>44396.371261574073</v>
      </c>
      <c r="D30" s="100" t="s">
        <v>2177</v>
      </c>
      <c r="E30" s="134">
        <v>103</v>
      </c>
      <c r="F30" s="142" t="str">
        <f>VLOOKUP(E30,VIP!$A$2:$O14453,2,0)</f>
        <v>DRBR103</v>
      </c>
      <c r="G30" s="142" t="str">
        <f>VLOOKUP(E30,'LISTADO ATM'!$A$2:$B$900,2,0)</f>
        <v xml:space="preserve">ATM Oficina Las Matas de Farfán </v>
      </c>
      <c r="H30" s="142" t="str">
        <f>VLOOKUP(E30,VIP!$A$2:$O19414,7,FALSE)</f>
        <v>Si</v>
      </c>
      <c r="I30" s="142" t="str">
        <f>VLOOKUP(E30,VIP!$A$2:$O11379,8,FALSE)</f>
        <v>Si</v>
      </c>
      <c r="J30" s="142" t="str">
        <f>VLOOKUP(E30,VIP!$A$2:$O11329,8,FALSE)</f>
        <v>Si</v>
      </c>
      <c r="K30" s="142" t="str">
        <f>VLOOKUP(E30,VIP!$A$2:$O14903,6,0)</f>
        <v>NO</v>
      </c>
      <c r="L30" s="143" t="s">
        <v>2242</v>
      </c>
      <c r="M30" s="99" t="s">
        <v>2442</v>
      </c>
      <c r="N30" s="99" t="s">
        <v>2449</v>
      </c>
      <c r="O30" s="142" t="s">
        <v>2451</v>
      </c>
      <c r="P30" s="142"/>
      <c r="Q30" s="99" t="s">
        <v>2242</v>
      </c>
    </row>
    <row r="31" spans="1:17" s="117" customFormat="1" ht="18" x14ac:dyDescent="0.25">
      <c r="A31" s="142" t="str">
        <f>VLOOKUP(E31,'LISTADO ATM'!$A$2:$C$901,3,0)</f>
        <v>ESTE</v>
      </c>
      <c r="B31" s="139" t="s">
        <v>2601</v>
      </c>
      <c r="C31" s="100">
        <v>44396.372731481482</v>
      </c>
      <c r="D31" s="100" t="s">
        <v>2177</v>
      </c>
      <c r="E31" s="134">
        <v>188</v>
      </c>
      <c r="F31" s="142" t="str">
        <f>VLOOKUP(E31,VIP!$A$2:$O14452,2,0)</f>
        <v>DRBR188</v>
      </c>
      <c r="G31" s="142" t="str">
        <f>VLOOKUP(E31,'LISTADO ATM'!$A$2:$B$900,2,0)</f>
        <v xml:space="preserve">ATM UNP Miches </v>
      </c>
      <c r="H31" s="142" t="str">
        <f>VLOOKUP(E31,VIP!$A$2:$O19413,7,FALSE)</f>
        <v>Si</v>
      </c>
      <c r="I31" s="142" t="str">
        <f>VLOOKUP(E31,VIP!$A$2:$O11378,8,FALSE)</f>
        <v>Si</v>
      </c>
      <c r="J31" s="142" t="str">
        <f>VLOOKUP(E31,VIP!$A$2:$O11328,8,FALSE)</f>
        <v>Si</v>
      </c>
      <c r="K31" s="142" t="str">
        <f>VLOOKUP(E31,VIP!$A$2:$O14902,6,0)</f>
        <v>NO</v>
      </c>
      <c r="L31" s="143" t="s">
        <v>2242</v>
      </c>
      <c r="M31" s="99" t="s">
        <v>2442</v>
      </c>
      <c r="N31" s="99" t="s">
        <v>2449</v>
      </c>
      <c r="O31" s="142" t="s">
        <v>2451</v>
      </c>
      <c r="P31" s="142"/>
      <c r="Q31" s="99" t="s">
        <v>2242</v>
      </c>
    </row>
    <row r="32" spans="1:17" s="117" customFormat="1" ht="18" x14ac:dyDescent="0.25">
      <c r="A32" s="142" t="str">
        <f>VLOOKUP(E32,'LISTADO ATM'!$A$2:$C$901,3,0)</f>
        <v>DISTRITO NACIONAL</v>
      </c>
      <c r="B32" s="139" t="s">
        <v>2600</v>
      </c>
      <c r="C32" s="100">
        <v>44396.397291666668</v>
      </c>
      <c r="D32" s="100" t="s">
        <v>2177</v>
      </c>
      <c r="E32" s="134">
        <v>818</v>
      </c>
      <c r="F32" s="142" t="str">
        <f>VLOOKUP(E32,VIP!$A$2:$O14449,2,0)</f>
        <v>DRBR818</v>
      </c>
      <c r="G32" s="142" t="str">
        <f>VLOOKUP(E32,'LISTADO ATM'!$A$2:$B$900,2,0)</f>
        <v xml:space="preserve">ATM Juridicción Inmobiliaria </v>
      </c>
      <c r="H32" s="142" t="str">
        <f>VLOOKUP(E32,VIP!$A$2:$O19410,7,FALSE)</f>
        <v>No</v>
      </c>
      <c r="I32" s="142" t="str">
        <f>VLOOKUP(E32,VIP!$A$2:$O11375,8,FALSE)</f>
        <v>No</v>
      </c>
      <c r="J32" s="142" t="str">
        <f>VLOOKUP(E32,VIP!$A$2:$O11325,8,FALSE)</f>
        <v>No</v>
      </c>
      <c r="K32" s="142" t="str">
        <f>VLOOKUP(E32,VIP!$A$2:$O14899,6,0)</f>
        <v>NO</v>
      </c>
      <c r="L32" s="143" t="s">
        <v>2216</v>
      </c>
      <c r="M32" s="99" t="s">
        <v>2442</v>
      </c>
      <c r="N32" s="99" t="s">
        <v>2449</v>
      </c>
      <c r="O32" s="142" t="s">
        <v>2451</v>
      </c>
      <c r="P32" s="142"/>
      <c r="Q32" s="99" t="s">
        <v>2216</v>
      </c>
    </row>
    <row r="33" spans="1:17" s="117" customFormat="1" ht="18" x14ac:dyDescent="0.25">
      <c r="A33" s="142" t="str">
        <f>VLOOKUP(E33,'LISTADO ATM'!$A$2:$C$901,3,0)</f>
        <v>NORTE</v>
      </c>
      <c r="B33" s="139" t="s">
        <v>2599</v>
      </c>
      <c r="C33" s="100">
        <v>44396.431307870371</v>
      </c>
      <c r="D33" s="100" t="s">
        <v>2584</v>
      </c>
      <c r="E33" s="134">
        <v>315</v>
      </c>
      <c r="F33" s="142" t="str">
        <f>VLOOKUP(E33,VIP!$A$2:$O14444,2,0)</f>
        <v>DRBR315</v>
      </c>
      <c r="G33" s="142" t="str">
        <f>VLOOKUP(E33,'LISTADO ATM'!$A$2:$B$900,2,0)</f>
        <v xml:space="preserve">ATM Oficina Estrella Sadalá </v>
      </c>
      <c r="H33" s="142" t="str">
        <f>VLOOKUP(E33,VIP!$A$2:$O19405,7,FALSE)</f>
        <v>Si</v>
      </c>
      <c r="I33" s="142" t="str">
        <f>VLOOKUP(E33,VIP!$A$2:$O11370,8,FALSE)</f>
        <v>Si</v>
      </c>
      <c r="J33" s="142" t="str">
        <f>VLOOKUP(E33,VIP!$A$2:$O11320,8,FALSE)</f>
        <v>Si</v>
      </c>
      <c r="K33" s="142" t="str">
        <f>VLOOKUP(E33,VIP!$A$2:$O14894,6,0)</f>
        <v>NO</v>
      </c>
      <c r="L33" s="143" t="s">
        <v>2438</v>
      </c>
      <c r="M33" s="99" t="s">
        <v>2442</v>
      </c>
      <c r="N33" s="99" t="s">
        <v>2449</v>
      </c>
      <c r="O33" s="142" t="s">
        <v>2588</v>
      </c>
      <c r="P33" s="142"/>
      <c r="Q33" s="99" t="s">
        <v>2438</v>
      </c>
    </row>
    <row r="34" spans="1:17" s="117" customFormat="1" ht="18" x14ac:dyDescent="0.25">
      <c r="A34" s="142" t="str">
        <f>VLOOKUP(E34,'LISTADO ATM'!$A$2:$C$901,3,0)</f>
        <v>ESTE</v>
      </c>
      <c r="B34" s="139" t="s">
        <v>2598</v>
      </c>
      <c r="C34" s="100">
        <v>44396.435659722221</v>
      </c>
      <c r="D34" s="100" t="s">
        <v>2445</v>
      </c>
      <c r="E34" s="134">
        <v>630</v>
      </c>
      <c r="F34" s="142" t="str">
        <f>VLOOKUP(E34,VIP!$A$2:$O14442,2,0)</f>
        <v>DRBR112</v>
      </c>
      <c r="G34" s="142" t="str">
        <f>VLOOKUP(E34,'LISTADO ATM'!$A$2:$B$900,2,0)</f>
        <v xml:space="preserve">ATM Oficina Plaza Zaglul (SPM) </v>
      </c>
      <c r="H34" s="142" t="str">
        <f>VLOOKUP(E34,VIP!$A$2:$O19403,7,FALSE)</f>
        <v>Si</v>
      </c>
      <c r="I34" s="142" t="str">
        <f>VLOOKUP(E34,VIP!$A$2:$O11368,8,FALSE)</f>
        <v>Si</v>
      </c>
      <c r="J34" s="142" t="str">
        <f>VLOOKUP(E34,VIP!$A$2:$O11318,8,FALSE)</f>
        <v>Si</v>
      </c>
      <c r="K34" s="142" t="str">
        <f>VLOOKUP(E34,VIP!$A$2:$O14892,6,0)</f>
        <v>NO</v>
      </c>
      <c r="L34" s="143" t="s">
        <v>2414</v>
      </c>
      <c r="M34" s="99" t="s">
        <v>2442</v>
      </c>
      <c r="N34" s="99" t="s">
        <v>2449</v>
      </c>
      <c r="O34" s="142" t="s">
        <v>2450</v>
      </c>
      <c r="P34" s="142"/>
      <c r="Q34" s="99" t="s">
        <v>2414</v>
      </c>
    </row>
    <row r="35" spans="1:17" s="117" customFormat="1" ht="18" x14ac:dyDescent="0.25">
      <c r="A35" s="142" t="str">
        <f>VLOOKUP(E35,'LISTADO ATM'!$A$2:$C$901,3,0)</f>
        <v>DISTRITO NACIONAL</v>
      </c>
      <c r="B35" s="139" t="s">
        <v>2597</v>
      </c>
      <c r="C35" s="100">
        <v>44396.443680555552</v>
      </c>
      <c r="D35" s="100" t="s">
        <v>2445</v>
      </c>
      <c r="E35" s="134">
        <v>574</v>
      </c>
      <c r="F35" s="142" t="str">
        <f>VLOOKUP(E35,VIP!$A$2:$O14438,2,0)</f>
        <v>DRBR080</v>
      </c>
      <c r="G35" s="142" t="str">
        <f>VLOOKUP(E35,'LISTADO ATM'!$A$2:$B$900,2,0)</f>
        <v xml:space="preserve">ATM Club Obras Públicas </v>
      </c>
      <c r="H35" s="142" t="str">
        <f>VLOOKUP(E35,VIP!$A$2:$O19399,7,FALSE)</f>
        <v>Si</v>
      </c>
      <c r="I35" s="142" t="str">
        <f>VLOOKUP(E35,VIP!$A$2:$O11364,8,FALSE)</f>
        <v>Si</v>
      </c>
      <c r="J35" s="142" t="str">
        <f>VLOOKUP(E35,VIP!$A$2:$O11314,8,FALSE)</f>
        <v>Si</v>
      </c>
      <c r="K35" s="142" t="str">
        <f>VLOOKUP(E35,VIP!$A$2:$O14888,6,0)</f>
        <v>NO</v>
      </c>
      <c r="L35" s="143" t="s">
        <v>2414</v>
      </c>
      <c r="M35" s="99" t="s">
        <v>2442</v>
      </c>
      <c r="N35" s="99" t="s">
        <v>2449</v>
      </c>
      <c r="O35" s="142" t="s">
        <v>2450</v>
      </c>
      <c r="P35" s="142"/>
      <c r="Q35" s="99" t="s">
        <v>2414</v>
      </c>
    </row>
    <row r="36" spans="1:17" s="117" customFormat="1" ht="18" x14ac:dyDescent="0.25">
      <c r="A36" s="142" t="str">
        <f>VLOOKUP(E36,'LISTADO ATM'!$A$2:$C$901,3,0)</f>
        <v>ESTE</v>
      </c>
      <c r="B36" s="139" t="s">
        <v>2596</v>
      </c>
      <c r="C36" s="100">
        <v>44396.451620370368</v>
      </c>
      <c r="D36" s="100" t="s">
        <v>2445</v>
      </c>
      <c r="E36" s="134">
        <v>843</v>
      </c>
      <c r="F36" s="142" t="str">
        <f>VLOOKUP(E36,VIP!$A$2:$O14435,2,0)</f>
        <v>DRBR843</v>
      </c>
      <c r="G36" s="142" t="str">
        <f>VLOOKUP(E36,'LISTADO ATM'!$A$2:$B$900,2,0)</f>
        <v xml:space="preserve">ATM Oficina Romana Centro </v>
      </c>
      <c r="H36" s="142" t="str">
        <f>VLOOKUP(E36,VIP!$A$2:$O19396,7,FALSE)</f>
        <v>Si</v>
      </c>
      <c r="I36" s="142" t="str">
        <f>VLOOKUP(E36,VIP!$A$2:$O11361,8,FALSE)</f>
        <v>Si</v>
      </c>
      <c r="J36" s="142" t="str">
        <f>VLOOKUP(E36,VIP!$A$2:$O11311,8,FALSE)</f>
        <v>Si</v>
      </c>
      <c r="K36" s="142" t="str">
        <f>VLOOKUP(E36,VIP!$A$2:$O14885,6,0)</f>
        <v>NO</v>
      </c>
      <c r="L36" s="143" t="s">
        <v>2414</v>
      </c>
      <c r="M36" s="99" t="s">
        <v>2442</v>
      </c>
      <c r="N36" s="99" t="s">
        <v>2449</v>
      </c>
      <c r="O36" s="142" t="s">
        <v>2450</v>
      </c>
      <c r="P36" s="142"/>
      <c r="Q36" s="99" t="s">
        <v>2414</v>
      </c>
    </row>
    <row r="37" spans="1:17" s="117" customFormat="1" ht="18" x14ac:dyDescent="0.25">
      <c r="A37" s="142" t="str">
        <f>VLOOKUP(E37,'LISTADO ATM'!$A$2:$C$901,3,0)</f>
        <v>SUR</v>
      </c>
      <c r="B37" s="139" t="s">
        <v>2595</v>
      </c>
      <c r="C37" s="100">
        <v>44396.453449074077</v>
      </c>
      <c r="D37" s="100" t="s">
        <v>2445</v>
      </c>
      <c r="E37" s="134">
        <v>750</v>
      </c>
      <c r="F37" s="142" t="str">
        <f>VLOOKUP(E37,VIP!$A$2:$O14434,2,0)</f>
        <v>DRBR265</v>
      </c>
      <c r="G37" s="142" t="str">
        <f>VLOOKUP(E37,'LISTADO ATM'!$A$2:$B$900,2,0)</f>
        <v xml:space="preserve">ATM UNP Duvergé </v>
      </c>
      <c r="H37" s="142" t="str">
        <f>VLOOKUP(E37,VIP!$A$2:$O19395,7,FALSE)</f>
        <v>Si</v>
      </c>
      <c r="I37" s="142" t="str">
        <f>VLOOKUP(E37,VIP!$A$2:$O11360,8,FALSE)</f>
        <v>Si</v>
      </c>
      <c r="J37" s="142" t="str">
        <f>VLOOKUP(E37,VIP!$A$2:$O11310,8,FALSE)</f>
        <v>Si</v>
      </c>
      <c r="K37" s="142" t="str">
        <f>VLOOKUP(E37,VIP!$A$2:$O14884,6,0)</f>
        <v>SI</v>
      </c>
      <c r="L37" s="143" t="s">
        <v>2414</v>
      </c>
      <c r="M37" s="99" t="s">
        <v>2442</v>
      </c>
      <c r="N37" s="99" t="s">
        <v>2449</v>
      </c>
      <c r="O37" s="142" t="s">
        <v>2450</v>
      </c>
      <c r="P37" s="142"/>
      <c r="Q37" s="99" t="s">
        <v>2414</v>
      </c>
    </row>
    <row r="38" spans="1:17" s="117" customFormat="1" ht="18" x14ac:dyDescent="0.25">
      <c r="A38" s="142" t="str">
        <f>VLOOKUP(E38,'LISTADO ATM'!$A$2:$C$901,3,0)</f>
        <v>ESTE</v>
      </c>
      <c r="B38" s="139" t="s">
        <v>2594</v>
      </c>
      <c r="C38" s="100">
        <v>44396.476319444446</v>
      </c>
      <c r="D38" s="100" t="s">
        <v>2445</v>
      </c>
      <c r="E38" s="134">
        <v>612</v>
      </c>
      <c r="F38" s="142" t="str">
        <f>VLOOKUP(E38,VIP!$A$2:$O14432,2,0)</f>
        <v>DRBR220</v>
      </c>
      <c r="G38" s="142" t="str">
        <f>VLOOKUP(E38,'LISTADO ATM'!$A$2:$B$900,2,0)</f>
        <v xml:space="preserve">ATM Plaza Orense (La Romana) </v>
      </c>
      <c r="H38" s="142" t="str">
        <f>VLOOKUP(E38,VIP!$A$2:$O19393,7,FALSE)</f>
        <v>Si</v>
      </c>
      <c r="I38" s="142" t="str">
        <f>VLOOKUP(E38,VIP!$A$2:$O11358,8,FALSE)</f>
        <v>Si</v>
      </c>
      <c r="J38" s="142" t="str">
        <f>VLOOKUP(E38,VIP!$A$2:$O11308,8,FALSE)</f>
        <v>Si</v>
      </c>
      <c r="K38" s="142" t="str">
        <f>VLOOKUP(E38,VIP!$A$2:$O14882,6,0)</f>
        <v>NO</v>
      </c>
      <c r="L38" s="143" t="s">
        <v>2414</v>
      </c>
      <c r="M38" s="99" t="s">
        <v>2442</v>
      </c>
      <c r="N38" s="99" t="s">
        <v>2449</v>
      </c>
      <c r="O38" s="142" t="s">
        <v>2450</v>
      </c>
      <c r="P38" s="142"/>
      <c r="Q38" s="99" t="s">
        <v>2414</v>
      </c>
    </row>
    <row r="39" spans="1:17" s="117" customFormat="1" ht="18" x14ac:dyDescent="0.25">
      <c r="A39" s="142" t="str">
        <f>VLOOKUP(E39,'LISTADO ATM'!$A$2:$C$901,3,0)</f>
        <v>DISTRITO NACIONAL</v>
      </c>
      <c r="B39" s="139" t="s">
        <v>2627</v>
      </c>
      <c r="C39" s="100">
        <v>44396.502175925925</v>
      </c>
      <c r="D39" s="100" t="s">
        <v>2445</v>
      </c>
      <c r="E39" s="134">
        <v>927</v>
      </c>
      <c r="F39" s="142" t="str">
        <f>VLOOKUP(E39,VIP!$A$2:$O14452,2,0)</f>
        <v>DRBR927</v>
      </c>
      <c r="G39" s="142" t="str">
        <f>VLOOKUP(E39,'LISTADO ATM'!$A$2:$B$900,2,0)</f>
        <v>ATM S/M Bravo La Esperilla</v>
      </c>
      <c r="H39" s="142" t="str">
        <f>VLOOKUP(E39,VIP!$A$2:$O19413,7,FALSE)</f>
        <v>Si</v>
      </c>
      <c r="I39" s="142" t="str">
        <f>VLOOKUP(E39,VIP!$A$2:$O11378,8,FALSE)</f>
        <v>Si</v>
      </c>
      <c r="J39" s="142" t="str">
        <f>VLOOKUP(E39,VIP!$A$2:$O11328,8,FALSE)</f>
        <v>Si</v>
      </c>
      <c r="K39" s="142" t="str">
        <f>VLOOKUP(E39,VIP!$A$2:$O14902,6,0)</f>
        <v>NO</v>
      </c>
      <c r="L39" s="143" t="s">
        <v>2556</v>
      </c>
      <c r="M39" s="99" t="s">
        <v>2442</v>
      </c>
      <c r="N39" s="99" t="s">
        <v>2449</v>
      </c>
      <c r="O39" s="142" t="s">
        <v>2450</v>
      </c>
      <c r="P39" s="142"/>
      <c r="Q39" s="99" t="s">
        <v>2556</v>
      </c>
    </row>
    <row r="40" spans="1:17" s="117" customFormat="1" ht="18" x14ac:dyDescent="0.25">
      <c r="A40" s="142" t="str">
        <f>VLOOKUP(E40,'LISTADO ATM'!$A$2:$C$901,3,0)</f>
        <v>DISTRITO NACIONAL</v>
      </c>
      <c r="B40" s="139" t="s">
        <v>2626</v>
      </c>
      <c r="C40" s="100">
        <v>44396.503831018519</v>
      </c>
      <c r="D40" s="100" t="s">
        <v>2177</v>
      </c>
      <c r="E40" s="134">
        <v>551</v>
      </c>
      <c r="F40" s="142" t="str">
        <f>VLOOKUP(E40,VIP!$A$2:$O14451,2,0)</f>
        <v>DRBR01C</v>
      </c>
      <c r="G40" s="142" t="str">
        <f>VLOOKUP(E40,'LISTADO ATM'!$A$2:$B$900,2,0)</f>
        <v xml:space="preserve">ATM Oficina Padre Castellanos </v>
      </c>
      <c r="H40" s="142" t="str">
        <f>VLOOKUP(E40,VIP!$A$2:$O19412,7,FALSE)</f>
        <v>Si</v>
      </c>
      <c r="I40" s="142" t="str">
        <f>VLOOKUP(E40,VIP!$A$2:$O11377,8,FALSE)</f>
        <v>Si</v>
      </c>
      <c r="J40" s="142" t="str">
        <f>VLOOKUP(E40,VIP!$A$2:$O11327,8,FALSE)</f>
        <v>Si</v>
      </c>
      <c r="K40" s="142" t="str">
        <f>VLOOKUP(E40,VIP!$A$2:$O14901,6,0)</f>
        <v>NO</v>
      </c>
      <c r="L40" s="143" t="s">
        <v>2216</v>
      </c>
      <c r="M40" s="99" t="s">
        <v>2442</v>
      </c>
      <c r="N40" s="99" t="s">
        <v>2449</v>
      </c>
      <c r="O40" s="142" t="s">
        <v>2451</v>
      </c>
      <c r="P40" s="142"/>
      <c r="Q40" s="99" t="s">
        <v>2216</v>
      </c>
    </row>
    <row r="41" spans="1:17" s="117" customFormat="1" ht="18" x14ac:dyDescent="0.25">
      <c r="A41" s="142" t="str">
        <f>VLOOKUP(E41,'LISTADO ATM'!$A$2:$C$901,3,0)</f>
        <v>DISTRITO NACIONAL</v>
      </c>
      <c r="B41" s="139" t="s">
        <v>2625</v>
      </c>
      <c r="C41" s="100">
        <v>44396.507187499999</v>
      </c>
      <c r="D41" s="100" t="s">
        <v>2177</v>
      </c>
      <c r="E41" s="134">
        <v>87</v>
      </c>
      <c r="F41" s="142" t="str">
        <f>VLOOKUP(E41,VIP!$A$2:$O14450,2,0)</f>
        <v>DRBR087</v>
      </c>
      <c r="G41" s="142" t="str">
        <f>VLOOKUP(E41,'LISTADO ATM'!$A$2:$B$900,2,0)</f>
        <v xml:space="preserve">ATM Autoservicio Sarasota </v>
      </c>
      <c r="H41" s="142" t="str">
        <f>VLOOKUP(E41,VIP!$A$2:$O19411,7,FALSE)</f>
        <v>Si</v>
      </c>
      <c r="I41" s="142" t="str">
        <f>VLOOKUP(E41,VIP!$A$2:$O11376,8,FALSE)</f>
        <v>Si</v>
      </c>
      <c r="J41" s="142" t="str">
        <f>VLOOKUP(E41,VIP!$A$2:$O11326,8,FALSE)</f>
        <v>Si</v>
      </c>
      <c r="K41" s="142" t="str">
        <f>VLOOKUP(E41,VIP!$A$2:$O14900,6,0)</f>
        <v>NO</v>
      </c>
      <c r="L41" s="143" t="s">
        <v>2216</v>
      </c>
      <c r="M41" s="99" t="s">
        <v>2442</v>
      </c>
      <c r="N41" s="99" t="s">
        <v>2449</v>
      </c>
      <c r="O41" s="142" t="s">
        <v>2451</v>
      </c>
      <c r="P41" s="142"/>
      <c r="Q41" s="99" t="s">
        <v>2216</v>
      </c>
    </row>
    <row r="42" spans="1:17" s="117" customFormat="1" ht="18" x14ac:dyDescent="0.25">
      <c r="A42" s="142" t="str">
        <f>VLOOKUP(E42,'LISTADO ATM'!$A$2:$C$901,3,0)</f>
        <v>NORTE</v>
      </c>
      <c r="B42" s="139" t="s">
        <v>2624</v>
      </c>
      <c r="C42" s="100">
        <v>44396.510243055556</v>
      </c>
      <c r="D42" s="100" t="s">
        <v>2178</v>
      </c>
      <c r="E42" s="134">
        <v>736</v>
      </c>
      <c r="F42" s="142" t="str">
        <f>VLOOKUP(E42,VIP!$A$2:$O14448,2,0)</f>
        <v>DRBR071</v>
      </c>
      <c r="G42" s="142" t="str">
        <f>VLOOKUP(E42,'LISTADO ATM'!$A$2:$B$900,2,0)</f>
        <v xml:space="preserve">ATM Oficina Puerto Plata I </v>
      </c>
      <c r="H42" s="142" t="str">
        <f>VLOOKUP(E42,VIP!$A$2:$O19409,7,FALSE)</f>
        <v>Si</v>
      </c>
      <c r="I42" s="142" t="str">
        <f>VLOOKUP(E42,VIP!$A$2:$O11374,8,FALSE)</f>
        <v>Si</v>
      </c>
      <c r="J42" s="142" t="str">
        <f>VLOOKUP(E42,VIP!$A$2:$O11324,8,FALSE)</f>
        <v>Si</v>
      </c>
      <c r="K42" s="142" t="str">
        <f>VLOOKUP(E42,VIP!$A$2:$O14898,6,0)</f>
        <v>SI</v>
      </c>
      <c r="L42" s="143" t="s">
        <v>2216</v>
      </c>
      <c r="M42" s="99" t="s">
        <v>2442</v>
      </c>
      <c r="N42" s="99" t="s">
        <v>2449</v>
      </c>
      <c r="O42" s="142" t="s">
        <v>2590</v>
      </c>
      <c r="P42" s="142"/>
      <c r="Q42" s="99" t="s">
        <v>2216</v>
      </c>
    </row>
    <row r="43" spans="1:17" s="117" customFormat="1" ht="18" x14ac:dyDescent="0.25">
      <c r="A43" s="142" t="str">
        <f>VLOOKUP(E43,'LISTADO ATM'!$A$2:$C$901,3,0)</f>
        <v>DISTRITO NACIONAL</v>
      </c>
      <c r="B43" s="139" t="s">
        <v>2623</v>
      </c>
      <c r="C43" s="100">
        <v>44396.520995370367</v>
      </c>
      <c r="D43" s="100" t="s">
        <v>2177</v>
      </c>
      <c r="E43" s="134">
        <v>685</v>
      </c>
      <c r="F43" s="142" t="str">
        <f>VLOOKUP(E43,VIP!$A$2:$O14447,2,0)</f>
        <v>DRBR685</v>
      </c>
      <c r="G43" s="142" t="str">
        <f>VLOOKUP(E43,'LISTADO ATM'!$A$2:$B$900,2,0)</f>
        <v>ATM Autoservicio UASD</v>
      </c>
      <c r="H43" s="142" t="str">
        <f>VLOOKUP(E43,VIP!$A$2:$O19408,7,FALSE)</f>
        <v>NO</v>
      </c>
      <c r="I43" s="142" t="str">
        <f>VLOOKUP(E43,VIP!$A$2:$O11373,8,FALSE)</f>
        <v>SI</v>
      </c>
      <c r="J43" s="142" t="str">
        <f>VLOOKUP(E43,VIP!$A$2:$O11323,8,FALSE)</f>
        <v>SI</v>
      </c>
      <c r="K43" s="142" t="str">
        <f>VLOOKUP(E43,VIP!$A$2:$O14897,6,0)</f>
        <v>NO</v>
      </c>
      <c r="L43" s="143" t="s">
        <v>2604</v>
      </c>
      <c r="M43" s="99" t="s">
        <v>2442</v>
      </c>
      <c r="N43" s="99" t="s">
        <v>2449</v>
      </c>
      <c r="O43" s="142" t="s">
        <v>2451</v>
      </c>
      <c r="P43" s="142"/>
      <c r="Q43" s="99" t="s">
        <v>2604</v>
      </c>
    </row>
    <row r="44" spans="1:17" s="117" customFormat="1" ht="18" x14ac:dyDescent="0.25">
      <c r="A44" s="142" t="str">
        <f>VLOOKUP(E44,'LISTADO ATM'!$A$2:$C$901,3,0)</f>
        <v>DISTRITO NACIONAL</v>
      </c>
      <c r="B44" s="139" t="s">
        <v>2622</v>
      </c>
      <c r="C44" s="100">
        <v>44396.523495370369</v>
      </c>
      <c r="D44" s="100" t="s">
        <v>2177</v>
      </c>
      <c r="E44" s="134">
        <v>453</v>
      </c>
      <c r="F44" s="142" t="str">
        <f>VLOOKUP(E44,VIP!$A$2:$O14443,2,0)</f>
        <v>DRBR453</v>
      </c>
      <c r="G44" s="142" t="str">
        <f>VLOOKUP(E44,'LISTADO ATM'!$A$2:$B$900,2,0)</f>
        <v xml:space="preserve">ATM Autobanco Sarasota II </v>
      </c>
      <c r="H44" s="142" t="str">
        <f>VLOOKUP(E44,VIP!$A$2:$O19404,7,FALSE)</f>
        <v>Si</v>
      </c>
      <c r="I44" s="142" t="str">
        <f>VLOOKUP(E44,VIP!$A$2:$O11369,8,FALSE)</f>
        <v>Si</v>
      </c>
      <c r="J44" s="142" t="str">
        <f>VLOOKUP(E44,VIP!$A$2:$O11319,8,FALSE)</f>
        <v>Si</v>
      </c>
      <c r="K44" s="142" t="str">
        <f>VLOOKUP(E44,VIP!$A$2:$O14893,6,0)</f>
        <v>SI</v>
      </c>
      <c r="L44" s="143" t="s">
        <v>2242</v>
      </c>
      <c r="M44" s="99" t="s">
        <v>2442</v>
      </c>
      <c r="N44" s="99" t="s">
        <v>2449</v>
      </c>
      <c r="O44" s="142" t="s">
        <v>2451</v>
      </c>
      <c r="P44" s="142"/>
      <c r="Q44" s="99" t="s">
        <v>2242</v>
      </c>
    </row>
    <row r="45" spans="1:17" s="117" customFormat="1" ht="18" x14ac:dyDescent="0.25">
      <c r="A45" s="142" t="str">
        <f>VLOOKUP(E45,'LISTADO ATM'!$A$2:$C$901,3,0)</f>
        <v>DISTRITO NACIONAL</v>
      </c>
      <c r="B45" s="139" t="s">
        <v>2621</v>
      </c>
      <c r="C45" s="100">
        <v>44396.529756944445</v>
      </c>
      <c r="D45" s="100" t="s">
        <v>2177</v>
      </c>
      <c r="E45" s="134">
        <v>498</v>
      </c>
      <c r="F45" s="142" t="str">
        <f>VLOOKUP(E45,VIP!$A$2:$O14441,2,0)</f>
        <v>DRBR498</v>
      </c>
      <c r="G45" s="142" t="str">
        <f>VLOOKUP(E45,'LISTADO ATM'!$A$2:$B$900,2,0)</f>
        <v xml:space="preserve">ATM Estación Sunix 27 de Febrero </v>
      </c>
      <c r="H45" s="142" t="str">
        <f>VLOOKUP(E45,VIP!$A$2:$O19402,7,FALSE)</f>
        <v>Si</v>
      </c>
      <c r="I45" s="142" t="str">
        <f>VLOOKUP(E45,VIP!$A$2:$O11367,8,FALSE)</f>
        <v>Si</v>
      </c>
      <c r="J45" s="142" t="str">
        <f>VLOOKUP(E45,VIP!$A$2:$O11317,8,FALSE)</f>
        <v>Si</v>
      </c>
      <c r="K45" s="142" t="str">
        <f>VLOOKUP(E45,VIP!$A$2:$O14891,6,0)</f>
        <v>NO</v>
      </c>
      <c r="L45" s="143" t="s">
        <v>2216</v>
      </c>
      <c r="M45" s="99" t="s">
        <v>2442</v>
      </c>
      <c r="N45" s="99" t="s">
        <v>2449</v>
      </c>
      <c r="O45" s="142" t="s">
        <v>2451</v>
      </c>
      <c r="P45" s="142"/>
      <c r="Q45" s="99" t="s">
        <v>2216</v>
      </c>
    </row>
    <row r="46" spans="1:17" s="117" customFormat="1" ht="18" x14ac:dyDescent="0.25">
      <c r="A46" s="142" t="str">
        <f>VLOOKUP(E46,'LISTADO ATM'!$A$2:$C$901,3,0)</f>
        <v>DISTRITO NACIONAL</v>
      </c>
      <c r="B46" s="139" t="s">
        <v>2620</v>
      </c>
      <c r="C46" s="100">
        <v>44396.530555555553</v>
      </c>
      <c r="D46" s="100" t="s">
        <v>2177</v>
      </c>
      <c r="E46" s="134">
        <v>232</v>
      </c>
      <c r="F46" s="142" t="str">
        <f>VLOOKUP(E46,VIP!$A$2:$O14440,2,0)</f>
        <v>DRBR232</v>
      </c>
      <c r="G46" s="142" t="str">
        <f>VLOOKUP(E46,'LISTADO ATM'!$A$2:$B$900,2,0)</f>
        <v xml:space="preserve">ATM S/M Nacional Charles de Gaulle </v>
      </c>
      <c r="H46" s="142" t="str">
        <f>VLOOKUP(E46,VIP!$A$2:$O19401,7,FALSE)</f>
        <v>Si</v>
      </c>
      <c r="I46" s="142" t="str">
        <f>VLOOKUP(E46,VIP!$A$2:$O11366,8,FALSE)</f>
        <v>Si</v>
      </c>
      <c r="J46" s="142" t="str">
        <f>VLOOKUP(E46,VIP!$A$2:$O11316,8,FALSE)</f>
        <v>Si</v>
      </c>
      <c r="K46" s="142" t="str">
        <f>VLOOKUP(E46,VIP!$A$2:$O14890,6,0)</f>
        <v>SI</v>
      </c>
      <c r="L46" s="143" t="s">
        <v>2216</v>
      </c>
      <c r="M46" s="99" t="s">
        <v>2442</v>
      </c>
      <c r="N46" s="99" t="s">
        <v>2449</v>
      </c>
      <c r="O46" s="142" t="s">
        <v>2451</v>
      </c>
      <c r="P46" s="142"/>
      <c r="Q46" s="99" t="s">
        <v>2216</v>
      </c>
    </row>
    <row r="47" spans="1:17" s="117" customFormat="1" ht="18" x14ac:dyDescent="0.25">
      <c r="A47" s="142" t="str">
        <f>VLOOKUP(E47,'LISTADO ATM'!$A$2:$C$901,3,0)</f>
        <v>SUR</v>
      </c>
      <c r="B47" s="139" t="s">
        <v>2619</v>
      </c>
      <c r="C47" s="100">
        <v>44396.531631944446</v>
      </c>
      <c r="D47" s="100" t="s">
        <v>2177</v>
      </c>
      <c r="E47" s="134">
        <v>470</v>
      </c>
      <c r="F47" s="142" t="str">
        <f>VLOOKUP(E47,VIP!$A$2:$O14439,2,0)</f>
        <v>DRBR470</v>
      </c>
      <c r="G47" s="142" t="str">
        <f>VLOOKUP(E47,'LISTADO ATM'!$A$2:$B$900,2,0)</f>
        <v xml:space="preserve">ATM Hospital Taiwán (Azua) </v>
      </c>
      <c r="H47" s="142" t="str">
        <f>VLOOKUP(E47,VIP!$A$2:$O19400,7,FALSE)</f>
        <v>Si</v>
      </c>
      <c r="I47" s="142" t="str">
        <f>VLOOKUP(E47,VIP!$A$2:$O11365,8,FALSE)</f>
        <v>Si</v>
      </c>
      <c r="J47" s="142" t="str">
        <f>VLOOKUP(E47,VIP!$A$2:$O11315,8,FALSE)</f>
        <v>Si</v>
      </c>
      <c r="K47" s="142" t="str">
        <f>VLOOKUP(E47,VIP!$A$2:$O14889,6,0)</f>
        <v>NO</v>
      </c>
      <c r="L47" s="143" t="s">
        <v>2216</v>
      </c>
      <c r="M47" s="99" t="s">
        <v>2442</v>
      </c>
      <c r="N47" s="99" t="s">
        <v>2449</v>
      </c>
      <c r="O47" s="142" t="s">
        <v>2451</v>
      </c>
      <c r="P47" s="142"/>
      <c r="Q47" s="99" t="s">
        <v>2216</v>
      </c>
    </row>
    <row r="48" spans="1:17" s="117" customFormat="1" ht="18" x14ac:dyDescent="0.25">
      <c r="A48" s="142" t="str">
        <f>VLOOKUP(E48,'LISTADO ATM'!$A$2:$C$901,3,0)</f>
        <v>DISTRITO NACIONAL</v>
      </c>
      <c r="B48" s="139" t="s">
        <v>2618</v>
      </c>
      <c r="C48" s="100">
        <v>44396.532349537039</v>
      </c>
      <c r="D48" s="100" t="s">
        <v>2177</v>
      </c>
      <c r="E48" s="134">
        <v>517</v>
      </c>
      <c r="F48" s="142" t="str">
        <f>VLOOKUP(E48,VIP!$A$2:$O14438,2,0)</f>
        <v>DRBR517</v>
      </c>
      <c r="G48" s="142" t="str">
        <f>VLOOKUP(E48,'LISTADO ATM'!$A$2:$B$900,2,0)</f>
        <v xml:space="preserve">ATM Autobanco Oficina Sans Soucí </v>
      </c>
      <c r="H48" s="142" t="str">
        <f>VLOOKUP(E48,VIP!$A$2:$O19399,7,FALSE)</f>
        <v>Si</v>
      </c>
      <c r="I48" s="142" t="str">
        <f>VLOOKUP(E48,VIP!$A$2:$O11364,8,FALSE)</f>
        <v>Si</v>
      </c>
      <c r="J48" s="142" t="str">
        <f>VLOOKUP(E48,VIP!$A$2:$O11314,8,FALSE)</f>
        <v>Si</v>
      </c>
      <c r="K48" s="142" t="str">
        <f>VLOOKUP(E48,VIP!$A$2:$O14888,6,0)</f>
        <v>SI</v>
      </c>
      <c r="L48" s="143" t="s">
        <v>2216</v>
      </c>
      <c r="M48" s="99" t="s">
        <v>2442</v>
      </c>
      <c r="N48" s="99" t="s">
        <v>2449</v>
      </c>
      <c r="O48" s="142" t="s">
        <v>2451</v>
      </c>
      <c r="P48" s="142"/>
      <c r="Q48" s="99" t="s">
        <v>2216</v>
      </c>
    </row>
    <row r="49" spans="1:17" s="117" customFormat="1" ht="18" x14ac:dyDescent="0.25">
      <c r="A49" s="142" t="str">
        <f>VLOOKUP(E49,'LISTADO ATM'!$A$2:$C$901,3,0)</f>
        <v>NORTE</v>
      </c>
      <c r="B49" s="139" t="s">
        <v>2617</v>
      </c>
      <c r="C49" s="100">
        <v>44396.533368055556</v>
      </c>
      <c r="D49" s="100" t="s">
        <v>2178</v>
      </c>
      <c r="E49" s="134">
        <v>79</v>
      </c>
      <c r="F49" s="142" t="str">
        <f>VLOOKUP(E49,VIP!$A$2:$O14437,2,0)</f>
        <v>DRBR079</v>
      </c>
      <c r="G49" s="142" t="str">
        <f>VLOOKUP(E49,'LISTADO ATM'!$A$2:$B$900,2,0)</f>
        <v xml:space="preserve">ATM UNP Luperón (Puerto Plata) </v>
      </c>
      <c r="H49" s="142" t="str">
        <f>VLOOKUP(E49,VIP!$A$2:$O19398,7,FALSE)</f>
        <v>Si</v>
      </c>
      <c r="I49" s="142" t="str">
        <f>VLOOKUP(E49,VIP!$A$2:$O11363,8,FALSE)</f>
        <v>Si</v>
      </c>
      <c r="J49" s="142" t="str">
        <f>VLOOKUP(E49,VIP!$A$2:$O11313,8,FALSE)</f>
        <v>Si</v>
      </c>
      <c r="K49" s="142" t="str">
        <f>VLOOKUP(E49,VIP!$A$2:$O14887,6,0)</f>
        <v>NO</v>
      </c>
      <c r="L49" s="143" t="s">
        <v>2216</v>
      </c>
      <c r="M49" s="99" t="s">
        <v>2442</v>
      </c>
      <c r="N49" s="99" t="s">
        <v>2449</v>
      </c>
      <c r="O49" s="142" t="s">
        <v>2590</v>
      </c>
      <c r="P49" s="142"/>
      <c r="Q49" s="99" t="s">
        <v>2216</v>
      </c>
    </row>
    <row r="50" spans="1:17" s="117" customFormat="1" ht="18" x14ac:dyDescent="0.25">
      <c r="A50" s="142" t="str">
        <f>VLOOKUP(E50,'LISTADO ATM'!$A$2:$C$901,3,0)</f>
        <v>ESTE</v>
      </c>
      <c r="B50" s="139" t="s">
        <v>2616</v>
      </c>
      <c r="C50" s="100">
        <v>44396.576053240744</v>
      </c>
      <c r="D50" s="100" t="s">
        <v>2445</v>
      </c>
      <c r="E50" s="134">
        <v>480</v>
      </c>
      <c r="F50" s="142" t="str">
        <f>VLOOKUP(E50,VIP!$A$2:$O14435,2,0)</f>
        <v>DRBR480</v>
      </c>
      <c r="G50" s="142" t="str">
        <f>VLOOKUP(E50,'LISTADO ATM'!$A$2:$B$900,2,0)</f>
        <v>ATM UNP Farmaconal Higuey</v>
      </c>
      <c r="H50" s="142" t="str">
        <f>VLOOKUP(E50,VIP!$A$2:$O19396,7,FALSE)</f>
        <v>N/A</v>
      </c>
      <c r="I50" s="142" t="str">
        <f>VLOOKUP(E50,VIP!$A$2:$O11361,8,FALSE)</f>
        <v>N/A</v>
      </c>
      <c r="J50" s="142" t="str">
        <f>VLOOKUP(E50,VIP!$A$2:$O11311,8,FALSE)</f>
        <v>N/A</v>
      </c>
      <c r="K50" s="142" t="str">
        <f>VLOOKUP(E50,VIP!$A$2:$O14885,6,0)</f>
        <v>N/A</v>
      </c>
      <c r="L50" s="143" t="s">
        <v>2414</v>
      </c>
      <c r="M50" s="99" t="s">
        <v>2442</v>
      </c>
      <c r="N50" s="99" t="s">
        <v>2449</v>
      </c>
      <c r="O50" s="142" t="s">
        <v>2450</v>
      </c>
      <c r="P50" s="142"/>
      <c r="Q50" s="99" t="s">
        <v>2414</v>
      </c>
    </row>
    <row r="51" spans="1:17" s="117" customFormat="1" ht="18" x14ac:dyDescent="0.25">
      <c r="A51" s="142" t="str">
        <f>VLOOKUP(E51,'LISTADO ATM'!$A$2:$C$901,3,0)</f>
        <v>DISTRITO NACIONAL</v>
      </c>
      <c r="B51" s="139" t="s">
        <v>2615</v>
      </c>
      <c r="C51" s="100">
        <v>44396.587638888886</v>
      </c>
      <c r="D51" s="100" t="s">
        <v>2177</v>
      </c>
      <c r="E51" s="134">
        <v>734</v>
      </c>
      <c r="F51" s="142" t="str">
        <f>VLOOKUP(E51,VIP!$A$2:$O14434,2,0)</f>
        <v>DRBR178</v>
      </c>
      <c r="G51" s="142" t="str">
        <f>VLOOKUP(E51,'LISTADO ATM'!$A$2:$B$900,2,0)</f>
        <v xml:space="preserve">ATM Oficina Independencia I </v>
      </c>
      <c r="H51" s="142" t="str">
        <f>VLOOKUP(E51,VIP!$A$2:$O19395,7,FALSE)</f>
        <v>Si</v>
      </c>
      <c r="I51" s="142" t="str">
        <f>VLOOKUP(E51,VIP!$A$2:$O11360,8,FALSE)</f>
        <v>Si</v>
      </c>
      <c r="J51" s="142" t="str">
        <f>VLOOKUP(E51,VIP!$A$2:$O11310,8,FALSE)</f>
        <v>Si</v>
      </c>
      <c r="K51" s="142" t="str">
        <f>VLOOKUP(E51,VIP!$A$2:$O14884,6,0)</f>
        <v>SI</v>
      </c>
      <c r="L51" s="143" t="s">
        <v>2604</v>
      </c>
      <c r="M51" s="99" t="s">
        <v>2442</v>
      </c>
      <c r="N51" s="99" t="s">
        <v>2449</v>
      </c>
      <c r="O51" s="142" t="s">
        <v>2451</v>
      </c>
      <c r="P51" s="142"/>
      <c r="Q51" s="99" t="s">
        <v>2604</v>
      </c>
    </row>
    <row r="52" spans="1:17" ht="18" x14ac:dyDescent="0.25">
      <c r="A52" s="142" t="str">
        <f>VLOOKUP(E52,'LISTADO ATM'!$A$2:$C$901,3,0)</f>
        <v>NORTE</v>
      </c>
      <c r="B52" s="139" t="s">
        <v>2614</v>
      </c>
      <c r="C52" s="100">
        <v>44396.61241898148</v>
      </c>
      <c r="D52" s="100" t="s">
        <v>2584</v>
      </c>
      <c r="E52" s="134">
        <v>877</v>
      </c>
      <c r="F52" s="142" t="str">
        <f>VLOOKUP(E52,VIP!$A$2:$O14433,2,0)</f>
        <v>DRBR877</v>
      </c>
      <c r="G52" s="142" t="str">
        <f>VLOOKUP(E52,'LISTADO ATM'!$A$2:$B$900,2,0)</f>
        <v xml:space="preserve">ATM Estación Los Samanes (Ranchito, La Vega) </v>
      </c>
      <c r="H52" s="142" t="str">
        <f>VLOOKUP(E52,VIP!$A$2:$O19394,7,FALSE)</f>
        <v>Si</v>
      </c>
      <c r="I52" s="142" t="str">
        <f>VLOOKUP(E52,VIP!$A$2:$O11359,8,FALSE)</f>
        <v>Si</v>
      </c>
      <c r="J52" s="142" t="str">
        <f>VLOOKUP(E52,VIP!$A$2:$O11309,8,FALSE)</f>
        <v>Si</v>
      </c>
      <c r="K52" s="142" t="str">
        <f>VLOOKUP(E52,VIP!$A$2:$O14883,6,0)</f>
        <v>NO</v>
      </c>
      <c r="L52" s="143" t="s">
        <v>2556</v>
      </c>
      <c r="M52" s="99" t="s">
        <v>2442</v>
      </c>
      <c r="N52" s="99" t="s">
        <v>2449</v>
      </c>
      <c r="O52" s="142" t="s">
        <v>2588</v>
      </c>
      <c r="P52" s="142"/>
      <c r="Q52" s="99" t="s">
        <v>2556</v>
      </c>
    </row>
    <row r="53" spans="1:17" ht="18" x14ac:dyDescent="0.25">
      <c r="A53" s="142" t="str">
        <f>VLOOKUP(E53,'LISTADO ATM'!$A$2:$C$901,3,0)</f>
        <v>DISTRITO NACIONAL</v>
      </c>
      <c r="B53" s="139" t="s">
        <v>2633</v>
      </c>
      <c r="C53" s="100">
        <v>44396.644594907404</v>
      </c>
      <c r="D53" s="100" t="s">
        <v>2445</v>
      </c>
      <c r="E53" s="134">
        <v>267</v>
      </c>
      <c r="F53" s="142" t="str">
        <f>VLOOKUP(E53,VIP!$A$2:$O14457,2,0)</f>
        <v>DRBR267</v>
      </c>
      <c r="G53" s="142" t="str">
        <f>VLOOKUP(E53,'LISTADO ATM'!$A$2:$B$900,2,0)</f>
        <v xml:space="preserve">ATM Centro de Caja México </v>
      </c>
      <c r="H53" s="142" t="str">
        <f>VLOOKUP(E53,VIP!$A$2:$O19418,7,FALSE)</f>
        <v>Si</v>
      </c>
      <c r="I53" s="142" t="str">
        <f>VLOOKUP(E53,VIP!$A$2:$O11383,8,FALSE)</f>
        <v>Si</v>
      </c>
      <c r="J53" s="142" t="str">
        <f>VLOOKUP(E53,VIP!$A$2:$O11333,8,FALSE)</f>
        <v>Si</v>
      </c>
      <c r="K53" s="142" t="str">
        <f>VLOOKUP(E53,VIP!$A$2:$O14907,6,0)</f>
        <v>NO</v>
      </c>
      <c r="L53" s="143" t="s">
        <v>2438</v>
      </c>
      <c r="M53" s="99" t="s">
        <v>2442</v>
      </c>
      <c r="N53" s="99" t="s">
        <v>2449</v>
      </c>
      <c r="O53" s="142" t="s">
        <v>2450</v>
      </c>
      <c r="P53" s="142"/>
      <c r="Q53" s="99" t="s">
        <v>2438</v>
      </c>
    </row>
    <row r="54" spans="1:17" ht="18" x14ac:dyDescent="0.25">
      <c r="A54" s="142" t="str">
        <f>VLOOKUP(E54,'LISTADO ATM'!$A$2:$C$901,3,0)</f>
        <v>DISTRITO NACIONAL</v>
      </c>
      <c r="B54" s="139" t="s">
        <v>2632</v>
      </c>
      <c r="C54" s="100">
        <v>44396.646238425928</v>
      </c>
      <c r="D54" s="100" t="s">
        <v>2445</v>
      </c>
      <c r="E54" s="134">
        <v>708</v>
      </c>
      <c r="F54" s="142" t="str">
        <f>VLOOKUP(E54,VIP!$A$2:$O14456,2,0)</f>
        <v>DRBR505</v>
      </c>
      <c r="G54" s="142" t="str">
        <f>VLOOKUP(E54,'LISTADO ATM'!$A$2:$B$900,2,0)</f>
        <v xml:space="preserve">ATM El Vestir De Hoy </v>
      </c>
      <c r="H54" s="142" t="str">
        <f>VLOOKUP(E54,VIP!$A$2:$O19417,7,FALSE)</f>
        <v>Si</v>
      </c>
      <c r="I54" s="142" t="str">
        <f>VLOOKUP(E54,VIP!$A$2:$O11382,8,FALSE)</f>
        <v>Si</v>
      </c>
      <c r="J54" s="142" t="str">
        <f>VLOOKUP(E54,VIP!$A$2:$O11332,8,FALSE)</f>
        <v>Si</v>
      </c>
      <c r="K54" s="142" t="str">
        <f>VLOOKUP(E54,VIP!$A$2:$O14906,6,0)</f>
        <v>NO</v>
      </c>
      <c r="L54" s="143" t="s">
        <v>2438</v>
      </c>
      <c r="M54" s="99" t="s">
        <v>2442</v>
      </c>
      <c r="N54" s="99" t="s">
        <v>2449</v>
      </c>
      <c r="O54" s="142" t="s">
        <v>2450</v>
      </c>
      <c r="P54" s="142"/>
      <c r="Q54" s="99" t="s">
        <v>2438</v>
      </c>
    </row>
    <row r="55" spans="1:17" ht="18" x14ac:dyDescent="0.25">
      <c r="A55" s="142" t="str">
        <f>VLOOKUP(E55,'LISTADO ATM'!$A$2:$C$901,3,0)</f>
        <v>NORTE</v>
      </c>
      <c r="B55" s="139" t="s">
        <v>2631</v>
      </c>
      <c r="C55" s="100">
        <v>44396.659097222226</v>
      </c>
      <c r="D55" s="100" t="s">
        <v>2178</v>
      </c>
      <c r="E55" s="134">
        <v>444</v>
      </c>
      <c r="F55" s="142" t="str">
        <f>VLOOKUP(E55,VIP!$A$2:$O14455,2,0)</f>
        <v>DRBR444</v>
      </c>
      <c r="G55" s="142" t="str">
        <f>VLOOKUP(E55,'LISTADO ATM'!$A$2:$B$900,2,0)</f>
        <v xml:space="preserve">ATM Hospital Metropolitano de (Santiago) (HOMS) </v>
      </c>
      <c r="H55" s="142" t="str">
        <f>VLOOKUP(E55,VIP!$A$2:$O19416,7,FALSE)</f>
        <v>Si</v>
      </c>
      <c r="I55" s="142" t="str">
        <f>VLOOKUP(E55,VIP!$A$2:$O11381,8,FALSE)</f>
        <v>Si</v>
      </c>
      <c r="J55" s="142" t="str">
        <f>VLOOKUP(E55,VIP!$A$2:$O11331,8,FALSE)</f>
        <v>Si</v>
      </c>
      <c r="K55" s="142" t="str">
        <f>VLOOKUP(E55,VIP!$A$2:$O14905,6,0)</f>
        <v>NO</v>
      </c>
      <c r="L55" s="143" t="s">
        <v>2216</v>
      </c>
      <c r="M55" s="99" t="s">
        <v>2442</v>
      </c>
      <c r="N55" s="99" t="s">
        <v>2449</v>
      </c>
      <c r="O55" s="142" t="s">
        <v>2590</v>
      </c>
      <c r="P55" s="142"/>
      <c r="Q55" s="99" t="s">
        <v>2216</v>
      </c>
    </row>
    <row r="56" spans="1:17" ht="18" x14ac:dyDescent="0.25">
      <c r="A56" s="142" t="str">
        <f>VLOOKUP(E56,'LISTADO ATM'!$A$2:$C$901,3,0)</f>
        <v>NORTE</v>
      </c>
      <c r="B56" s="139" t="s">
        <v>2655</v>
      </c>
      <c r="C56" s="100">
        <v>44396.667094907411</v>
      </c>
      <c r="D56" s="100" t="s">
        <v>2465</v>
      </c>
      <c r="E56" s="134">
        <v>262</v>
      </c>
      <c r="F56" s="142" t="str">
        <f>VLOOKUP(E56,VIP!$A$2:$O14478,2,0)</f>
        <v>DRBR262</v>
      </c>
      <c r="G56" s="142" t="str">
        <f>VLOOKUP(E56,'LISTADO ATM'!$A$2:$B$900,2,0)</f>
        <v xml:space="preserve">ATM Oficina Obras Públicas (Santiago) </v>
      </c>
      <c r="H56" s="142" t="str">
        <f>VLOOKUP(E56,VIP!$A$2:$O19439,7,FALSE)</f>
        <v>Si</v>
      </c>
      <c r="I56" s="142" t="str">
        <f>VLOOKUP(E56,VIP!$A$2:$O11404,8,FALSE)</f>
        <v>Si</v>
      </c>
      <c r="J56" s="142" t="str">
        <f>VLOOKUP(E56,VIP!$A$2:$O11354,8,FALSE)</f>
        <v>Si</v>
      </c>
      <c r="K56" s="142" t="str">
        <f>VLOOKUP(E56,VIP!$A$2:$O14928,6,0)</f>
        <v>SI</v>
      </c>
      <c r="L56" s="143" t="s">
        <v>2438</v>
      </c>
      <c r="M56" s="99" t="s">
        <v>2442</v>
      </c>
      <c r="N56" s="99" t="s">
        <v>2449</v>
      </c>
      <c r="O56" s="142" t="s">
        <v>2586</v>
      </c>
      <c r="P56" s="142"/>
      <c r="Q56" s="162" t="s">
        <v>2438</v>
      </c>
    </row>
    <row r="57" spans="1:17" ht="18" x14ac:dyDescent="0.25">
      <c r="A57" s="142" t="str">
        <f>VLOOKUP(E57,'LISTADO ATM'!$A$2:$C$901,3,0)</f>
        <v>ESTE</v>
      </c>
      <c r="B57" s="139" t="s">
        <v>2654</v>
      </c>
      <c r="C57" s="100">
        <v>44396.678807870368</v>
      </c>
      <c r="D57" s="100" t="s">
        <v>2445</v>
      </c>
      <c r="E57" s="134">
        <v>399</v>
      </c>
      <c r="F57" s="142" t="str">
        <f>VLOOKUP(E57,VIP!$A$2:$O14476,2,0)</f>
        <v>DRBR399</v>
      </c>
      <c r="G57" s="142" t="str">
        <f>VLOOKUP(E57,'LISTADO ATM'!$A$2:$B$900,2,0)</f>
        <v xml:space="preserve">ATM Oficina La Romana II </v>
      </c>
      <c r="H57" s="142" t="str">
        <f>VLOOKUP(E57,VIP!$A$2:$O19437,7,FALSE)</f>
        <v>Si</v>
      </c>
      <c r="I57" s="142" t="str">
        <f>VLOOKUP(E57,VIP!$A$2:$O11402,8,FALSE)</f>
        <v>Si</v>
      </c>
      <c r="J57" s="142" t="str">
        <f>VLOOKUP(E57,VIP!$A$2:$O11352,8,FALSE)</f>
        <v>Si</v>
      </c>
      <c r="K57" s="142" t="str">
        <f>VLOOKUP(E57,VIP!$A$2:$O14926,6,0)</f>
        <v>NO</v>
      </c>
      <c r="L57" s="143" t="s">
        <v>2414</v>
      </c>
      <c r="M57" s="99" t="s">
        <v>2442</v>
      </c>
      <c r="N57" s="99" t="s">
        <v>2449</v>
      </c>
      <c r="O57" s="142" t="s">
        <v>2450</v>
      </c>
      <c r="P57" s="142"/>
      <c r="Q57" s="162" t="s">
        <v>2414</v>
      </c>
    </row>
    <row r="58" spans="1:17" ht="18" x14ac:dyDescent="0.25">
      <c r="A58" s="142" t="str">
        <f>VLOOKUP(E58,'LISTADO ATM'!$A$2:$C$901,3,0)</f>
        <v>ESTE</v>
      </c>
      <c r="B58" s="139" t="s">
        <v>2653</v>
      </c>
      <c r="C58" s="100">
        <v>44396.70584490741</v>
      </c>
      <c r="D58" s="100" t="s">
        <v>2177</v>
      </c>
      <c r="E58" s="134">
        <v>114</v>
      </c>
      <c r="F58" s="142" t="str">
        <f>VLOOKUP(E58,VIP!$A$2:$O14475,2,0)</f>
        <v>DRBR114</v>
      </c>
      <c r="G58" s="142" t="str">
        <f>VLOOKUP(E58,'LISTADO ATM'!$A$2:$B$900,2,0)</f>
        <v xml:space="preserve">ATM Oficina Hato Mayor </v>
      </c>
      <c r="H58" s="142" t="str">
        <f>VLOOKUP(E58,VIP!$A$2:$O19436,7,FALSE)</f>
        <v>Si</v>
      </c>
      <c r="I58" s="142" t="str">
        <f>VLOOKUP(E58,VIP!$A$2:$O11401,8,FALSE)</f>
        <v>Si</v>
      </c>
      <c r="J58" s="142" t="str">
        <f>VLOOKUP(E58,VIP!$A$2:$O11351,8,FALSE)</f>
        <v>Si</v>
      </c>
      <c r="K58" s="142" t="str">
        <f>VLOOKUP(E58,VIP!$A$2:$O14925,6,0)</f>
        <v>NO</v>
      </c>
      <c r="L58" s="143" t="s">
        <v>2656</v>
      </c>
      <c r="M58" s="99" t="s">
        <v>2442</v>
      </c>
      <c r="N58" s="99" t="s">
        <v>2449</v>
      </c>
      <c r="O58" s="142" t="s">
        <v>2451</v>
      </c>
      <c r="P58" s="142"/>
      <c r="Q58" s="162" t="s">
        <v>2656</v>
      </c>
    </row>
    <row r="59" spans="1:17" ht="18" x14ac:dyDescent="0.25">
      <c r="A59" s="142" t="str">
        <f>VLOOKUP(E59,'LISTADO ATM'!$A$2:$C$901,3,0)</f>
        <v>SUR</v>
      </c>
      <c r="B59" s="139" t="s">
        <v>2652</v>
      </c>
      <c r="C59" s="100">
        <v>44396.712442129632</v>
      </c>
      <c r="D59" s="100" t="s">
        <v>2177</v>
      </c>
      <c r="E59" s="134">
        <v>619</v>
      </c>
      <c r="F59" s="142" t="str">
        <f>VLOOKUP(E59,VIP!$A$2:$O14474,2,0)</f>
        <v>DRBR619</v>
      </c>
      <c r="G59" s="142" t="str">
        <f>VLOOKUP(E59,'LISTADO ATM'!$A$2:$B$900,2,0)</f>
        <v xml:space="preserve">ATM Academia P.N. Hatillo (San Cristóbal) </v>
      </c>
      <c r="H59" s="142" t="str">
        <f>VLOOKUP(E59,VIP!$A$2:$O19435,7,FALSE)</f>
        <v>Si</v>
      </c>
      <c r="I59" s="142" t="str">
        <f>VLOOKUP(E59,VIP!$A$2:$O11400,8,FALSE)</f>
        <v>Si</v>
      </c>
      <c r="J59" s="142" t="str">
        <f>VLOOKUP(E59,VIP!$A$2:$O11350,8,FALSE)</f>
        <v>Si</v>
      </c>
      <c r="K59" s="142" t="str">
        <f>VLOOKUP(E59,VIP!$A$2:$O14924,6,0)</f>
        <v>NO</v>
      </c>
      <c r="L59" s="143" t="s">
        <v>2242</v>
      </c>
      <c r="M59" s="99" t="s">
        <v>2442</v>
      </c>
      <c r="N59" s="99" t="s">
        <v>2449</v>
      </c>
      <c r="O59" s="142" t="s">
        <v>2451</v>
      </c>
      <c r="P59" s="142"/>
      <c r="Q59" s="162" t="s">
        <v>2242</v>
      </c>
    </row>
    <row r="60" spans="1:17" ht="18" x14ac:dyDescent="0.25">
      <c r="A60" s="142" t="str">
        <f>VLOOKUP(E60,'LISTADO ATM'!$A$2:$C$901,3,0)</f>
        <v>NORTE</v>
      </c>
      <c r="B60" s="139" t="s">
        <v>2651</v>
      </c>
      <c r="C60" s="100">
        <v>44396.715914351851</v>
      </c>
      <c r="D60" s="100" t="s">
        <v>2178</v>
      </c>
      <c r="E60" s="134">
        <v>4</v>
      </c>
      <c r="F60" s="142" t="str">
        <f>VLOOKUP(E60,VIP!$A$2:$O14473,2,0)</f>
        <v>DRBR004</v>
      </c>
      <c r="G60" s="142" t="str">
        <f>VLOOKUP(E60,'LISTADO ATM'!$A$2:$B$900,2,0)</f>
        <v>ATM Avenida Rivas</v>
      </c>
      <c r="H60" s="142" t="str">
        <f>VLOOKUP(E60,VIP!$A$2:$O19434,7,FALSE)</f>
        <v>Si</v>
      </c>
      <c r="I60" s="142" t="str">
        <f>VLOOKUP(E60,VIP!$A$2:$O11399,8,FALSE)</f>
        <v>Si</v>
      </c>
      <c r="J60" s="142" t="str">
        <f>VLOOKUP(E60,VIP!$A$2:$O11349,8,FALSE)</f>
        <v>Si</v>
      </c>
      <c r="K60" s="142" t="str">
        <f>VLOOKUP(E60,VIP!$A$2:$O14923,6,0)</f>
        <v>NO</v>
      </c>
      <c r="L60" s="143" t="s">
        <v>2242</v>
      </c>
      <c r="M60" s="99" t="s">
        <v>2442</v>
      </c>
      <c r="N60" s="99" t="s">
        <v>2585</v>
      </c>
      <c r="O60" s="142" t="s">
        <v>2590</v>
      </c>
      <c r="P60" s="142"/>
      <c r="Q60" s="162" t="s">
        <v>2242</v>
      </c>
    </row>
    <row r="61" spans="1:17" ht="18" x14ac:dyDescent="0.25">
      <c r="A61" s="142" t="str">
        <f>VLOOKUP(E61,'LISTADO ATM'!$A$2:$C$901,3,0)</f>
        <v>DISTRITO NACIONAL</v>
      </c>
      <c r="B61" s="139" t="s">
        <v>2650</v>
      </c>
      <c r="C61" s="100">
        <v>44396.717395833337</v>
      </c>
      <c r="D61" s="100" t="s">
        <v>2177</v>
      </c>
      <c r="E61" s="134">
        <v>13</v>
      </c>
      <c r="F61" s="142" t="str">
        <f>VLOOKUP(E61,VIP!$A$2:$O14472,2,0)</f>
        <v>DRBR013</v>
      </c>
      <c r="G61" s="142" t="str">
        <f>VLOOKUP(E61,'LISTADO ATM'!$A$2:$B$900,2,0)</f>
        <v xml:space="preserve">ATM CDEEE </v>
      </c>
      <c r="H61" s="142" t="str">
        <f>VLOOKUP(E61,VIP!$A$2:$O19433,7,FALSE)</f>
        <v>Si</v>
      </c>
      <c r="I61" s="142" t="str">
        <f>VLOOKUP(E61,VIP!$A$2:$O11398,8,FALSE)</f>
        <v>Si</v>
      </c>
      <c r="J61" s="142" t="str">
        <f>VLOOKUP(E61,VIP!$A$2:$O11348,8,FALSE)</f>
        <v>Si</v>
      </c>
      <c r="K61" s="142" t="str">
        <f>VLOOKUP(E61,VIP!$A$2:$O14922,6,0)</f>
        <v>NO</v>
      </c>
      <c r="L61" s="143" t="s">
        <v>2216</v>
      </c>
      <c r="M61" s="99" t="s">
        <v>2442</v>
      </c>
      <c r="N61" s="99" t="s">
        <v>2449</v>
      </c>
      <c r="O61" s="142" t="s">
        <v>2451</v>
      </c>
      <c r="P61" s="142"/>
      <c r="Q61" s="162" t="s">
        <v>2216</v>
      </c>
    </row>
    <row r="62" spans="1:17" ht="18" x14ac:dyDescent="0.25">
      <c r="A62" s="142" t="str">
        <f>VLOOKUP(E62,'LISTADO ATM'!$A$2:$C$901,3,0)</f>
        <v>NORTE</v>
      </c>
      <c r="B62" s="139" t="s">
        <v>2649</v>
      </c>
      <c r="C62" s="100">
        <v>44396.725416666668</v>
      </c>
      <c r="D62" s="100" t="s">
        <v>2177</v>
      </c>
      <c r="E62" s="134">
        <v>737</v>
      </c>
      <c r="F62" s="142" t="str">
        <f>VLOOKUP(E62,VIP!$A$2:$O14470,2,0)</f>
        <v>DRBR281</v>
      </c>
      <c r="G62" s="142" t="str">
        <f>VLOOKUP(E62,'LISTADO ATM'!$A$2:$B$900,2,0)</f>
        <v xml:space="preserve">ATM UNP Cabarete (Puerto Plata) </v>
      </c>
      <c r="H62" s="142" t="str">
        <f>VLOOKUP(E62,VIP!$A$2:$O19431,7,FALSE)</f>
        <v>Si</v>
      </c>
      <c r="I62" s="142" t="str">
        <f>VLOOKUP(E62,VIP!$A$2:$O11396,8,FALSE)</f>
        <v>Si</v>
      </c>
      <c r="J62" s="142" t="str">
        <f>VLOOKUP(E62,VIP!$A$2:$O11346,8,FALSE)</f>
        <v>Si</v>
      </c>
      <c r="K62" s="142" t="str">
        <f>VLOOKUP(E62,VIP!$A$2:$O14920,6,0)</f>
        <v>NO</v>
      </c>
      <c r="L62" s="143" t="s">
        <v>2216</v>
      </c>
      <c r="M62" s="99" t="s">
        <v>2442</v>
      </c>
      <c r="N62" s="99" t="s">
        <v>2449</v>
      </c>
      <c r="O62" s="142" t="s">
        <v>2451</v>
      </c>
      <c r="P62" s="142"/>
      <c r="Q62" s="162" t="s">
        <v>2216</v>
      </c>
    </row>
    <row r="63" spans="1:17" ht="18" x14ac:dyDescent="0.25">
      <c r="A63" s="142" t="str">
        <f>VLOOKUP(E63,'LISTADO ATM'!$A$2:$C$901,3,0)</f>
        <v>DISTRITO NACIONAL</v>
      </c>
      <c r="B63" s="139" t="s">
        <v>2648</v>
      </c>
      <c r="C63" s="100">
        <v>44396.726203703707</v>
      </c>
      <c r="D63" s="100" t="s">
        <v>2177</v>
      </c>
      <c r="E63" s="134">
        <v>545</v>
      </c>
      <c r="F63" s="142" t="str">
        <f>VLOOKUP(E63,VIP!$A$2:$O14469,2,0)</f>
        <v>DRBR995</v>
      </c>
      <c r="G63" s="142" t="str">
        <f>VLOOKUP(E63,'LISTADO ATM'!$A$2:$B$900,2,0)</f>
        <v xml:space="preserve">ATM Oficina Isabel La Católica II  </v>
      </c>
      <c r="H63" s="142" t="str">
        <f>VLOOKUP(E63,VIP!$A$2:$O19430,7,FALSE)</f>
        <v>Si</v>
      </c>
      <c r="I63" s="142" t="str">
        <f>VLOOKUP(E63,VIP!$A$2:$O11395,8,FALSE)</f>
        <v>Si</v>
      </c>
      <c r="J63" s="142" t="str">
        <f>VLOOKUP(E63,VIP!$A$2:$O11345,8,FALSE)</f>
        <v>Si</v>
      </c>
      <c r="K63" s="142" t="str">
        <f>VLOOKUP(E63,VIP!$A$2:$O14919,6,0)</f>
        <v>NO</v>
      </c>
      <c r="L63" s="143" t="s">
        <v>2216</v>
      </c>
      <c r="M63" s="99" t="s">
        <v>2442</v>
      </c>
      <c r="N63" s="99" t="s">
        <v>2449</v>
      </c>
      <c r="O63" s="142" t="s">
        <v>2451</v>
      </c>
      <c r="P63" s="142"/>
      <c r="Q63" s="162" t="s">
        <v>2216</v>
      </c>
    </row>
    <row r="64" spans="1:17" ht="18" x14ac:dyDescent="0.25">
      <c r="A64" s="142" t="str">
        <f>VLOOKUP(E64,'LISTADO ATM'!$A$2:$C$901,3,0)</f>
        <v>NORTE</v>
      </c>
      <c r="B64" s="139" t="s">
        <v>2647</v>
      </c>
      <c r="C64" s="100">
        <v>44396.727037037039</v>
      </c>
      <c r="D64" s="100" t="s">
        <v>2584</v>
      </c>
      <c r="E64" s="134">
        <v>172</v>
      </c>
      <c r="F64" s="142" t="str">
        <f>VLOOKUP(E64,VIP!$A$2:$O14468,2,0)</f>
        <v>DRBR172</v>
      </c>
      <c r="G64" s="142" t="str">
        <f>VLOOKUP(E64,'LISTADO ATM'!$A$2:$B$900,2,0)</f>
        <v xml:space="preserve">ATM UNP Guaucí </v>
      </c>
      <c r="H64" s="142" t="str">
        <f>VLOOKUP(E64,VIP!$A$2:$O19429,7,FALSE)</f>
        <v>Si</v>
      </c>
      <c r="I64" s="142" t="str">
        <f>VLOOKUP(E64,VIP!$A$2:$O11394,8,FALSE)</f>
        <v>Si</v>
      </c>
      <c r="J64" s="142" t="str">
        <f>VLOOKUP(E64,VIP!$A$2:$O11344,8,FALSE)</f>
        <v>Si</v>
      </c>
      <c r="K64" s="142" t="str">
        <f>VLOOKUP(E64,VIP!$A$2:$O14918,6,0)</f>
        <v>NO</v>
      </c>
      <c r="L64" s="143" t="s">
        <v>2438</v>
      </c>
      <c r="M64" s="99" t="s">
        <v>2442</v>
      </c>
      <c r="N64" s="99" t="s">
        <v>2449</v>
      </c>
      <c r="O64" s="142" t="s">
        <v>2588</v>
      </c>
      <c r="P64" s="142"/>
      <c r="Q64" s="162" t="s">
        <v>2438</v>
      </c>
    </row>
    <row r="65" spans="1:17" ht="18" x14ac:dyDescent="0.25">
      <c r="A65" s="142" t="str">
        <f>VLOOKUP(E65,'LISTADO ATM'!$A$2:$C$901,3,0)</f>
        <v>DISTRITO NACIONAL</v>
      </c>
      <c r="B65" s="139" t="s">
        <v>2646</v>
      </c>
      <c r="C65" s="100">
        <v>44396.732719907406</v>
      </c>
      <c r="D65" s="100" t="s">
        <v>2177</v>
      </c>
      <c r="E65" s="134">
        <v>113</v>
      </c>
      <c r="F65" s="142" t="str">
        <f>VLOOKUP(E65,VIP!$A$2:$O14467,2,0)</f>
        <v>DRBR113</v>
      </c>
      <c r="G65" s="142" t="str">
        <f>VLOOKUP(E65,'LISTADO ATM'!$A$2:$B$900,2,0)</f>
        <v xml:space="preserve">ATM Autoservicio Atalaya del Mar </v>
      </c>
      <c r="H65" s="142" t="str">
        <f>VLOOKUP(E65,VIP!$A$2:$O19428,7,FALSE)</f>
        <v>Si</v>
      </c>
      <c r="I65" s="142" t="str">
        <f>VLOOKUP(E65,VIP!$A$2:$O11393,8,FALSE)</f>
        <v>No</v>
      </c>
      <c r="J65" s="142" t="str">
        <f>VLOOKUP(E65,VIP!$A$2:$O11343,8,FALSE)</f>
        <v>No</v>
      </c>
      <c r="K65" s="142" t="str">
        <f>VLOOKUP(E65,VIP!$A$2:$O14917,6,0)</f>
        <v>NO</v>
      </c>
      <c r="L65" s="143" t="s">
        <v>2216</v>
      </c>
      <c r="M65" s="99" t="s">
        <v>2442</v>
      </c>
      <c r="N65" s="99" t="s">
        <v>2449</v>
      </c>
      <c r="O65" s="142" t="s">
        <v>2451</v>
      </c>
      <c r="P65" s="142"/>
      <c r="Q65" s="162" t="s">
        <v>2216</v>
      </c>
    </row>
    <row r="66" spans="1:17" ht="18" x14ac:dyDescent="0.25">
      <c r="A66" s="142" t="str">
        <f>VLOOKUP(E66,'LISTADO ATM'!$A$2:$C$901,3,0)</f>
        <v>DISTRITO NACIONAL</v>
      </c>
      <c r="B66" s="139" t="s">
        <v>2645</v>
      </c>
      <c r="C66" s="100">
        <v>44396.735127314816</v>
      </c>
      <c r="D66" s="100" t="s">
        <v>2177</v>
      </c>
      <c r="E66" s="134">
        <v>943</v>
      </c>
      <c r="F66" s="142" t="str">
        <f>VLOOKUP(E66,VIP!$A$2:$O14466,2,0)</f>
        <v>DRBR16K</v>
      </c>
      <c r="G66" s="142" t="str">
        <f>VLOOKUP(E66,'LISTADO ATM'!$A$2:$B$900,2,0)</f>
        <v xml:space="preserve">ATM Oficina Tránsito Terreste </v>
      </c>
      <c r="H66" s="142" t="str">
        <f>VLOOKUP(E66,VIP!$A$2:$O19427,7,FALSE)</f>
        <v>Si</v>
      </c>
      <c r="I66" s="142" t="str">
        <f>VLOOKUP(E66,VIP!$A$2:$O11392,8,FALSE)</f>
        <v>Si</v>
      </c>
      <c r="J66" s="142" t="str">
        <f>VLOOKUP(E66,VIP!$A$2:$O11342,8,FALSE)</f>
        <v>Si</v>
      </c>
      <c r="K66" s="142" t="str">
        <f>VLOOKUP(E66,VIP!$A$2:$O14916,6,0)</f>
        <v>NO</v>
      </c>
      <c r="L66" s="143" t="s">
        <v>2216</v>
      </c>
      <c r="M66" s="99" t="s">
        <v>2442</v>
      </c>
      <c r="N66" s="99" t="s">
        <v>2449</v>
      </c>
      <c r="O66" s="142" t="s">
        <v>2451</v>
      </c>
      <c r="P66" s="142"/>
      <c r="Q66" s="162" t="s">
        <v>2216</v>
      </c>
    </row>
    <row r="67" spans="1:17" ht="18" x14ac:dyDescent="0.25">
      <c r="A67" s="142" t="str">
        <f>VLOOKUP(E67,'LISTADO ATM'!$A$2:$C$901,3,0)</f>
        <v>DISTRITO NACIONAL</v>
      </c>
      <c r="B67" s="139" t="s">
        <v>2644</v>
      </c>
      <c r="C67" s="100">
        <v>44396.736168981479</v>
      </c>
      <c r="D67" s="100" t="s">
        <v>2177</v>
      </c>
      <c r="E67" s="134">
        <v>972</v>
      </c>
      <c r="F67" s="142" t="str">
        <f>VLOOKUP(E67,VIP!$A$2:$O14465,2,0)</f>
        <v>DRBR16O</v>
      </c>
      <c r="G67" s="142" t="str">
        <f>VLOOKUP(E67,'LISTADO ATM'!$A$2:$B$900,2,0)</f>
        <v>ATM Banco Bandex I (Antiguo BNV I)</v>
      </c>
      <c r="H67" s="142" t="str">
        <f>VLOOKUP(E67,VIP!$A$2:$O19426,7,FALSE)</f>
        <v>Si</v>
      </c>
      <c r="I67" s="142" t="str">
        <f>VLOOKUP(E67,VIP!$A$2:$O11391,8,FALSE)</f>
        <v>Si</v>
      </c>
      <c r="J67" s="142" t="str">
        <f>VLOOKUP(E67,VIP!$A$2:$O11341,8,FALSE)</f>
        <v>Si</v>
      </c>
      <c r="K67" s="142" t="str">
        <f>VLOOKUP(E67,VIP!$A$2:$O14915,6,0)</f>
        <v>NO</v>
      </c>
      <c r="L67" s="143" t="s">
        <v>2216</v>
      </c>
      <c r="M67" s="99" t="s">
        <v>2442</v>
      </c>
      <c r="N67" s="99" t="s">
        <v>2449</v>
      </c>
      <c r="O67" s="142" t="s">
        <v>2451</v>
      </c>
      <c r="P67" s="142"/>
      <c r="Q67" s="162" t="s">
        <v>2216</v>
      </c>
    </row>
    <row r="68" spans="1:17" ht="18" x14ac:dyDescent="0.25">
      <c r="A68" s="142" t="str">
        <f>VLOOKUP(E68,'LISTADO ATM'!$A$2:$C$901,3,0)</f>
        <v>ESTE</v>
      </c>
      <c r="B68" s="139" t="s">
        <v>2643</v>
      </c>
      <c r="C68" s="100">
        <v>44396.742118055554</v>
      </c>
      <c r="D68" s="100" t="s">
        <v>2445</v>
      </c>
      <c r="E68" s="134">
        <v>114</v>
      </c>
      <c r="F68" s="142" t="str">
        <f>VLOOKUP(E68,VIP!$A$2:$O14464,2,0)</f>
        <v>DRBR114</v>
      </c>
      <c r="G68" s="142" t="str">
        <f>VLOOKUP(E68,'LISTADO ATM'!$A$2:$B$900,2,0)</f>
        <v xml:space="preserve">ATM Oficina Hato Mayor </v>
      </c>
      <c r="H68" s="142" t="str">
        <f>VLOOKUP(E68,VIP!$A$2:$O19425,7,FALSE)</f>
        <v>Si</v>
      </c>
      <c r="I68" s="142" t="str">
        <f>VLOOKUP(E68,VIP!$A$2:$O11390,8,FALSE)</f>
        <v>Si</v>
      </c>
      <c r="J68" s="142" t="str">
        <f>VLOOKUP(E68,VIP!$A$2:$O11340,8,FALSE)</f>
        <v>Si</v>
      </c>
      <c r="K68" s="142" t="str">
        <f>VLOOKUP(E68,VIP!$A$2:$O14914,6,0)</f>
        <v>NO</v>
      </c>
      <c r="L68" s="143" t="s">
        <v>2414</v>
      </c>
      <c r="M68" s="99" t="s">
        <v>2442</v>
      </c>
      <c r="N68" s="99" t="s">
        <v>2449</v>
      </c>
      <c r="O68" s="142" t="s">
        <v>2450</v>
      </c>
      <c r="P68" s="142"/>
      <c r="Q68" s="162" t="s">
        <v>2414</v>
      </c>
    </row>
    <row r="69" spans="1:17" ht="18" x14ac:dyDescent="0.25">
      <c r="A69" s="142" t="str">
        <f>VLOOKUP(E69,'LISTADO ATM'!$A$2:$C$901,3,0)</f>
        <v>ESTE</v>
      </c>
      <c r="B69" s="139" t="s">
        <v>2642</v>
      </c>
      <c r="C69" s="100">
        <v>44396.753703703704</v>
      </c>
      <c r="D69" s="100" t="s">
        <v>2445</v>
      </c>
      <c r="E69" s="134">
        <v>429</v>
      </c>
      <c r="F69" s="142" t="str">
        <f>VLOOKUP(E69,VIP!$A$2:$O14463,2,0)</f>
        <v>DRBR429</v>
      </c>
      <c r="G69" s="142" t="str">
        <f>VLOOKUP(E69,'LISTADO ATM'!$A$2:$B$900,2,0)</f>
        <v xml:space="preserve">ATM Oficina Jumbo La Romana </v>
      </c>
      <c r="H69" s="142" t="str">
        <f>VLOOKUP(E69,VIP!$A$2:$O19424,7,FALSE)</f>
        <v>Si</v>
      </c>
      <c r="I69" s="142" t="str">
        <f>VLOOKUP(E69,VIP!$A$2:$O11389,8,FALSE)</f>
        <v>Si</v>
      </c>
      <c r="J69" s="142" t="str">
        <f>VLOOKUP(E69,VIP!$A$2:$O11339,8,FALSE)</f>
        <v>Si</v>
      </c>
      <c r="K69" s="142" t="str">
        <f>VLOOKUP(E69,VIP!$A$2:$O14913,6,0)</f>
        <v>NO</v>
      </c>
      <c r="L69" s="143" t="s">
        <v>2414</v>
      </c>
      <c r="M69" s="99" t="s">
        <v>2442</v>
      </c>
      <c r="N69" s="99" t="s">
        <v>2449</v>
      </c>
      <c r="O69" s="142" t="s">
        <v>2450</v>
      </c>
      <c r="P69" s="142"/>
      <c r="Q69" s="162" t="s">
        <v>2414</v>
      </c>
    </row>
    <row r="70" spans="1:17" ht="18" x14ac:dyDescent="0.25">
      <c r="A70" s="142" t="str">
        <f>VLOOKUP(E70,'LISTADO ATM'!$A$2:$C$901,3,0)</f>
        <v>SUR</v>
      </c>
      <c r="B70" s="139" t="s">
        <v>2641</v>
      </c>
      <c r="C70" s="100">
        <v>44396.754942129628</v>
      </c>
      <c r="D70" s="100" t="s">
        <v>2445</v>
      </c>
      <c r="E70" s="134">
        <v>252</v>
      </c>
      <c r="F70" s="142" t="str">
        <f>VLOOKUP(E70,VIP!$A$2:$O14462,2,0)</f>
        <v>DRBR252</v>
      </c>
      <c r="G70" s="142" t="str">
        <f>VLOOKUP(E70,'LISTADO ATM'!$A$2:$B$900,2,0)</f>
        <v xml:space="preserve">ATM Banco Agrícola (Barahona) </v>
      </c>
      <c r="H70" s="142" t="str">
        <f>VLOOKUP(E70,VIP!$A$2:$O19423,7,FALSE)</f>
        <v>Si</v>
      </c>
      <c r="I70" s="142" t="str">
        <f>VLOOKUP(E70,VIP!$A$2:$O11388,8,FALSE)</f>
        <v>Si</v>
      </c>
      <c r="J70" s="142" t="str">
        <f>VLOOKUP(E70,VIP!$A$2:$O11338,8,FALSE)</f>
        <v>Si</v>
      </c>
      <c r="K70" s="142" t="str">
        <f>VLOOKUP(E70,VIP!$A$2:$O14912,6,0)</f>
        <v>NO</v>
      </c>
      <c r="L70" s="143" t="s">
        <v>2438</v>
      </c>
      <c r="M70" s="99" t="s">
        <v>2442</v>
      </c>
      <c r="N70" s="99" t="s">
        <v>2449</v>
      </c>
      <c r="O70" s="142" t="s">
        <v>2450</v>
      </c>
      <c r="P70" s="142"/>
      <c r="Q70" s="162" t="s">
        <v>2438</v>
      </c>
    </row>
    <row r="71" spans="1:17" ht="18" x14ac:dyDescent="0.25">
      <c r="A71" s="142" t="str">
        <f>VLOOKUP(E71,'LISTADO ATM'!$A$2:$C$901,3,0)</f>
        <v>DISTRITO NACIONAL</v>
      </c>
      <c r="B71" s="139" t="s">
        <v>2640</v>
      </c>
      <c r="C71" s="100">
        <v>44396.759039351855</v>
      </c>
      <c r="D71" s="100" t="s">
        <v>2465</v>
      </c>
      <c r="E71" s="134">
        <v>745</v>
      </c>
      <c r="F71" s="142" t="str">
        <f>VLOOKUP(E71,VIP!$A$2:$O14461,2,0)</f>
        <v>DRBR027</v>
      </c>
      <c r="G71" s="142" t="str">
        <f>VLOOKUP(E71,'LISTADO ATM'!$A$2:$B$900,2,0)</f>
        <v xml:space="preserve">ATM Oficina Ave. Duarte </v>
      </c>
      <c r="H71" s="142" t="str">
        <f>VLOOKUP(E71,VIP!$A$2:$O19422,7,FALSE)</f>
        <v>No</v>
      </c>
      <c r="I71" s="142" t="str">
        <f>VLOOKUP(E71,VIP!$A$2:$O11387,8,FALSE)</f>
        <v>No</v>
      </c>
      <c r="J71" s="142" t="str">
        <f>VLOOKUP(E71,VIP!$A$2:$O11337,8,FALSE)</f>
        <v>No</v>
      </c>
      <c r="K71" s="142" t="str">
        <f>VLOOKUP(E71,VIP!$A$2:$O14911,6,0)</f>
        <v>NO</v>
      </c>
      <c r="L71" s="143" t="s">
        <v>2438</v>
      </c>
      <c r="M71" s="99" t="s">
        <v>2442</v>
      </c>
      <c r="N71" s="99" t="s">
        <v>2449</v>
      </c>
      <c r="O71" s="142" t="s">
        <v>2466</v>
      </c>
      <c r="P71" s="142"/>
      <c r="Q71" s="162" t="s">
        <v>2438</v>
      </c>
    </row>
    <row r="72" spans="1:17" ht="18" x14ac:dyDescent="0.25">
      <c r="A72" s="142" t="str">
        <f>VLOOKUP(E72,'LISTADO ATM'!$A$2:$C$901,3,0)</f>
        <v>DISTRITO NACIONAL</v>
      </c>
      <c r="B72" s="139" t="s">
        <v>2639</v>
      </c>
      <c r="C72" s="100">
        <v>44396.763749999998</v>
      </c>
      <c r="D72" s="100" t="s">
        <v>2465</v>
      </c>
      <c r="E72" s="134">
        <v>722</v>
      </c>
      <c r="F72" s="142" t="str">
        <f>VLOOKUP(E72,VIP!$A$2:$O14460,2,0)</f>
        <v>DRBR393</v>
      </c>
      <c r="G72" s="142" t="str">
        <f>VLOOKUP(E72,'LISTADO ATM'!$A$2:$B$900,2,0)</f>
        <v xml:space="preserve">ATM Oficina Charles de Gaulle III </v>
      </c>
      <c r="H72" s="142" t="str">
        <f>VLOOKUP(E72,VIP!$A$2:$O19421,7,FALSE)</f>
        <v>Si</v>
      </c>
      <c r="I72" s="142" t="str">
        <f>VLOOKUP(E72,VIP!$A$2:$O11386,8,FALSE)</f>
        <v>Si</v>
      </c>
      <c r="J72" s="142" t="str">
        <f>VLOOKUP(E72,VIP!$A$2:$O11336,8,FALSE)</f>
        <v>Si</v>
      </c>
      <c r="K72" s="142" t="str">
        <f>VLOOKUP(E72,VIP!$A$2:$O14910,6,0)</f>
        <v>SI</v>
      </c>
      <c r="L72" s="143" t="s">
        <v>2414</v>
      </c>
      <c r="M72" s="99" t="s">
        <v>2442</v>
      </c>
      <c r="N72" s="99" t="s">
        <v>2449</v>
      </c>
      <c r="O72" s="142" t="s">
        <v>2466</v>
      </c>
      <c r="P72" s="142"/>
      <c r="Q72" s="162" t="s">
        <v>2414</v>
      </c>
    </row>
    <row r="73" spans="1:17" ht="18" x14ac:dyDescent="0.25">
      <c r="A73" s="142" t="str">
        <f>VLOOKUP(E73,'LISTADO ATM'!$A$2:$C$901,3,0)</f>
        <v>DISTRITO NACIONAL</v>
      </c>
      <c r="B73" s="139" t="s">
        <v>2638</v>
      </c>
      <c r="C73" s="100">
        <v>44396.766192129631</v>
      </c>
      <c r="D73" s="100" t="s">
        <v>2445</v>
      </c>
      <c r="E73" s="134">
        <v>192</v>
      </c>
      <c r="F73" s="142" t="str">
        <f>VLOOKUP(E73,VIP!$A$2:$O14459,2,0)</f>
        <v>DRBR192</v>
      </c>
      <c r="G73" s="142" t="str">
        <f>VLOOKUP(E73,'LISTADO ATM'!$A$2:$B$900,2,0)</f>
        <v xml:space="preserve">ATM Autobanco Luperón II </v>
      </c>
      <c r="H73" s="142" t="str">
        <f>VLOOKUP(E73,VIP!$A$2:$O19420,7,FALSE)</f>
        <v>Si</v>
      </c>
      <c r="I73" s="142" t="str">
        <f>VLOOKUP(E73,VIP!$A$2:$O11385,8,FALSE)</f>
        <v>Si</v>
      </c>
      <c r="J73" s="142" t="str">
        <f>VLOOKUP(E73,VIP!$A$2:$O11335,8,FALSE)</f>
        <v>Si</v>
      </c>
      <c r="K73" s="142" t="str">
        <f>VLOOKUP(E73,VIP!$A$2:$O14909,6,0)</f>
        <v>NO</v>
      </c>
      <c r="L73" s="143" t="s">
        <v>2414</v>
      </c>
      <c r="M73" s="99" t="s">
        <v>2442</v>
      </c>
      <c r="N73" s="99" t="s">
        <v>2449</v>
      </c>
      <c r="O73" s="142" t="s">
        <v>2450</v>
      </c>
      <c r="P73" s="142"/>
      <c r="Q73" s="162" t="s">
        <v>2414</v>
      </c>
    </row>
    <row r="74" spans="1:17" ht="18" x14ac:dyDescent="0.25">
      <c r="A74" s="142" t="str">
        <f>VLOOKUP(E74,'LISTADO ATM'!$A$2:$C$901,3,0)</f>
        <v>NORTE</v>
      </c>
      <c r="B74" s="139" t="s">
        <v>2637</v>
      </c>
      <c r="C74" s="100">
        <v>44396.768125000002</v>
      </c>
      <c r="D74" s="100" t="s">
        <v>2465</v>
      </c>
      <c r="E74" s="134">
        <v>97</v>
      </c>
      <c r="F74" s="142" t="str">
        <f>VLOOKUP(E74,VIP!$A$2:$O14458,2,0)</f>
        <v>DRBR097</v>
      </c>
      <c r="G74" s="142" t="str">
        <f>VLOOKUP(E74,'LISTADO ATM'!$A$2:$B$900,2,0)</f>
        <v xml:space="preserve">ATM Oficina Villa Riva </v>
      </c>
      <c r="H74" s="142" t="str">
        <f>VLOOKUP(E74,VIP!$A$2:$O19419,7,FALSE)</f>
        <v>Si</v>
      </c>
      <c r="I74" s="142" t="str">
        <f>VLOOKUP(E74,VIP!$A$2:$O11384,8,FALSE)</f>
        <v>Si</v>
      </c>
      <c r="J74" s="142" t="str">
        <f>VLOOKUP(E74,VIP!$A$2:$O11334,8,FALSE)</f>
        <v>Si</v>
      </c>
      <c r="K74" s="142" t="str">
        <f>VLOOKUP(E74,VIP!$A$2:$O14908,6,0)</f>
        <v>NO</v>
      </c>
      <c r="L74" s="143" t="s">
        <v>2414</v>
      </c>
      <c r="M74" s="99" t="s">
        <v>2442</v>
      </c>
      <c r="N74" s="99" t="s">
        <v>2449</v>
      </c>
      <c r="O74" s="142" t="s">
        <v>2466</v>
      </c>
      <c r="P74" s="142"/>
      <c r="Q74" s="162" t="s">
        <v>2414</v>
      </c>
    </row>
    <row r="75" spans="1:17" ht="18" x14ac:dyDescent="0.25">
      <c r="A75" s="142" t="str">
        <f>VLOOKUP(E75,'LISTADO ATM'!$A$2:$C$901,3,0)</f>
        <v>DISTRITO NACIONAL</v>
      </c>
      <c r="B75" s="139" t="s">
        <v>2636</v>
      </c>
      <c r="C75" s="100">
        <v>44396.770578703705</v>
      </c>
      <c r="D75" s="100" t="s">
        <v>2177</v>
      </c>
      <c r="E75" s="134">
        <v>541</v>
      </c>
      <c r="F75" s="142" t="str">
        <f>VLOOKUP(E75,VIP!$A$2:$O14457,2,0)</f>
        <v>DRBR541</v>
      </c>
      <c r="G75" s="142" t="str">
        <f>VLOOKUP(E75,'LISTADO ATM'!$A$2:$B$900,2,0)</f>
        <v xml:space="preserve">ATM Oficina Sambil II </v>
      </c>
      <c r="H75" s="142" t="str">
        <f>VLOOKUP(E75,VIP!$A$2:$O19418,7,FALSE)</f>
        <v>Si</v>
      </c>
      <c r="I75" s="142" t="str">
        <f>VLOOKUP(E75,VIP!$A$2:$O11383,8,FALSE)</f>
        <v>Si</v>
      </c>
      <c r="J75" s="142" t="str">
        <f>VLOOKUP(E75,VIP!$A$2:$O11333,8,FALSE)</f>
        <v>Si</v>
      </c>
      <c r="K75" s="142" t="str">
        <f>VLOOKUP(E75,VIP!$A$2:$O14907,6,0)</f>
        <v>SI</v>
      </c>
      <c r="L75" s="143" t="s">
        <v>2461</v>
      </c>
      <c r="M75" s="99" t="s">
        <v>2442</v>
      </c>
      <c r="N75" s="99" t="s">
        <v>2449</v>
      </c>
      <c r="O75" s="142" t="s">
        <v>2451</v>
      </c>
      <c r="P75" s="142"/>
      <c r="Q75" s="162" t="s">
        <v>2461</v>
      </c>
    </row>
    <row r="76" spans="1:17" ht="18" x14ac:dyDescent="0.25">
      <c r="A76" s="142" t="str">
        <f>VLOOKUP(E76,'LISTADO ATM'!$A$2:$C$901,3,0)</f>
        <v>NORTE</v>
      </c>
      <c r="B76" s="139" t="s">
        <v>2635</v>
      </c>
      <c r="C76" s="100">
        <v>44396.802534722221</v>
      </c>
      <c r="D76" s="100" t="s">
        <v>2178</v>
      </c>
      <c r="E76" s="134">
        <v>62</v>
      </c>
      <c r="F76" s="142" t="str">
        <f>VLOOKUP(E76,VIP!$A$2:$O14456,2,0)</f>
        <v>DRBR062</v>
      </c>
      <c r="G76" s="142" t="str">
        <f>VLOOKUP(E76,'LISTADO ATM'!$A$2:$B$900,2,0)</f>
        <v xml:space="preserve">ATM Oficina Dajabón </v>
      </c>
      <c r="H76" s="142" t="str">
        <f>VLOOKUP(E76,VIP!$A$2:$O19417,7,FALSE)</f>
        <v>Si</v>
      </c>
      <c r="I76" s="142" t="str">
        <f>VLOOKUP(E76,VIP!$A$2:$O11382,8,FALSE)</f>
        <v>Si</v>
      </c>
      <c r="J76" s="142" t="str">
        <f>VLOOKUP(E76,VIP!$A$2:$O11332,8,FALSE)</f>
        <v>Si</v>
      </c>
      <c r="K76" s="142" t="str">
        <f>VLOOKUP(E76,VIP!$A$2:$O14906,6,0)</f>
        <v>SI</v>
      </c>
      <c r="L76" s="143" t="s">
        <v>2216</v>
      </c>
      <c r="M76" s="99" t="s">
        <v>2442</v>
      </c>
      <c r="N76" s="99" t="s">
        <v>2449</v>
      </c>
      <c r="O76" s="142" t="s">
        <v>2590</v>
      </c>
      <c r="P76" s="142"/>
      <c r="Q76" s="162" t="s">
        <v>2216</v>
      </c>
    </row>
    <row r="77" spans="1:17" ht="18" x14ac:dyDescent="0.25">
      <c r="A77" s="142" t="str">
        <f>VLOOKUP(E77,'LISTADO ATM'!$A$2:$C$901,3,0)</f>
        <v>NORTE</v>
      </c>
      <c r="B77" s="139" t="s">
        <v>2634</v>
      </c>
      <c r="C77" s="100">
        <v>44396.808506944442</v>
      </c>
      <c r="D77" s="100" t="s">
        <v>2178</v>
      </c>
      <c r="E77" s="134">
        <v>965</v>
      </c>
      <c r="F77" s="142" t="str">
        <f>VLOOKUP(E77,VIP!$A$2:$O14455,2,0)</f>
        <v>DRBR965</v>
      </c>
      <c r="G77" s="142" t="str">
        <f>VLOOKUP(E77,'LISTADO ATM'!$A$2:$B$900,2,0)</f>
        <v xml:space="preserve">ATM S/M La Fuente FUN (Santiago) </v>
      </c>
      <c r="H77" s="142" t="str">
        <f>VLOOKUP(E77,VIP!$A$2:$O19416,7,FALSE)</f>
        <v>Si</v>
      </c>
      <c r="I77" s="142" t="str">
        <f>VLOOKUP(E77,VIP!$A$2:$O11381,8,FALSE)</f>
        <v>Si</v>
      </c>
      <c r="J77" s="142" t="str">
        <f>VLOOKUP(E77,VIP!$A$2:$O11331,8,FALSE)</f>
        <v>Si</v>
      </c>
      <c r="K77" s="142" t="str">
        <f>VLOOKUP(E77,VIP!$A$2:$O14905,6,0)</f>
        <v>NO</v>
      </c>
      <c r="L77" s="143" t="s">
        <v>2461</v>
      </c>
      <c r="M77" s="99" t="s">
        <v>2442</v>
      </c>
      <c r="N77" s="99" t="s">
        <v>2449</v>
      </c>
      <c r="O77" s="142" t="s">
        <v>2590</v>
      </c>
      <c r="P77" s="142"/>
      <c r="Q77" s="162" t="s">
        <v>2461</v>
      </c>
    </row>
    <row r="78" spans="1:17" ht="18" x14ac:dyDescent="0.25">
      <c r="A78" s="142" t="str">
        <f>VLOOKUP(E78,'LISTADO ATM'!$A$2:$C$901,3,0)</f>
        <v>SUR</v>
      </c>
      <c r="B78" s="139" t="s">
        <v>2664</v>
      </c>
      <c r="C78" s="100">
        <v>44396.8127662037</v>
      </c>
      <c r="D78" s="100" t="s">
        <v>2445</v>
      </c>
      <c r="E78" s="134">
        <v>403</v>
      </c>
      <c r="F78" s="142" t="str">
        <f>VLOOKUP(E78,VIP!$A$2:$O14465,2,0)</f>
        <v>DRBR403</v>
      </c>
      <c r="G78" s="142" t="str">
        <f>VLOOKUP(E78,'LISTADO ATM'!$A$2:$B$900,2,0)</f>
        <v xml:space="preserve">ATM Oficina Vicente Noble </v>
      </c>
      <c r="H78" s="142" t="str">
        <f>VLOOKUP(E78,VIP!$A$2:$O19426,7,FALSE)</f>
        <v>Si</v>
      </c>
      <c r="I78" s="142" t="str">
        <f>VLOOKUP(E78,VIP!$A$2:$O11391,8,FALSE)</f>
        <v>Si</v>
      </c>
      <c r="J78" s="142" t="str">
        <f>VLOOKUP(E78,VIP!$A$2:$O11341,8,FALSE)</f>
        <v>Si</v>
      </c>
      <c r="K78" s="142" t="str">
        <f>VLOOKUP(E78,VIP!$A$2:$O14915,6,0)</f>
        <v>NO</v>
      </c>
      <c r="L78" s="143" t="s">
        <v>2414</v>
      </c>
      <c r="M78" s="99" t="s">
        <v>2442</v>
      </c>
      <c r="N78" s="99" t="s">
        <v>2449</v>
      </c>
      <c r="O78" s="142" t="s">
        <v>2450</v>
      </c>
      <c r="P78" s="142"/>
      <c r="Q78" s="162" t="s">
        <v>2414</v>
      </c>
    </row>
    <row r="79" spans="1:17" ht="18" x14ac:dyDescent="0.25">
      <c r="A79" s="142" t="str">
        <f>VLOOKUP(E79,'LISTADO ATM'!$A$2:$C$901,3,0)</f>
        <v>ESTE</v>
      </c>
      <c r="B79" s="139" t="s">
        <v>2663</v>
      </c>
      <c r="C79" s="100">
        <v>44396.823645833334</v>
      </c>
      <c r="D79" s="100" t="s">
        <v>2445</v>
      </c>
      <c r="E79" s="134">
        <v>609</v>
      </c>
      <c r="F79" s="142" t="str">
        <f>VLOOKUP(E79,VIP!$A$2:$O14464,2,0)</f>
        <v>DRBR120</v>
      </c>
      <c r="G79" s="142" t="str">
        <f>VLOOKUP(E79,'LISTADO ATM'!$A$2:$B$900,2,0)</f>
        <v xml:space="preserve">ATM S/M Jumbo (San Pedro) </v>
      </c>
      <c r="H79" s="142" t="str">
        <f>VLOOKUP(E79,VIP!$A$2:$O19425,7,FALSE)</f>
        <v>Si</v>
      </c>
      <c r="I79" s="142" t="str">
        <f>VLOOKUP(E79,VIP!$A$2:$O11390,8,FALSE)</f>
        <v>Si</v>
      </c>
      <c r="J79" s="142" t="str">
        <f>VLOOKUP(E79,VIP!$A$2:$O11340,8,FALSE)</f>
        <v>Si</v>
      </c>
      <c r="K79" s="142" t="str">
        <f>VLOOKUP(E79,VIP!$A$2:$O14914,6,0)</f>
        <v>NO</v>
      </c>
      <c r="L79" s="143" t="s">
        <v>2414</v>
      </c>
      <c r="M79" s="99" t="s">
        <v>2442</v>
      </c>
      <c r="N79" s="99" t="s">
        <v>2449</v>
      </c>
      <c r="O79" s="142" t="s">
        <v>2450</v>
      </c>
      <c r="P79" s="142"/>
      <c r="Q79" s="162" t="s">
        <v>2414</v>
      </c>
    </row>
    <row r="80" spans="1:17" ht="18" x14ac:dyDescent="0.25">
      <c r="A80" s="142" t="str">
        <f>VLOOKUP(E80,'LISTADO ATM'!$A$2:$C$901,3,0)</f>
        <v>DISTRITO NACIONAL</v>
      </c>
      <c r="B80" s="139" t="s">
        <v>2662</v>
      </c>
      <c r="C80" s="100">
        <v>44396.862893518519</v>
      </c>
      <c r="D80" s="100" t="s">
        <v>2445</v>
      </c>
      <c r="E80" s="134">
        <v>769</v>
      </c>
      <c r="F80" s="142" t="str">
        <f>VLOOKUP(E80,VIP!$A$2:$O14463,2,0)</f>
        <v>DRBR769</v>
      </c>
      <c r="G80" s="142" t="str">
        <f>VLOOKUP(E80,'LISTADO ATM'!$A$2:$B$900,2,0)</f>
        <v>ATM UNP Pablo Mella Morales</v>
      </c>
      <c r="H80" s="142" t="str">
        <f>VLOOKUP(E80,VIP!$A$2:$O19424,7,FALSE)</f>
        <v>Si</v>
      </c>
      <c r="I80" s="142" t="str">
        <f>VLOOKUP(E80,VIP!$A$2:$O11389,8,FALSE)</f>
        <v>Si</v>
      </c>
      <c r="J80" s="142" t="str">
        <f>VLOOKUP(E80,VIP!$A$2:$O11339,8,FALSE)</f>
        <v>Si</v>
      </c>
      <c r="K80" s="142" t="str">
        <f>VLOOKUP(E80,VIP!$A$2:$O14913,6,0)</f>
        <v>NO</v>
      </c>
      <c r="L80" s="143" t="s">
        <v>2414</v>
      </c>
      <c r="M80" s="99" t="s">
        <v>2442</v>
      </c>
      <c r="N80" s="99" t="s">
        <v>2449</v>
      </c>
      <c r="O80" s="142" t="s">
        <v>2450</v>
      </c>
      <c r="P80" s="142"/>
      <c r="Q80" s="162" t="s">
        <v>2414</v>
      </c>
    </row>
    <row r="81" spans="1:17" ht="18" x14ac:dyDescent="0.25">
      <c r="A81" s="142" t="str">
        <f>VLOOKUP(E81,'LISTADO ATM'!$A$2:$C$901,3,0)</f>
        <v>DISTRITO NACIONAL</v>
      </c>
      <c r="B81" s="139" t="s">
        <v>2661</v>
      </c>
      <c r="C81" s="100">
        <v>44396.888159722221</v>
      </c>
      <c r="D81" s="100" t="s">
        <v>2178</v>
      </c>
      <c r="E81" s="134">
        <v>961</v>
      </c>
      <c r="F81" s="142" t="str">
        <f>VLOOKUP(E81,VIP!$A$2:$O14462,2,0)</f>
        <v>DRBR03H</v>
      </c>
      <c r="G81" s="142" t="str">
        <f>VLOOKUP(E81,'LISTADO ATM'!$A$2:$B$900,2,0)</f>
        <v xml:space="preserve">ATM Listín Diario </v>
      </c>
      <c r="H81" s="142" t="str">
        <f>VLOOKUP(E81,VIP!$A$2:$O19423,7,FALSE)</f>
        <v>Si</v>
      </c>
      <c r="I81" s="142" t="str">
        <f>VLOOKUP(E81,VIP!$A$2:$O11388,8,FALSE)</f>
        <v>Si</v>
      </c>
      <c r="J81" s="142" t="str">
        <f>VLOOKUP(E81,VIP!$A$2:$O11338,8,FALSE)</f>
        <v>Si</v>
      </c>
      <c r="K81" s="142" t="str">
        <f>VLOOKUP(E81,VIP!$A$2:$O14912,6,0)</f>
        <v>NO</v>
      </c>
      <c r="L81" s="143" t="s">
        <v>2242</v>
      </c>
      <c r="M81" s="99" t="s">
        <v>2442</v>
      </c>
      <c r="N81" s="99" t="s">
        <v>2449</v>
      </c>
      <c r="O81" s="142" t="s">
        <v>2590</v>
      </c>
      <c r="P81" s="142"/>
      <c r="Q81" s="162" t="s">
        <v>2242</v>
      </c>
    </row>
    <row r="82" spans="1:17" ht="18" x14ac:dyDescent="0.25">
      <c r="A82" s="142" t="str">
        <f>VLOOKUP(E82,'LISTADO ATM'!$A$2:$C$901,3,0)</f>
        <v>NORTE</v>
      </c>
      <c r="B82" s="139" t="s">
        <v>2660</v>
      </c>
      <c r="C82" s="100">
        <v>44396.890474537038</v>
      </c>
      <c r="D82" s="100" t="s">
        <v>2178</v>
      </c>
      <c r="E82" s="134">
        <v>636</v>
      </c>
      <c r="F82" s="142" t="str">
        <f>VLOOKUP(E82,VIP!$A$2:$O14461,2,0)</f>
        <v>DRBR110</v>
      </c>
      <c r="G82" s="142" t="str">
        <f>VLOOKUP(E82,'LISTADO ATM'!$A$2:$B$900,2,0)</f>
        <v xml:space="preserve">ATM Oficina Tamboríl </v>
      </c>
      <c r="H82" s="142" t="str">
        <f>VLOOKUP(E82,VIP!$A$2:$O19422,7,FALSE)</f>
        <v>Si</v>
      </c>
      <c r="I82" s="142" t="str">
        <f>VLOOKUP(E82,VIP!$A$2:$O11387,8,FALSE)</f>
        <v>Si</v>
      </c>
      <c r="J82" s="142" t="str">
        <f>VLOOKUP(E82,VIP!$A$2:$O11337,8,FALSE)</f>
        <v>Si</v>
      </c>
      <c r="K82" s="142" t="str">
        <f>VLOOKUP(E82,VIP!$A$2:$O14911,6,0)</f>
        <v>SI</v>
      </c>
      <c r="L82" s="143" t="s">
        <v>2216</v>
      </c>
      <c r="M82" s="99" t="s">
        <v>2442</v>
      </c>
      <c r="N82" s="99" t="s">
        <v>2449</v>
      </c>
      <c r="O82" s="142" t="s">
        <v>2590</v>
      </c>
      <c r="P82" s="142"/>
      <c r="Q82" s="162" t="s">
        <v>2216</v>
      </c>
    </row>
    <row r="83" spans="1:17" ht="18" x14ac:dyDescent="0.25">
      <c r="A83" s="142" t="str">
        <f>VLOOKUP(E83,'LISTADO ATM'!$A$2:$C$901,3,0)</f>
        <v>DISTRITO NACIONAL</v>
      </c>
      <c r="B83" s="139" t="s">
        <v>2659</v>
      </c>
      <c r="C83" s="100">
        <v>44396.899918981479</v>
      </c>
      <c r="D83" s="100" t="s">
        <v>2445</v>
      </c>
      <c r="E83" s="134">
        <v>407</v>
      </c>
      <c r="F83" s="142" t="str">
        <f>VLOOKUP(E83,VIP!$A$2:$O14460,2,0)</f>
        <v>DRBR407</v>
      </c>
      <c r="G83" s="142" t="str">
        <f>VLOOKUP(E83,'LISTADO ATM'!$A$2:$B$900,2,0)</f>
        <v xml:space="preserve">ATM Multicentro La Sirena Villa Mella </v>
      </c>
      <c r="H83" s="142" t="str">
        <f>VLOOKUP(E83,VIP!$A$2:$O19421,7,FALSE)</f>
        <v>Si</v>
      </c>
      <c r="I83" s="142" t="str">
        <f>VLOOKUP(E83,VIP!$A$2:$O11386,8,FALSE)</f>
        <v>Si</v>
      </c>
      <c r="J83" s="142" t="str">
        <f>VLOOKUP(E83,VIP!$A$2:$O11336,8,FALSE)</f>
        <v>Si</v>
      </c>
      <c r="K83" s="142" t="str">
        <f>VLOOKUP(E83,VIP!$A$2:$O14910,6,0)</f>
        <v>NO</v>
      </c>
      <c r="L83" s="143" t="s">
        <v>2414</v>
      </c>
      <c r="M83" s="99" t="s">
        <v>2442</v>
      </c>
      <c r="N83" s="99" t="s">
        <v>2449</v>
      </c>
      <c r="O83" s="142" t="s">
        <v>2450</v>
      </c>
      <c r="P83" s="142"/>
      <c r="Q83" s="162" t="s">
        <v>2414</v>
      </c>
    </row>
    <row r="84" spans="1:17" ht="18" x14ac:dyDescent="0.25">
      <c r="A84" s="142" t="str">
        <f>VLOOKUP(E84,'LISTADO ATM'!$A$2:$C$901,3,0)</f>
        <v>SUR</v>
      </c>
      <c r="B84" s="139" t="s">
        <v>2658</v>
      </c>
      <c r="C84" s="100">
        <v>44396.901932870373</v>
      </c>
      <c r="D84" s="100" t="s">
        <v>2445</v>
      </c>
      <c r="E84" s="134">
        <v>45</v>
      </c>
      <c r="F84" s="142" t="str">
        <f>VLOOKUP(E84,VIP!$A$2:$O14459,2,0)</f>
        <v>DRBR045</v>
      </c>
      <c r="G84" s="142" t="str">
        <f>VLOOKUP(E84,'LISTADO ATM'!$A$2:$B$900,2,0)</f>
        <v xml:space="preserve">ATM Oficina Tamayo </v>
      </c>
      <c r="H84" s="142" t="str">
        <f>VLOOKUP(E84,VIP!$A$2:$O19420,7,FALSE)</f>
        <v>Si</v>
      </c>
      <c r="I84" s="142" t="str">
        <f>VLOOKUP(E84,VIP!$A$2:$O11385,8,FALSE)</f>
        <v>Si</v>
      </c>
      <c r="J84" s="142" t="str">
        <f>VLOOKUP(E84,VIP!$A$2:$O11335,8,FALSE)</f>
        <v>Si</v>
      </c>
      <c r="K84" s="142" t="str">
        <f>VLOOKUP(E84,VIP!$A$2:$O14909,6,0)</f>
        <v>SI</v>
      </c>
      <c r="L84" s="143" t="s">
        <v>2414</v>
      </c>
      <c r="M84" s="99" t="s">
        <v>2442</v>
      </c>
      <c r="N84" s="99" t="s">
        <v>2449</v>
      </c>
      <c r="O84" s="142" t="s">
        <v>2450</v>
      </c>
      <c r="P84" s="142"/>
      <c r="Q84" s="162" t="s">
        <v>2414</v>
      </c>
    </row>
    <row r="85" spans="1:17" ht="18" x14ac:dyDescent="0.25">
      <c r="A85" s="142" t="str">
        <f>VLOOKUP(E85,'LISTADO ATM'!$A$2:$C$901,3,0)</f>
        <v>DISTRITO NACIONAL</v>
      </c>
      <c r="B85" s="139" t="s">
        <v>2657</v>
      </c>
      <c r="C85" s="100">
        <v>44396.931956018518</v>
      </c>
      <c r="D85" s="100" t="s">
        <v>2177</v>
      </c>
      <c r="E85" s="134">
        <v>302</v>
      </c>
      <c r="F85" s="142" t="str">
        <f>VLOOKUP(E85,VIP!$A$2:$O14458,2,0)</f>
        <v>DRBR302</v>
      </c>
      <c r="G85" s="142" t="str">
        <f>VLOOKUP(E85,'LISTADO ATM'!$A$2:$B$900,2,0)</f>
        <v xml:space="preserve">ATM S/M Aprezio Los Mameyes  </v>
      </c>
      <c r="H85" s="142" t="str">
        <f>VLOOKUP(E85,VIP!$A$2:$O19419,7,FALSE)</f>
        <v>Si</v>
      </c>
      <c r="I85" s="142" t="str">
        <f>VLOOKUP(E85,VIP!$A$2:$O11384,8,FALSE)</f>
        <v>Si</v>
      </c>
      <c r="J85" s="142" t="str">
        <f>VLOOKUP(E85,VIP!$A$2:$O11334,8,FALSE)</f>
        <v>Si</v>
      </c>
      <c r="K85" s="142" t="str">
        <f>VLOOKUP(E85,VIP!$A$2:$O14908,6,0)</f>
        <v>NO</v>
      </c>
      <c r="L85" s="143" t="s">
        <v>2216</v>
      </c>
      <c r="M85" s="99" t="s">
        <v>2442</v>
      </c>
      <c r="N85" s="99" t="s">
        <v>2449</v>
      </c>
      <c r="O85" s="142" t="s">
        <v>2451</v>
      </c>
      <c r="P85" s="142"/>
      <c r="Q85" s="162" t="s">
        <v>2216</v>
      </c>
    </row>
    <row r="86" spans="1:17" s="117" customFormat="1" ht="18" x14ac:dyDescent="0.25">
      <c r="A86" s="142" t="str">
        <f>VLOOKUP(E86,'LISTADO ATM'!$A$2:$C$901,3,0)</f>
        <v>DISTRITO NACIONAL</v>
      </c>
      <c r="B86" s="139" t="s">
        <v>2678</v>
      </c>
      <c r="C86" s="100">
        <v>44396.963564814818</v>
      </c>
      <c r="D86" s="100" t="s">
        <v>2177</v>
      </c>
      <c r="E86" s="134">
        <v>160</v>
      </c>
      <c r="F86" s="142" t="str">
        <f>VLOOKUP(E86,VIP!$A$2:$O14472,2,0)</f>
        <v>DRBR160</v>
      </c>
      <c r="G86" s="142" t="str">
        <f>VLOOKUP(E86,'LISTADO ATM'!$A$2:$B$900,2,0)</f>
        <v xml:space="preserve">ATM Oficina Herrera </v>
      </c>
      <c r="H86" s="142" t="str">
        <f>VLOOKUP(E86,VIP!$A$2:$O19433,7,FALSE)</f>
        <v>Si</v>
      </c>
      <c r="I86" s="142" t="str">
        <f>VLOOKUP(E86,VIP!$A$2:$O11398,8,FALSE)</f>
        <v>Si</v>
      </c>
      <c r="J86" s="142" t="str">
        <f>VLOOKUP(E86,VIP!$A$2:$O11348,8,FALSE)</f>
        <v>Si</v>
      </c>
      <c r="K86" s="142" t="str">
        <f>VLOOKUP(E86,VIP!$A$2:$O14922,6,0)</f>
        <v>NO</v>
      </c>
      <c r="L86" s="143" t="s">
        <v>2216</v>
      </c>
      <c r="M86" s="99" t="s">
        <v>2442</v>
      </c>
      <c r="N86" s="99" t="s">
        <v>2449</v>
      </c>
      <c r="O86" s="142" t="s">
        <v>2451</v>
      </c>
      <c r="P86" s="142"/>
      <c r="Q86" s="162" t="s">
        <v>2216</v>
      </c>
    </row>
    <row r="87" spans="1:17" s="117" customFormat="1" ht="18" x14ac:dyDescent="0.25">
      <c r="A87" s="142" t="str">
        <f>VLOOKUP(E87,'LISTADO ATM'!$A$2:$C$901,3,0)</f>
        <v>NORTE</v>
      </c>
      <c r="B87" s="139" t="s">
        <v>2677</v>
      </c>
      <c r="C87" s="100">
        <v>44396.975659722222</v>
      </c>
      <c r="D87" s="100" t="s">
        <v>2178</v>
      </c>
      <c r="E87" s="134">
        <v>76</v>
      </c>
      <c r="F87" s="142" t="str">
        <f>VLOOKUP(E87,VIP!$A$2:$O14471,2,0)</f>
        <v>DRBR076</v>
      </c>
      <c r="G87" s="142" t="str">
        <f>VLOOKUP(E87,'LISTADO ATM'!$A$2:$B$900,2,0)</f>
        <v xml:space="preserve">ATM Casa Nelson (Puerto Plata) </v>
      </c>
      <c r="H87" s="142" t="str">
        <f>VLOOKUP(E87,VIP!$A$2:$O19432,7,FALSE)</f>
        <v>Si</v>
      </c>
      <c r="I87" s="142" t="str">
        <f>VLOOKUP(E87,VIP!$A$2:$O11397,8,FALSE)</f>
        <v>Si</v>
      </c>
      <c r="J87" s="142" t="str">
        <f>VLOOKUP(E87,VIP!$A$2:$O11347,8,FALSE)</f>
        <v>Si</v>
      </c>
      <c r="K87" s="142" t="str">
        <f>VLOOKUP(E87,VIP!$A$2:$O14921,6,0)</f>
        <v>NO</v>
      </c>
      <c r="L87" s="143" t="s">
        <v>2216</v>
      </c>
      <c r="M87" s="99" t="s">
        <v>2442</v>
      </c>
      <c r="N87" s="99" t="s">
        <v>2449</v>
      </c>
      <c r="O87" s="142" t="s">
        <v>2582</v>
      </c>
      <c r="P87" s="142"/>
      <c r="Q87" s="162" t="s">
        <v>2216</v>
      </c>
    </row>
    <row r="88" spans="1:17" s="117" customFormat="1" ht="18" x14ac:dyDescent="0.25">
      <c r="A88" s="142" t="str">
        <f>VLOOKUP(E88,'LISTADO ATM'!$A$2:$C$901,3,0)</f>
        <v>NORTE</v>
      </c>
      <c r="B88" s="139" t="s">
        <v>2676</v>
      </c>
      <c r="C88" s="100">
        <v>44396.989675925928</v>
      </c>
      <c r="D88" s="100" t="s">
        <v>2465</v>
      </c>
      <c r="E88" s="134">
        <v>8</v>
      </c>
      <c r="F88" s="142" t="str">
        <f>VLOOKUP(E88,VIP!$A$2:$O14470,2,0)</f>
        <v>DRBR008</v>
      </c>
      <c r="G88" s="142" t="str">
        <f>VLOOKUP(E88,'LISTADO ATM'!$A$2:$B$900,2,0)</f>
        <v>ATM Autoservicio Yaque</v>
      </c>
      <c r="H88" s="142" t="str">
        <f>VLOOKUP(E88,VIP!$A$2:$O19431,7,FALSE)</f>
        <v>Si</v>
      </c>
      <c r="I88" s="142" t="str">
        <f>VLOOKUP(E88,VIP!$A$2:$O11396,8,FALSE)</f>
        <v>Si</v>
      </c>
      <c r="J88" s="142" t="str">
        <f>VLOOKUP(E88,VIP!$A$2:$O11346,8,FALSE)</f>
        <v>Si</v>
      </c>
      <c r="K88" s="142" t="str">
        <f>VLOOKUP(E88,VIP!$A$2:$O14920,6,0)</f>
        <v>NO</v>
      </c>
      <c r="L88" s="143" t="s">
        <v>2557</v>
      </c>
      <c r="M88" s="99" t="s">
        <v>2442</v>
      </c>
      <c r="N88" s="99" t="s">
        <v>2449</v>
      </c>
      <c r="O88" s="142" t="s">
        <v>2466</v>
      </c>
      <c r="P88" s="142"/>
      <c r="Q88" s="162" t="s">
        <v>2557</v>
      </c>
    </row>
    <row r="89" spans="1:17" s="117" customFormat="1" ht="18" x14ac:dyDescent="0.25">
      <c r="A89" s="142" t="str">
        <f>VLOOKUP(E89,'LISTADO ATM'!$A$2:$C$901,3,0)</f>
        <v>DISTRITO NACIONAL</v>
      </c>
      <c r="B89" s="139" t="s">
        <v>2675</v>
      </c>
      <c r="C89" s="100">
        <v>44396.990856481483</v>
      </c>
      <c r="D89" s="100" t="s">
        <v>2177</v>
      </c>
      <c r="E89" s="134">
        <v>515</v>
      </c>
      <c r="F89" s="142" t="str">
        <f>VLOOKUP(E89,VIP!$A$2:$O14469,2,0)</f>
        <v>DRBR515</v>
      </c>
      <c r="G89" s="142" t="str">
        <f>VLOOKUP(E89,'LISTADO ATM'!$A$2:$B$900,2,0)</f>
        <v xml:space="preserve">ATM Oficina Agora Mall I </v>
      </c>
      <c r="H89" s="142" t="str">
        <f>VLOOKUP(E89,VIP!$A$2:$O19430,7,FALSE)</f>
        <v>Si</v>
      </c>
      <c r="I89" s="142" t="str">
        <f>VLOOKUP(E89,VIP!$A$2:$O11395,8,FALSE)</f>
        <v>Si</v>
      </c>
      <c r="J89" s="142" t="str">
        <f>VLOOKUP(E89,VIP!$A$2:$O11345,8,FALSE)</f>
        <v>Si</v>
      </c>
      <c r="K89" s="142" t="str">
        <f>VLOOKUP(E89,VIP!$A$2:$O14919,6,0)</f>
        <v>SI</v>
      </c>
      <c r="L89" s="143" t="s">
        <v>2461</v>
      </c>
      <c r="M89" s="99" t="s">
        <v>2442</v>
      </c>
      <c r="N89" s="99" t="s">
        <v>2449</v>
      </c>
      <c r="O89" s="142" t="s">
        <v>2451</v>
      </c>
      <c r="P89" s="142"/>
      <c r="Q89" s="162" t="s">
        <v>2461</v>
      </c>
    </row>
    <row r="90" spans="1:17" s="117" customFormat="1" ht="18" x14ac:dyDescent="0.25">
      <c r="A90" s="142" t="str">
        <f>VLOOKUP(E90,'LISTADO ATM'!$A$2:$C$901,3,0)</f>
        <v>NORTE</v>
      </c>
      <c r="B90" s="139" t="s">
        <v>2674</v>
      </c>
      <c r="C90" s="100">
        <v>44396.99113425926</v>
      </c>
      <c r="D90" s="100" t="s">
        <v>2178</v>
      </c>
      <c r="E90" s="134">
        <v>95</v>
      </c>
      <c r="F90" s="142" t="str">
        <f>VLOOKUP(E90,VIP!$A$2:$O14468,2,0)</f>
        <v>DRBR095</v>
      </c>
      <c r="G90" s="142" t="str">
        <f>VLOOKUP(E90,'LISTADO ATM'!$A$2:$B$900,2,0)</f>
        <v xml:space="preserve">ATM Oficina Tenares </v>
      </c>
      <c r="H90" s="142" t="str">
        <f>VLOOKUP(E90,VIP!$A$2:$O19429,7,FALSE)</f>
        <v>Si</v>
      </c>
      <c r="I90" s="142" t="str">
        <f>VLOOKUP(E90,VIP!$A$2:$O11394,8,FALSE)</f>
        <v>Si</v>
      </c>
      <c r="J90" s="142" t="str">
        <f>VLOOKUP(E90,VIP!$A$2:$O11344,8,FALSE)</f>
        <v>Si</v>
      </c>
      <c r="K90" s="142" t="str">
        <f>VLOOKUP(E90,VIP!$A$2:$O14918,6,0)</f>
        <v>SI</v>
      </c>
      <c r="L90" s="143" t="s">
        <v>2461</v>
      </c>
      <c r="M90" s="99" t="s">
        <v>2442</v>
      </c>
      <c r="N90" s="99" t="s">
        <v>2449</v>
      </c>
      <c r="O90" s="142" t="s">
        <v>2582</v>
      </c>
      <c r="P90" s="142"/>
      <c r="Q90" s="162" t="s">
        <v>2461</v>
      </c>
    </row>
    <row r="91" spans="1:17" s="117" customFormat="1" ht="18" x14ac:dyDescent="0.25">
      <c r="A91" s="142" t="str">
        <f>VLOOKUP(E91,'LISTADO ATM'!$A$2:$C$901,3,0)</f>
        <v>NORTE</v>
      </c>
      <c r="B91" s="139" t="s">
        <v>2673</v>
      </c>
      <c r="C91" s="100">
        <v>44396.99150462963</v>
      </c>
      <c r="D91" s="100" t="s">
        <v>2178</v>
      </c>
      <c r="E91" s="134">
        <v>333</v>
      </c>
      <c r="F91" s="142" t="str">
        <f>VLOOKUP(E91,VIP!$A$2:$O14467,2,0)</f>
        <v>DRBR333</v>
      </c>
      <c r="G91" s="142" t="str">
        <f>VLOOKUP(E91,'LISTADO ATM'!$A$2:$B$900,2,0)</f>
        <v>ATM Oficina Turey Maimón</v>
      </c>
      <c r="H91" s="142" t="str">
        <f>VLOOKUP(E91,VIP!$A$2:$O19428,7,FALSE)</f>
        <v>Si</v>
      </c>
      <c r="I91" s="142" t="str">
        <f>VLOOKUP(E91,VIP!$A$2:$O11393,8,FALSE)</f>
        <v>Si</v>
      </c>
      <c r="J91" s="142" t="str">
        <f>VLOOKUP(E91,VIP!$A$2:$O11343,8,FALSE)</f>
        <v>Si</v>
      </c>
      <c r="K91" s="142" t="str">
        <f>VLOOKUP(E91,VIP!$A$2:$O14917,6,0)</f>
        <v>NO</v>
      </c>
      <c r="L91" s="143" t="s">
        <v>2461</v>
      </c>
      <c r="M91" s="99" t="s">
        <v>2442</v>
      </c>
      <c r="N91" s="99" t="s">
        <v>2449</v>
      </c>
      <c r="O91" s="142" t="s">
        <v>2582</v>
      </c>
      <c r="P91" s="142"/>
      <c r="Q91" s="162" t="s">
        <v>2461</v>
      </c>
    </row>
    <row r="92" spans="1:17" s="117" customFormat="1" ht="18" x14ac:dyDescent="0.25">
      <c r="A92" s="142" t="str">
        <f>VLOOKUP(E92,'LISTADO ATM'!$A$2:$C$901,3,0)</f>
        <v>ESTE</v>
      </c>
      <c r="B92" s="139" t="s">
        <v>2672</v>
      </c>
      <c r="C92" s="100">
        <v>44396.994699074072</v>
      </c>
      <c r="D92" s="100" t="s">
        <v>2177</v>
      </c>
      <c r="E92" s="134">
        <v>742</v>
      </c>
      <c r="F92" s="142" t="str">
        <f>VLOOKUP(E92,VIP!$A$2:$O14466,2,0)</f>
        <v>DRBR990</v>
      </c>
      <c r="G92" s="142" t="str">
        <f>VLOOKUP(E92,'LISTADO ATM'!$A$2:$B$900,2,0)</f>
        <v xml:space="preserve">ATM Oficina Plaza del Rey (La Romana) </v>
      </c>
      <c r="H92" s="142" t="str">
        <f>VLOOKUP(E92,VIP!$A$2:$O19427,7,FALSE)</f>
        <v>Si</v>
      </c>
      <c r="I92" s="142" t="str">
        <f>VLOOKUP(E92,VIP!$A$2:$O11392,8,FALSE)</f>
        <v>Si</v>
      </c>
      <c r="J92" s="142" t="str">
        <f>VLOOKUP(E92,VIP!$A$2:$O11342,8,FALSE)</f>
        <v>Si</v>
      </c>
      <c r="K92" s="142" t="str">
        <f>VLOOKUP(E92,VIP!$A$2:$O14916,6,0)</f>
        <v>NO</v>
      </c>
      <c r="L92" s="143" t="s">
        <v>2216</v>
      </c>
      <c r="M92" s="99" t="s">
        <v>2442</v>
      </c>
      <c r="N92" s="99" t="s">
        <v>2449</v>
      </c>
      <c r="O92" s="142" t="s">
        <v>2451</v>
      </c>
      <c r="P92" s="142"/>
      <c r="Q92" s="162" t="s">
        <v>2216</v>
      </c>
    </row>
    <row r="93" spans="1:17" s="117" customFormat="1" ht="18" x14ac:dyDescent="0.25">
      <c r="A93" s="142" t="str">
        <f>VLOOKUP(E93,'LISTADO ATM'!$A$2:$C$901,3,0)</f>
        <v>DISTRITO NACIONAL</v>
      </c>
      <c r="B93" s="139" t="s">
        <v>2671</v>
      </c>
      <c r="C93" s="100">
        <v>44397.211539351854</v>
      </c>
      <c r="D93" s="100" t="s">
        <v>2177</v>
      </c>
      <c r="E93" s="134">
        <v>153</v>
      </c>
      <c r="F93" s="142" t="str">
        <f>VLOOKUP(E93,VIP!$A$2:$O14465,2,0)</f>
        <v>DRBR153</v>
      </c>
      <c r="G93" s="142" t="str">
        <f>VLOOKUP(E93,'LISTADO ATM'!$A$2:$B$900,2,0)</f>
        <v xml:space="preserve">ATM Rehabilitación </v>
      </c>
      <c r="H93" s="142" t="str">
        <f>VLOOKUP(E93,VIP!$A$2:$O19426,7,FALSE)</f>
        <v>No</v>
      </c>
      <c r="I93" s="142" t="str">
        <f>VLOOKUP(E93,VIP!$A$2:$O11391,8,FALSE)</f>
        <v>No</v>
      </c>
      <c r="J93" s="142" t="str">
        <f>VLOOKUP(E93,VIP!$A$2:$O11341,8,FALSE)</f>
        <v>No</v>
      </c>
      <c r="K93" s="142" t="str">
        <f>VLOOKUP(E93,VIP!$A$2:$O14915,6,0)</f>
        <v>NO</v>
      </c>
      <c r="L93" s="143" t="s">
        <v>2242</v>
      </c>
      <c r="M93" s="99" t="s">
        <v>2442</v>
      </c>
      <c r="N93" s="99" t="s">
        <v>2449</v>
      </c>
      <c r="O93" s="142" t="s">
        <v>2451</v>
      </c>
      <c r="P93" s="142"/>
      <c r="Q93" s="162" t="s">
        <v>2242</v>
      </c>
    </row>
    <row r="94" spans="1:17" s="117" customFormat="1" ht="18" x14ac:dyDescent="0.25">
      <c r="A94" s="142" t="str">
        <f>VLOOKUP(E94,'LISTADO ATM'!$A$2:$C$901,3,0)</f>
        <v>DISTRITO NACIONAL</v>
      </c>
      <c r="B94" s="139" t="s">
        <v>2670</v>
      </c>
      <c r="C94" s="100">
        <v>44397.212418981479</v>
      </c>
      <c r="D94" s="100" t="s">
        <v>2177</v>
      </c>
      <c r="E94" s="134">
        <v>21</v>
      </c>
      <c r="F94" s="142" t="str">
        <f>VLOOKUP(E94,VIP!$A$2:$O14464,2,0)</f>
        <v>DRBR021</v>
      </c>
      <c r="G94" s="142" t="str">
        <f>VLOOKUP(E94,'LISTADO ATM'!$A$2:$B$900,2,0)</f>
        <v xml:space="preserve">ATM Oficina Mella </v>
      </c>
      <c r="H94" s="142" t="str">
        <f>VLOOKUP(E94,VIP!$A$2:$O19425,7,FALSE)</f>
        <v>Si</v>
      </c>
      <c r="I94" s="142" t="str">
        <f>VLOOKUP(E94,VIP!$A$2:$O11390,8,FALSE)</f>
        <v>No</v>
      </c>
      <c r="J94" s="142" t="str">
        <f>VLOOKUP(E94,VIP!$A$2:$O11340,8,FALSE)</f>
        <v>No</v>
      </c>
      <c r="K94" s="142" t="str">
        <f>VLOOKUP(E94,VIP!$A$2:$O14914,6,0)</f>
        <v>NO</v>
      </c>
      <c r="L94" s="143" t="s">
        <v>2242</v>
      </c>
      <c r="M94" s="99" t="s">
        <v>2442</v>
      </c>
      <c r="N94" s="99" t="s">
        <v>2449</v>
      </c>
      <c r="O94" s="142" t="s">
        <v>2451</v>
      </c>
      <c r="P94" s="142"/>
      <c r="Q94" s="162" t="s">
        <v>2242</v>
      </c>
    </row>
    <row r="95" spans="1:17" s="117" customFormat="1" ht="18" x14ac:dyDescent="0.25">
      <c r="A95" s="142" t="str">
        <f>VLOOKUP(E95,'LISTADO ATM'!$A$2:$C$901,3,0)</f>
        <v>DISTRITO NACIONAL</v>
      </c>
      <c r="B95" s="139" t="s">
        <v>2669</v>
      </c>
      <c r="C95" s="100">
        <v>44397.213379629633</v>
      </c>
      <c r="D95" s="100" t="s">
        <v>2177</v>
      </c>
      <c r="E95" s="134">
        <v>744</v>
      </c>
      <c r="F95" s="142" t="str">
        <f>VLOOKUP(E95,VIP!$A$2:$O14463,2,0)</f>
        <v>DRBR289</v>
      </c>
      <c r="G95" s="142" t="str">
        <f>VLOOKUP(E95,'LISTADO ATM'!$A$2:$B$900,2,0)</f>
        <v xml:space="preserve">ATM Multicentro La Sirena Venezuela </v>
      </c>
      <c r="H95" s="142" t="str">
        <f>VLOOKUP(E95,VIP!$A$2:$O19424,7,FALSE)</f>
        <v>Si</v>
      </c>
      <c r="I95" s="142" t="str">
        <f>VLOOKUP(E95,VIP!$A$2:$O11389,8,FALSE)</f>
        <v>Si</v>
      </c>
      <c r="J95" s="142" t="str">
        <f>VLOOKUP(E95,VIP!$A$2:$O11339,8,FALSE)</f>
        <v>Si</v>
      </c>
      <c r="K95" s="142" t="str">
        <f>VLOOKUP(E95,VIP!$A$2:$O14913,6,0)</f>
        <v>SI</v>
      </c>
      <c r="L95" s="143" t="s">
        <v>2242</v>
      </c>
      <c r="M95" s="99" t="s">
        <v>2442</v>
      </c>
      <c r="N95" s="99" t="s">
        <v>2449</v>
      </c>
      <c r="O95" s="142" t="s">
        <v>2451</v>
      </c>
      <c r="P95" s="142"/>
      <c r="Q95" s="162" t="s">
        <v>2242</v>
      </c>
    </row>
    <row r="96" spans="1:17" s="117" customFormat="1" ht="18" x14ac:dyDescent="0.25">
      <c r="A96" s="142" t="str">
        <f>VLOOKUP(E96,'LISTADO ATM'!$A$2:$C$901,3,0)</f>
        <v>ESTE</v>
      </c>
      <c r="B96" s="139" t="s">
        <v>2668</v>
      </c>
      <c r="C96" s="100">
        <v>44397.214687500003</v>
      </c>
      <c r="D96" s="100" t="s">
        <v>2177</v>
      </c>
      <c r="E96" s="134">
        <v>1</v>
      </c>
      <c r="F96" s="142" t="str">
        <f>VLOOKUP(E96,VIP!$A$2:$O14462,2,0)</f>
        <v>DRBR001</v>
      </c>
      <c r="G96" s="142" t="str">
        <f>VLOOKUP(E96,'LISTADO ATM'!$A$2:$B$900,2,0)</f>
        <v>ATM S/M San Rafael del Yuma</v>
      </c>
      <c r="H96" s="142" t="str">
        <f>VLOOKUP(E96,VIP!$A$2:$O19423,7,FALSE)</f>
        <v>Si</v>
      </c>
      <c r="I96" s="142" t="str">
        <f>VLOOKUP(E96,VIP!$A$2:$O11388,8,FALSE)</f>
        <v>Si</v>
      </c>
      <c r="J96" s="142" t="str">
        <f>VLOOKUP(E96,VIP!$A$2:$O11338,8,FALSE)</f>
        <v>Si</v>
      </c>
      <c r="K96" s="142" t="str">
        <f>VLOOKUP(E96,VIP!$A$2:$O14912,6,0)</f>
        <v>NO</v>
      </c>
      <c r="L96" s="143" t="s">
        <v>2242</v>
      </c>
      <c r="M96" s="99" t="s">
        <v>2442</v>
      </c>
      <c r="N96" s="99" t="s">
        <v>2449</v>
      </c>
      <c r="O96" s="142" t="s">
        <v>2451</v>
      </c>
      <c r="P96" s="142"/>
      <c r="Q96" s="162" t="s">
        <v>2242</v>
      </c>
    </row>
    <row r="97" spans="1:17" s="117" customFormat="1" ht="18" x14ac:dyDescent="0.25">
      <c r="A97" s="142" t="str">
        <f>VLOOKUP(E97,'LISTADO ATM'!$A$2:$C$901,3,0)</f>
        <v>ESTE</v>
      </c>
      <c r="B97" s="139" t="s">
        <v>2667</v>
      </c>
      <c r="C97" s="100">
        <v>44397.230775462966</v>
      </c>
      <c r="D97" s="100" t="s">
        <v>2445</v>
      </c>
      <c r="E97" s="134">
        <v>294</v>
      </c>
      <c r="F97" s="142" t="str">
        <f>VLOOKUP(E97,VIP!$A$2:$O14461,2,0)</f>
        <v>DRBR294</v>
      </c>
      <c r="G97" s="142" t="str">
        <f>VLOOKUP(E97,'LISTADO ATM'!$A$2:$B$900,2,0)</f>
        <v xml:space="preserve">ATM Plaza Zaglul San Pedro II </v>
      </c>
      <c r="H97" s="142" t="str">
        <f>VLOOKUP(E97,VIP!$A$2:$O19422,7,FALSE)</f>
        <v>Si</v>
      </c>
      <c r="I97" s="142" t="str">
        <f>VLOOKUP(E97,VIP!$A$2:$O11387,8,FALSE)</f>
        <v>Si</v>
      </c>
      <c r="J97" s="142" t="str">
        <f>VLOOKUP(E97,VIP!$A$2:$O11337,8,FALSE)</f>
        <v>Si</v>
      </c>
      <c r="K97" s="142" t="str">
        <f>VLOOKUP(E97,VIP!$A$2:$O14911,6,0)</f>
        <v>NO</v>
      </c>
      <c r="L97" s="143" t="s">
        <v>2414</v>
      </c>
      <c r="M97" s="99" t="s">
        <v>2442</v>
      </c>
      <c r="N97" s="99" t="s">
        <v>2449</v>
      </c>
      <c r="O97" s="142" t="s">
        <v>2450</v>
      </c>
      <c r="P97" s="142"/>
      <c r="Q97" s="162" t="s">
        <v>2414</v>
      </c>
    </row>
    <row r="98" spans="1:17" s="117" customFormat="1" ht="18" x14ac:dyDescent="0.25">
      <c r="A98" s="142" t="str">
        <f>VLOOKUP(E98,'LISTADO ATM'!$A$2:$C$901,3,0)</f>
        <v>NORTE</v>
      </c>
      <c r="B98" s="139" t="s">
        <v>2666</v>
      </c>
      <c r="C98" s="100">
        <v>44397.23369212963</v>
      </c>
      <c r="D98" s="100" t="s">
        <v>2584</v>
      </c>
      <c r="E98" s="134">
        <v>351</v>
      </c>
      <c r="F98" s="142" t="str">
        <f>VLOOKUP(E98,VIP!$A$2:$O14460,2,0)</f>
        <v>DRBR351</v>
      </c>
      <c r="G98" s="142" t="str">
        <f>VLOOKUP(E98,'LISTADO ATM'!$A$2:$B$900,2,0)</f>
        <v xml:space="preserve">ATM S/M José Luís (Puerto Plata) </v>
      </c>
      <c r="H98" s="142" t="str">
        <f>VLOOKUP(E98,VIP!$A$2:$O19421,7,FALSE)</f>
        <v>Si</v>
      </c>
      <c r="I98" s="142" t="str">
        <f>VLOOKUP(E98,VIP!$A$2:$O11386,8,FALSE)</f>
        <v>Si</v>
      </c>
      <c r="J98" s="142" t="str">
        <f>VLOOKUP(E98,VIP!$A$2:$O11336,8,FALSE)</f>
        <v>Si</v>
      </c>
      <c r="K98" s="142" t="str">
        <f>VLOOKUP(E98,VIP!$A$2:$O14910,6,0)</f>
        <v>NO</v>
      </c>
      <c r="L98" s="143" t="s">
        <v>2414</v>
      </c>
      <c r="M98" s="99" t="s">
        <v>2442</v>
      </c>
      <c r="N98" s="99" t="s">
        <v>2449</v>
      </c>
      <c r="O98" s="142" t="s">
        <v>2679</v>
      </c>
      <c r="P98" s="142"/>
      <c r="Q98" s="162" t="s">
        <v>2414</v>
      </c>
    </row>
    <row r="99" spans="1:17" s="117" customFormat="1" ht="18" x14ac:dyDescent="0.25">
      <c r="A99" s="142" t="str">
        <f>VLOOKUP(E99,'LISTADO ATM'!$A$2:$C$901,3,0)</f>
        <v>DISTRITO NACIONAL</v>
      </c>
      <c r="B99" s="139" t="s">
        <v>2665</v>
      </c>
      <c r="C99" s="100">
        <v>44397.238391203704</v>
      </c>
      <c r="D99" s="100" t="s">
        <v>2445</v>
      </c>
      <c r="E99" s="134">
        <v>655</v>
      </c>
      <c r="F99" s="142" t="str">
        <f>VLOOKUP(E99,VIP!$A$2:$O14459,2,0)</f>
        <v>DRBR655</v>
      </c>
      <c r="G99" s="142" t="str">
        <f>VLOOKUP(E99,'LISTADO ATM'!$A$2:$B$900,2,0)</f>
        <v>ATM Farmacia Sandra</v>
      </c>
      <c r="H99" s="142" t="str">
        <f>VLOOKUP(E99,VIP!$A$2:$O19420,7,FALSE)</f>
        <v>Si</v>
      </c>
      <c r="I99" s="142" t="str">
        <f>VLOOKUP(E99,VIP!$A$2:$O11385,8,FALSE)</f>
        <v>Si</v>
      </c>
      <c r="J99" s="142" t="str">
        <f>VLOOKUP(E99,VIP!$A$2:$O11335,8,FALSE)</f>
        <v>Si</v>
      </c>
      <c r="K99" s="142" t="str">
        <f>VLOOKUP(E99,VIP!$A$2:$O14909,6,0)</f>
        <v>NO</v>
      </c>
      <c r="L99" s="143" t="s">
        <v>2414</v>
      </c>
      <c r="M99" s="99" t="s">
        <v>2442</v>
      </c>
      <c r="N99" s="99" t="s">
        <v>2449</v>
      </c>
      <c r="O99" s="142" t="s">
        <v>2450</v>
      </c>
      <c r="P99" s="142"/>
      <c r="Q99" s="162" t="s">
        <v>2414</v>
      </c>
    </row>
    <row r="100" spans="1:17" s="117" customFormat="1" ht="18" x14ac:dyDescent="0.25">
      <c r="A100" s="142" t="str">
        <f>VLOOKUP(E100,'LISTADO ATM'!$A$2:$C$901,3,0)</f>
        <v>SUR</v>
      </c>
      <c r="B100" s="139" t="s">
        <v>2681</v>
      </c>
      <c r="C100" s="100">
        <v>44397.332175925927</v>
      </c>
      <c r="D100" s="100" t="s">
        <v>2177</v>
      </c>
      <c r="E100" s="134">
        <v>512</v>
      </c>
      <c r="F100" s="142" t="str">
        <f>VLOOKUP(E100,VIP!$A$2:$O14460,2,0)</f>
        <v>DRBR512</v>
      </c>
      <c r="G100" s="142" t="str">
        <f>VLOOKUP(E100,'LISTADO ATM'!$A$2:$B$900,2,0)</f>
        <v>ATM Plaza Jesús Ferreira</v>
      </c>
      <c r="H100" s="142" t="str">
        <f>VLOOKUP(E100,VIP!$A$2:$O19421,7,FALSE)</f>
        <v>N/A</v>
      </c>
      <c r="I100" s="142" t="str">
        <f>VLOOKUP(E100,VIP!$A$2:$O11386,8,FALSE)</f>
        <v>N/A</v>
      </c>
      <c r="J100" s="142" t="str">
        <f>VLOOKUP(E100,VIP!$A$2:$O11336,8,FALSE)</f>
        <v>N/A</v>
      </c>
      <c r="K100" s="142" t="str">
        <f>VLOOKUP(E100,VIP!$A$2:$O14910,6,0)</f>
        <v>N/A</v>
      </c>
      <c r="L100" s="143" t="s">
        <v>2242</v>
      </c>
      <c r="M100" s="99" t="s">
        <v>2442</v>
      </c>
      <c r="N100" s="99" t="s">
        <v>2449</v>
      </c>
      <c r="O100" s="142" t="s">
        <v>2451</v>
      </c>
      <c r="P100" s="142"/>
      <c r="Q100" s="162" t="s">
        <v>2242</v>
      </c>
    </row>
    <row r="101" spans="1:17" s="117" customFormat="1" ht="18" x14ac:dyDescent="0.25">
      <c r="A101" s="142" t="str">
        <f>VLOOKUP(E101,'LISTADO ATM'!$A$2:$C$901,3,0)</f>
        <v>ESTE</v>
      </c>
      <c r="B101" s="139" t="s">
        <v>2682</v>
      </c>
      <c r="C101" s="100">
        <v>44397.331979166665</v>
      </c>
      <c r="D101" s="100" t="s">
        <v>2445</v>
      </c>
      <c r="E101" s="134">
        <v>838</v>
      </c>
      <c r="F101" s="142" t="str">
        <f>VLOOKUP(E101,VIP!$A$2:$O14461,2,0)</f>
        <v>DRBR838</v>
      </c>
      <c r="G101" s="142" t="str">
        <f>VLOOKUP(E101,'LISTADO ATM'!$A$2:$B$900,2,0)</f>
        <v xml:space="preserve">ATM UNP Consuelo </v>
      </c>
      <c r="H101" s="142" t="str">
        <f>VLOOKUP(E101,VIP!$A$2:$O19422,7,FALSE)</f>
        <v>Si</v>
      </c>
      <c r="I101" s="142" t="str">
        <f>VLOOKUP(E101,VIP!$A$2:$O11387,8,FALSE)</f>
        <v>Si</v>
      </c>
      <c r="J101" s="142" t="str">
        <f>VLOOKUP(E101,VIP!$A$2:$O11337,8,FALSE)</f>
        <v>Si</v>
      </c>
      <c r="K101" s="142" t="str">
        <f>VLOOKUP(E101,VIP!$A$2:$O14911,6,0)</f>
        <v>NO</v>
      </c>
      <c r="L101" s="143" t="s">
        <v>2414</v>
      </c>
      <c r="M101" s="99" t="s">
        <v>2442</v>
      </c>
      <c r="N101" s="99" t="s">
        <v>2449</v>
      </c>
      <c r="O101" s="142" t="s">
        <v>2450</v>
      </c>
      <c r="P101" s="142"/>
      <c r="Q101" s="162" t="s">
        <v>2414</v>
      </c>
    </row>
    <row r="102" spans="1:17" s="117" customFormat="1" ht="18" x14ac:dyDescent="0.25">
      <c r="A102" s="142" t="str">
        <f>VLOOKUP(E102,'LISTADO ATM'!$A$2:$C$901,3,0)</f>
        <v>ESTE</v>
      </c>
      <c r="B102" s="139" t="s">
        <v>2683</v>
      </c>
      <c r="C102" s="100">
        <v>44397.330057870371</v>
      </c>
      <c r="D102" s="100" t="s">
        <v>2177</v>
      </c>
      <c r="E102" s="134">
        <v>802</v>
      </c>
      <c r="F102" s="142" t="str">
        <f>VLOOKUP(E102,VIP!$A$2:$O14462,2,0)</f>
        <v>DRBR802</v>
      </c>
      <c r="G102" s="142" t="str">
        <f>VLOOKUP(E102,'LISTADO ATM'!$A$2:$B$900,2,0)</f>
        <v xml:space="preserve">ATM UNP Aeropuerto La Romana </v>
      </c>
      <c r="H102" s="142" t="str">
        <f>VLOOKUP(E102,VIP!$A$2:$O19423,7,FALSE)</f>
        <v>Si</v>
      </c>
      <c r="I102" s="142" t="str">
        <f>VLOOKUP(E102,VIP!$A$2:$O11388,8,FALSE)</f>
        <v>Si</v>
      </c>
      <c r="J102" s="142" t="str">
        <f>VLOOKUP(E102,VIP!$A$2:$O11338,8,FALSE)</f>
        <v>Si</v>
      </c>
      <c r="K102" s="142" t="str">
        <f>VLOOKUP(E102,VIP!$A$2:$O14912,6,0)</f>
        <v>NO</v>
      </c>
      <c r="L102" s="143" t="s">
        <v>2216</v>
      </c>
      <c r="M102" s="99" t="s">
        <v>2442</v>
      </c>
      <c r="N102" s="99" t="s">
        <v>2449</v>
      </c>
      <c r="O102" s="142" t="s">
        <v>2451</v>
      </c>
      <c r="P102" s="142"/>
      <c r="Q102" s="162" t="s">
        <v>2216</v>
      </c>
    </row>
    <row r="103" spans="1:17" s="117" customFormat="1" ht="18" x14ac:dyDescent="0.25">
      <c r="A103" s="142" t="str">
        <f>VLOOKUP(E103,'LISTADO ATM'!$A$2:$C$901,3,0)</f>
        <v>NORTE</v>
      </c>
      <c r="B103" s="139" t="s">
        <v>2684</v>
      </c>
      <c r="C103" s="100">
        <v>44397.324745370373</v>
      </c>
      <c r="D103" s="100" t="s">
        <v>2465</v>
      </c>
      <c r="E103" s="134">
        <v>413</v>
      </c>
      <c r="F103" s="142" t="str">
        <f>VLOOKUP(E103,VIP!$A$2:$O14463,2,0)</f>
        <v>DRBR413</v>
      </c>
      <c r="G103" s="142" t="str">
        <f>VLOOKUP(E103,'LISTADO ATM'!$A$2:$B$900,2,0)</f>
        <v xml:space="preserve">ATM UNP Las Galeras Samaná </v>
      </c>
      <c r="H103" s="142" t="str">
        <f>VLOOKUP(E103,VIP!$A$2:$O19424,7,FALSE)</f>
        <v>Si</v>
      </c>
      <c r="I103" s="142" t="str">
        <f>VLOOKUP(E103,VIP!$A$2:$O11389,8,FALSE)</f>
        <v>Si</v>
      </c>
      <c r="J103" s="142" t="str">
        <f>VLOOKUP(E103,VIP!$A$2:$O11339,8,FALSE)</f>
        <v>Si</v>
      </c>
      <c r="K103" s="142" t="str">
        <f>VLOOKUP(E103,VIP!$A$2:$O14913,6,0)</f>
        <v>NO</v>
      </c>
      <c r="L103" s="143" t="s">
        <v>2438</v>
      </c>
      <c r="M103" s="99" t="s">
        <v>2442</v>
      </c>
      <c r="N103" s="99" t="s">
        <v>2449</v>
      </c>
      <c r="O103" s="142" t="s">
        <v>2586</v>
      </c>
      <c r="P103" s="142"/>
      <c r="Q103" s="162" t="s">
        <v>2438</v>
      </c>
    </row>
    <row r="104" spans="1:17" s="117" customFormat="1" ht="18" x14ac:dyDescent="0.25">
      <c r="A104" s="142" t="str">
        <f>VLOOKUP(E104,'LISTADO ATM'!$A$2:$C$901,3,0)</f>
        <v>ESTE</v>
      </c>
      <c r="B104" s="139" t="s">
        <v>2685</v>
      </c>
      <c r="C104" s="100">
        <v>44397.32271990741</v>
      </c>
      <c r="D104" s="100" t="s">
        <v>2445</v>
      </c>
      <c r="E104" s="134">
        <v>366</v>
      </c>
      <c r="F104" s="142" t="str">
        <f>VLOOKUP(E104,VIP!$A$2:$O14464,2,0)</f>
        <v>DRBR366</v>
      </c>
      <c r="G104" s="142" t="str">
        <f>VLOOKUP(E104,'LISTADO ATM'!$A$2:$B$900,2,0)</f>
        <v>ATM Oficina Boulevard (Higuey) II</v>
      </c>
      <c r="H104" s="142" t="str">
        <f>VLOOKUP(E104,VIP!$A$2:$O19425,7,FALSE)</f>
        <v>N/A</v>
      </c>
      <c r="I104" s="142" t="str">
        <f>VLOOKUP(E104,VIP!$A$2:$O11390,8,FALSE)</f>
        <v>N/A</v>
      </c>
      <c r="J104" s="142" t="str">
        <f>VLOOKUP(E104,VIP!$A$2:$O11340,8,FALSE)</f>
        <v>N/A</v>
      </c>
      <c r="K104" s="142" t="str">
        <f>VLOOKUP(E104,VIP!$A$2:$O14914,6,0)</f>
        <v>N/A</v>
      </c>
      <c r="L104" s="143" t="s">
        <v>2414</v>
      </c>
      <c r="M104" s="99" t="s">
        <v>2442</v>
      </c>
      <c r="N104" s="99" t="s">
        <v>2449</v>
      </c>
      <c r="O104" s="142" t="s">
        <v>2450</v>
      </c>
      <c r="P104" s="142"/>
      <c r="Q104" s="162" t="s">
        <v>2414</v>
      </c>
    </row>
    <row r="1048303" spans="16:16" ht="18" x14ac:dyDescent="0.25">
      <c r="P1048303" s="142"/>
    </row>
  </sheetData>
  <autoFilter ref="A4:Q4">
    <sortState ref="A5:Q99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5:E1048576 E1:E4">
    <cfRule type="duplicateValues" dxfId="245" priority="121899"/>
  </conditionalFormatting>
  <conditionalFormatting sqref="B105:B1048576 B1:B4">
    <cfRule type="duplicateValues" dxfId="244" priority="121902"/>
  </conditionalFormatting>
  <conditionalFormatting sqref="E105:E1048576 E1:E4">
    <cfRule type="duplicateValues" dxfId="243" priority="90"/>
  </conditionalFormatting>
  <conditionalFormatting sqref="B105:B1048576 B1:B21">
    <cfRule type="duplicateValues" dxfId="242" priority="83"/>
  </conditionalFormatting>
  <conditionalFormatting sqref="E22:E26">
    <cfRule type="duplicateValues" dxfId="241" priority="82"/>
  </conditionalFormatting>
  <conditionalFormatting sqref="B22:B26">
    <cfRule type="duplicateValues" dxfId="240" priority="81"/>
  </conditionalFormatting>
  <conditionalFormatting sqref="B22:B26">
    <cfRule type="duplicateValues" dxfId="239" priority="80"/>
  </conditionalFormatting>
  <conditionalFormatting sqref="E22:E26">
    <cfRule type="duplicateValues" dxfId="238" priority="79"/>
  </conditionalFormatting>
  <conditionalFormatting sqref="B22:B26">
    <cfRule type="duplicateValues" dxfId="237" priority="78"/>
  </conditionalFormatting>
  <conditionalFormatting sqref="E22:E26">
    <cfRule type="duplicateValues" dxfId="236" priority="77"/>
  </conditionalFormatting>
  <conditionalFormatting sqref="B22:B26">
    <cfRule type="duplicateValues" dxfId="235" priority="76"/>
  </conditionalFormatting>
  <conditionalFormatting sqref="E105:E1048576 E1:E26">
    <cfRule type="duplicateValues" dxfId="234" priority="75"/>
  </conditionalFormatting>
  <conditionalFormatting sqref="B105:B1048576 B1:B44">
    <cfRule type="duplicateValues" dxfId="233" priority="66"/>
  </conditionalFormatting>
  <conditionalFormatting sqref="E45:E47">
    <cfRule type="duplicateValues" dxfId="232" priority="65"/>
  </conditionalFormatting>
  <conditionalFormatting sqref="B45:B47">
    <cfRule type="duplicateValues" dxfId="231" priority="64"/>
  </conditionalFormatting>
  <conditionalFormatting sqref="B45:B47">
    <cfRule type="duplicateValues" dxfId="230" priority="63"/>
  </conditionalFormatting>
  <conditionalFormatting sqref="E45:E47">
    <cfRule type="duplicateValues" dxfId="229" priority="62"/>
  </conditionalFormatting>
  <conditionalFormatting sqref="B45:B47">
    <cfRule type="duplicateValues" dxfId="228" priority="61"/>
  </conditionalFormatting>
  <conditionalFormatting sqref="E45:E47">
    <cfRule type="duplicateValues" dxfId="227" priority="60"/>
  </conditionalFormatting>
  <conditionalFormatting sqref="E45:E47">
    <cfRule type="duplicateValues" dxfId="226" priority="59"/>
  </conditionalFormatting>
  <conditionalFormatting sqref="B45:B47">
    <cfRule type="duplicateValues" dxfId="225" priority="58"/>
  </conditionalFormatting>
  <conditionalFormatting sqref="B45:B47">
    <cfRule type="duplicateValues" dxfId="224" priority="57"/>
  </conditionalFormatting>
  <conditionalFormatting sqref="E105:E1048576 E1:E47">
    <cfRule type="duplicateValues" dxfId="223" priority="56"/>
  </conditionalFormatting>
  <conditionalFormatting sqref="E48:E51">
    <cfRule type="duplicateValues" dxfId="222" priority="55"/>
  </conditionalFormatting>
  <conditionalFormatting sqref="B48:B51">
    <cfRule type="duplicateValues" dxfId="221" priority="54"/>
  </conditionalFormatting>
  <conditionalFormatting sqref="B48:B51">
    <cfRule type="duplicateValues" dxfId="220" priority="53"/>
  </conditionalFormatting>
  <conditionalFormatting sqref="E48:E51">
    <cfRule type="duplicateValues" dxfId="219" priority="52"/>
  </conditionalFormatting>
  <conditionalFormatting sqref="B48:B51">
    <cfRule type="duplicateValues" dxfId="218" priority="51"/>
  </conditionalFormatting>
  <conditionalFormatting sqref="E48:E51">
    <cfRule type="duplicateValues" dxfId="217" priority="50"/>
  </conditionalFormatting>
  <conditionalFormatting sqref="B48:B51">
    <cfRule type="duplicateValues" dxfId="216" priority="49"/>
  </conditionalFormatting>
  <conditionalFormatting sqref="E48:E51">
    <cfRule type="duplicateValues" dxfId="215" priority="48"/>
  </conditionalFormatting>
  <conditionalFormatting sqref="B48:B51">
    <cfRule type="duplicateValues" dxfId="214" priority="47"/>
  </conditionalFormatting>
  <conditionalFormatting sqref="E48:E51">
    <cfRule type="duplicateValues" dxfId="213" priority="46"/>
  </conditionalFormatting>
  <conditionalFormatting sqref="E105:E1048576 E1:E51">
    <cfRule type="duplicateValues" dxfId="212" priority="45"/>
  </conditionalFormatting>
  <conditionalFormatting sqref="E52:E75">
    <cfRule type="duplicateValues" dxfId="211" priority="44"/>
  </conditionalFormatting>
  <conditionalFormatting sqref="B52:B75">
    <cfRule type="duplicateValues" dxfId="210" priority="43"/>
  </conditionalFormatting>
  <conditionalFormatting sqref="B52:B75">
    <cfRule type="duplicateValues" dxfId="209" priority="42"/>
  </conditionalFormatting>
  <conditionalFormatting sqref="E52:E75">
    <cfRule type="duplicateValues" dxfId="208" priority="41"/>
  </conditionalFormatting>
  <conditionalFormatting sqref="B52:B75">
    <cfRule type="duplicateValues" dxfId="207" priority="40"/>
  </conditionalFormatting>
  <conditionalFormatting sqref="E52:E75">
    <cfRule type="duplicateValues" dxfId="206" priority="39"/>
  </conditionalFormatting>
  <conditionalFormatting sqref="B52:B75">
    <cfRule type="duplicateValues" dxfId="205" priority="38"/>
  </conditionalFormatting>
  <conditionalFormatting sqref="E52:E75">
    <cfRule type="duplicateValues" dxfId="204" priority="37"/>
  </conditionalFormatting>
  <conditionalFormatting sqref="B52:B75">
    <cfRule type="duplicateValues" dxfId="203" priority="36"/>
  </conditionalFormatting>
  <conditionalFormatting sqref="E52:E75">
    <cfRule type="duplicateValues" dxfId="202" priority="35"/>
  </conditionalFormatting>
  <conditionalFormatting sqref="E52:E75">
    <cfRule type="duplicateValues" dxfId="201" priority="34"/>
  </conditionalFormatting>
  <conditionalFormatting sqref="E76:E85">
    <cfRule type="duplicateValues" dxfId="200" priority="33"/>
  </conditionalFormatting>
  <conditionalFormatting sqref="B76:B85">
    <cfRule type="duplicateValues" dxfId="199" priority="32"/>
  </conditionalFormatting>
  <conditionalFormatting sqref="B76:B85">
    <cfRule type="duplicateValues" dxfId="198" priority="31"/>
  </conditionalFormatting>
  <conditionalFormatting sqref="E76:E85">
    <cfRule type="duplicateValues" dxfId="197" priority="30"/>
  </conditionalFormatting>
  <conditionalFormatting sqref="B76:B85">
    <cfRule type="duplicateValues" dxfId="196" priority="29"/>
  </conditionalFormatting>
  <conditionalFormatting sqref="E76:E85">
    <cfRule type="duplicateValues" dxfId="195" priority="28"/>
  </conditionalFormatting>
  <conditionalFormatting sqref="B76:B85">
    <cfRule type="duplicateValues" dxfId="194" priority="27"/>
  </conditionalFormatting>
  <conditionalFormatting sqref="E76:E85">
    <cfRule type="duplicateValues" dxfId="193" priority="26"/>
  </conditionalFormatting>
  <conditionalFormatting sqref="B76:B85">
    <cfRule type="duplicateValues" dxfId="192" priority="25"/>
  </conditionalFormatting>
  <conditionalFormatting sqref="E76:E85">
    <cfRule type="duplicateValues" dxfId="191" priority="24"/>
  </conditionalFormatting>
  <conditionalFormatting sqref="E76:E85">
    <cfRule type="duplicateValues" dxfId="190" priority="23"/>
  </conditionalFormatting>
  <conditionalFormatting sqref="E27:E44">
    <cfRule type="duplicateValues" dxfId="189" priority="122151"/>
  </conditionalFormatting>
  <conditionalFormatting sqref="B27:B44">
    <cfRule type="duplicateValues" dxfId="188" priority="122153"/>
  </conditionalFormatting>
  <conditionalFormatting sqref="E5:E21">
    <cfRule type="duplicateValues" dxfId="187" priority="122157"/>
  </conditionalFormatting>
  <conditionalFormatting sqref="B5:B21">
    <cfRule type="duplicateValues" dxfId="186" priority="122158"/>
  </conditionalFormatting>
  <conditionalFormatting sqref="E86:E99">
    <cfRule type="duplicateValues" dxfId="185" priority="22"/>
  </conditionalFormatting>
  <conditionalFormatting sqref="B86:B99">
    <cfRule type="duplicateValues" dxfId="184" priority="21"/>
  </conditionalFormatting>
  <conditionalFormatting sqref="B86:B99">
    <cfRule type="duplicateValues" dxfId="183" priority="20"/>
  </conditionalFormatting>
  <conditionalFormatting sqref="E86:E99">
    <cfRule type="duplicateValues" dxfId="182" priority="19"/>
  </conditionalFormatting>
  <conditionalFormatting sqref="B86:B99">
    <cfRule type="duplicateValues" dxfId="181" priority="18"/>
  </conditionalFormatting>
  <conditionalFormatting sqref="E86:E99">
    <cfRule type="duplicateValues" dxfId="180" priority="17"/>
  </conditionalFormatting>
  <conditionalFormatting sqref="B86:B99">
    <cfRule type="duplicateValues" dxfId="179" priority="16"/>
  </conditionalFormatting>
  <conditionalFormatting sqref="E86:E99">
    <cfRule type="duplicateValues" dxfId="178" priority="15"/>
  </conditionalFormatting>
  <conditionalFormatting sqref="B86:B99">
    <cfRule type="duplicateValues" dxfId="177" priority="14"/>
  </conditionalFormatting>
  <conditionalFormatting sqref="E86:E99">
    <cfRule type="duplicateValues" dxfId="176" priority="13"/>
  </conditionalFormatting>
  <conditionalFormatting sqref="E86:E99">
    <cfRule type="duplicateValues" dxfId="175" priority="12"/>
  </conditionalFormatting>
  <conditionalFormatting sqref="E100:E104">
    <cfRule type="duplicateValues" dxfId="68" priority="11"/>
  </conditionalFormatting>
  <conditionalFormatting sqref="B100:B104">
    <cfRule type="duplicateValues" dxfId="67" priority="10"/>
  </conditionalFormatting>
  <conditionalFormatting sqref="B100:B104">
    <cfRule type="duplicateValues" dxfId="66" priority="9"/>
  </conditionalFormatting>
  <conditionalFormatting sqref="E100:E104">
    <cfRule type="duplicateValues" dxfId="65" priority="8"/>
  </conditionalFormatting>
  <conditionalFormatting sqref="B100:B104">
    <cfRule type="duplicateValues" dxfId="64" priority="7"/>
  </conditionalFormatting>
  <conditionalFormatting sqref="E100:E104">
    <cfRule type="duplicateValues" dxfId="63" priority="6"/>
  </conditionalFormatting>
  <conditionalFormatting sqref="B100:B104">
    <cfRule type="duplicateValues" dxfId="62" priority="5"/>
  </conditionalFormatting>
  <conditionalFormatting sqref="E100:E104">
    <cfRule type="duplicateValues" dxfId="61" priority="4"/>
  </conditionalFormatting>
  <conditionalFormatting sqref="B100:B104">
    <cfRule type="duplicateValues" dxfId="60" priority="3"/>
  </conditionalFormatting>
  <conditionalFormatting sqref="E100:E104">
    <cfRule type="duplicateValues" dxfId="59" priority="2"/>
  </conditionalFormatting>
  <conditionalFormatting sqref="E100:E104">
    <cfRule type="duplicateValues" dxfId="58" priority="1"/>
  </conditionalFormatting>
  <hyperlinks>
    <hyperlink ref="B26" r:id="rId7" display="http://s460-helpdesk/CAisd/pdmweb.exe?OP=SEARCH+FACTORY=in+SKIPLIST=1+QBE.EQ.id=3666703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4"/>
  <sheetViews>
    <sheetView topLeftCell="A31" zoomScale="85" zoomScaleNormal="85" workbookViewId="0">
      <selection activeCell="D51" sqref="D51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9" t="s">
        <v>2147</v>
      </c>
      <c r="B1" s="180"/>
      <c r="C1" s="180"/>
      <c r="D1" s="180"/>
      <c r="E1" s="181"/>
      <c r="F1" s="177" t="s">
        <v>2546</v>
      </c>
      <c r="G1" s="178"/>
      <c r="H1" s="105">
        <f>COUNTIF(A:E,"2 Gavetas Vacias + Gavetas Fallando")</f>
        <v>0</v>
      </c>
      <c r="I1" s="105">
        <f>COUNTIF(A:E,("3 Gavetas Vacias"))</f>
        <v>12</v>
      </c>
      <c r="J1" s="83">
        <f>COUNTIF(A:E,"2 Gavetas Fallando + 1 gavetas Vacias")</f>
        <v>0</v>
      </c>
    </row>
    <row r="2" spans="1:11" ht="25.5" customHeight="1" x14ac:dyDescent="0.25">
      <c r="A2" s="182" t="s">
        <v>2447</v>
      </c>
      <c r="B2" s="183"/>
      <c r="C2" s="183"/>
      <c r="D2" s="183"/>
      <c r="E2" s="184"/>
      <c r="F2" s="104" t="s">
        <v>2545</v>
      </c>
      <c r="G2" s="103">
        <f>G3+G4</f>
        <v>100</v>
      </c>
      <c r="H2" s="104" t="s">
        <v>2555</v>
      </c>
      <c r="I2" s="103">
        <f>COUNTIF(A:E,"Abastecido")</f>
        <v>2</v>
      </c>
      <c r="J2" s="104" t="s">
        <v>2573</v>
      </c>
      <c r="K2" s="103">
        <f>COUNTIF(REPORTE!1:1048576,"REINICIO FALLIDO")</f>
        <v>0</v>
      </c>
    </row>
    <row r="3" spans="1:11" ht="18" x14ac:dyDescent="0.25">
      <c r="A3" s="117"/>
      <c r="B3" s="145"/>
      <c r="C3" s="118"/>
      <c r="D3" s="118"/>
      <c r="E3" s="125"/>
      <c r="F3" s="104" t="s">
        <v>2544</v>
      </c>
      <c r="G3" s="103">
        <f>COUNTIF(REPORTE!A:Q,"fuera de Servicio")</f>
        <v>100</v>
      </c>
      <c r="H3" s="104" t="s">
        <v>2551</v>
      </c>
      <c r="I3" s="103">
        <f>COUNTIF(A:E,"Gavetas Vacías + Gavetas Fallando")</f>
        <v>9</v>
      </c>
      <c r="J3" s="104" t="s">
        <v>2574</v>
      </c>
      <c r="K3" s="103">
        <f>COUNTIF(REPORTE!1:1048576,"CARGA FALLIDA")</f>
        <v>0</v>
      </c>
    </row>
    <row r="4" spans="1:11" ht="18.75" thickBot="1" x14ac:dyDescent="0.3">
      <c r="A4" s="124" t="s">
        <v>2410</v>
      </c>
      <c r="B4" s="141">
        <v>44397.25</v>
      </c>
      <c r="C4" s="118"/>
      <c r="D4" s="118"/>
      <c r="E4" s="126"/>
      <c r="F4" s="104" t="s">
        <v>2541</v>
      </c>
      <c r="G4" s="103">
        <f>COUNTIF(REPORTE!A:Q,"En Servicio")</f>
        <v>0</v>
      </c>
      <c r="H4" s="104" t="s">
        <v>2554</v>
      </c>
      <c r="I4" s="103">
        <f>COUNTIF(A:E,"Solucionado")</f>
        <v>1</v>
      </c>
      <c r="J4" s="104" t="s">
        <v>2575</v>
      </c>
      <c r="K4" s="103">
        <f>COUNTIF(REPORTE!1:1048576,"PRINTER DEPOSITO")</f>
        <v>0</v>
      </c>
    </row>
    <row r="5" spans="1:11" ht="18.75" thickBot="1" x14ac:dyDescent="0.3">
      <c r="A5" s="124" t="s">
        <v>2411</v>
      </c>
      <c r="B5" s="141">
        <v>44397.75</v>
      </c>
      <c r="C5" s="152"/>
      <c r="D5" s="118"/>
      <c r="E5" s="126"/>
      <c r="F5" s="104" t="s">
        <v>2542</v>
      </c>
      <c r="G5" s="103">
        <f>COUNTIF(REPORTE!A:Q,"reinicio exitoso")</f>
        <v>0</v>
      </c>
      <c r="H5" s="104" t="s">
        <v>2548</v>
      </c>
      <c r="I5" s="103">
        <f>I1+H1+J1</f>
        <v>12</v>
      </c>
    </row>
    <row r="6" spans="1:11" ht="18" x14ac:dyDescent="0.25">
      <c r="A6" s="117"/>
      <c r="B6" s="145"/>
      <c r="C6" s="118"/>
      <c r="D6" s="118"/>
      <c r="E6" s="128"/>
      <c r="F6" s="104" t="s">
        <v>2543</v>
      </c>
      <c r="G6" s="103">
        <f>COUNTIF(REPORTE!A:Q,"carga exitosa")</f>
        <v>0</v>
      </c>
      <c r="H6" s="104" t="s">
        <v>2552</v>
      </c>
      <c r="I6" s="103">
        <f>COUNTIF(A:E,"GAVETA DE RECHAZO LLENA")</f>
        <v>5</v>
      </c>
    </row>
    <row r="7" spans="1:11" ht="18" customHeight="1" x14ac:dyDescent="0.25">
      <c r="A7" s="185" t="s">
        <v>2577</v>
      </c>
      <c r="B7" s="186"/>
      <c r="C7" s="186"/>
      <c r="D7" s="186"/>
      <c r="E7" s="187"/>
      <c r="F7" s="104" t="s">
        <v>2547</v>
      </c>
      <c r="G7" s="103">
        <f>COUNTIF(A:E,"Sin Efectivo")</f>
        <v>25</v>
      </c>
      <c r="H7" s="104" t="s">
        <v>2553</v>
      </c>
      <c r="I7" s="103">
        <f>COUNTIF(A:E,"GAVETA DE DEPOSITO LLENA")</f>
        <v>2</v>
      </c>
    </row>
    <row r="8" spans="1:11" ht="18" x14ac:dyDescent="0.25">
      <c r="A8" s="119" t="s">
        <v>15</v>
      </c>
      <c r="B8" s="119" t="s">
        <v>2412</v>
      </c>
      <c r="C8" s="119" t="s">
        <v>46</v>
      </c>
      <c r="D8" s="127" t="s">
        <v>2415</v>
      </c>
      <c r="E8" s="127" t="s">
        <v>2413</v>
      </c>
    </row>
    <row r="9" spans="1:11" ht="18" x14ac:dyDescent="0.25">
      <c r="A9" s="134" t="e">
        <f>VLOOKUP(B9,'[1]LISTADO ATM'!$A$2:$C$822,3,0)</f>
        <v>#N/A</v>
      </c>
      <c r="B9" s="143"/>
      <c r="C9" s="137" t="e">
        <f>VLOOKUP(B9,'[1]LISTADO ATM'!$A$2:$B$822,2,0)</f>
        <v>#N/A</v>
      </c>
      <c r="D9" s="131" t="s">
        <v>2540</v>
      </c>
      <c r="E9" s="154"/>
    </row>
    <row r="10" spans="1:11" ht="18" x14ac:dyDescent="0.25">
      <c r="A10" s="134" t="e">
        <f>VLOOKUP(B10,'[1]LISTADO ATM'!$A$2:$C$822,3,0)</f>
        <v>#N/A</v>
      </c>
      <c r="B10" s="143"/>
      <c r="C10" s="137" t="e">
        <f>VLOOKUP(B10,'[1]LISTADO ATM'!$A$2:$B$822,2,0)</f>
        <v>#N/A</v>
      </c>
      <c r="D10" s="131"/>
      <c r="E10" s="154"/>
    </row>
    <row r="11" spans="1:11" s="110" customFormat="1" ht="18" x14ac:dyDescent="0.25">
      <c r="A11" s="134" t="e">
        <f>VLOOKUP(B11,'[1]LISTADO ATM'!$A$2:$C$822,3,0)</f>
        <v>#N/A</v>
      </c>
      <c r="B11" s="143"/>
      <c r="C11" s="137" t="e">
        <f>VLOOKUP(B11,'[1]LISTADO ATM'!$A$2:$B$822,2,0)</f>
        <v>#N/A</v>
      </c>
      <c r="D11" s="131"/>
      <c r="E11" s="154"/>
    </row>
    <row r="12" spans="1:11" s="110" customFormat="1" ht="18" customHeight="1" x14ac:dyDescent="0.25">
      <c r="A12" s="134" t="e">
        <f>VLOOKUP(B12,'[1]LISTADO ATM'!$A$2:$C$822,3,0)</f>
        <v>#N/A</v>
      </c>
      <c r="B12" s="143"/>
      <c r="C12" s="137" t="e">
        <f>VLOOKUP(B12,'[1]LISTADO ATM'!$A$2:$B$822,2,0)</f>
        <v>#N/A</v>
      </c>
      <c r="D12" s="131"/>
      <c r="E12" s="154"/>
    </row>
    <row r="13" spans="1:11" s="117" customFormat="1" ht="18" x14ac:dyDescent="0.25">
      <c r="A13" s="134" t="e">
        <f>VLOOKUP(B13,'[1]LISTADO ATM'!$A$2:$C$822,3,0)</f>
        <v>#N/A</v>
      </c>
      <c r="B13" s="143"/>
      <c r="C13" s="137" t="e">
        <f>VLOOKUP(B13,'[1]LISTADO ATM'!$A$2:$B$822,2,0)</f>
        <v>#N/A</v>
      </c>
      <c r="D13" s="131" t="s">
        <v>2540</v>
      </c>
      <c r="E13" s="154"/>
    </row>
    <row r="14" spans="1:11" s="117" customFormat="1" ht="18.75" thickBot="1" x14ac:dyDescent="0.3">
      <c r="A14" s="120" t="s">
        <v>2468</v>
      </c>
      <c r="B14" s="153">
        <f>COUNT(#REF!)</f>
        <v>0</v>
      </c>
      <c r="C14" s="198"/>
      <c r="D14" s="199"/>
      <c r="E14" s="200"/>
    </row>
    <row r="15" spans="1:11" s="117" customFormat="1" x14ac:dyDescent="0.25">
      <c r="B15" s="146"/>
      <c r="E15" s="122"/>
    </row>
    <row r="16" spans="1:11" s="117" customFormat="1" ht="18" x14ac:dyDescent="0.25">
      <c r="A16" s="185" t="s">
        <v>2578</v>
      </c>
      <c r="B16" s="186"/>
      <c r="C16" s="186"/>
      <c r="D16" s="186"/>
      <c r="E16" s="187"/>
    </row>
    <row r="17" spans="1:5" s="117" customFormat="1" ht="18" x14ac:dyDescent="0.25">
      <c r="A17" s="119" t="s">
        <v>15</v>
      </c>
      <c r="B17" s="119" t="s">
        <v>2412</v>
      </c>
      <c r="C17" s="119" t="s">
        <v>46</v>
      </c>
      <c r="D17" s="119" t="s">
        <v>2415</v>
      </c>
      <c r="E17" s="119" t="s">
        <v>2413</v>
      </c>
    </row>
    <row r="18" spans="1:5" s="117" customFormat="1" ht="18" x14ac:dyDescent="0.25">
      <c r="A18" s="134" t="e">
        <f>VLOOKUP(B18,'[1]LISTADO ATM'!$A$2:$C$822,3,0)</f>
        <v>#N/A</v>
      </c>
      <c r="B18" s="142"/>
      <c r="C18" s="137" t="e">
        <f>VLOOKUP(B18,'[1]LISTADO ATM'!$A$2:$B$822,2,0)</f>
        <v>#N/A</v>
      </c>
      <c r="D18" s="131" t="s">
        <v>2536</v>
      </c>
      <c r="E18" s="137"/>
    </row>
    <row r="19" spans="1:5" s="117" customFormat="1" ht="18" x14ac:dyDescent="0.25">
      <c r="A19" s="134" t="e">
        <f>VLOOKUP(B19,'[1]LISTADO ATM'!$A$2:$C$822,3,0)</f>
        <v>#N/A</v>
      </c>
      <c r="B19" s="142"/>
      <c r="C19" s="137" t="e">
        <f>VLOOKUP(B19,'[1]LISTADO ATM'!$A$2:$B$822,2,0)</f>
        <v>#N/A</v>
      </c>
      <c r="D19" s="131"/>
      <c r="E19" s="137"/>
    </row>
    <row r="20" spans="1:5" s="117" customFormat="1" ht="18" x14ac:dyDescent="0.25">
      <c r="A20" s="134" t="e">
        <f>VLOOKUP(B20,'[1]LISTADO ATM'!$A$2:$C$822,3,0)</f>
        <v>#N/A</v>
      </c>
      <c r="B20" s="142"/>
      <c r="C20" s="137" t="e">
        <f>VLOOKUP(B20,'[1]LISTADO ATM'!$A$2:$B$822,2,0)</f>
        <v>#N/A</v>
      </c>
      <c r="D20" s="131"/>
      <c r="E20" s="137"/>
    </row>
    <row r="21" spans="1:5" s="117" customFormat="1" ht="18.75" thickBot="1" x14ac:dyDescent="0.3">
      <c r="A21" s="120" t="s">
        <v>2468</v>
      </c>
      <c r="B21" s="153">
        <f>COUNT(#REF!)</f>
        <v>0</v>
      </c>
      <c r="C21" s="198"/>
      <c r="D21" s="199"/>
      <c r="E21" s="200"/>
    </row>
    <row r="22" spans="1:5" s="117" customFormat="1" ht="15.75" thickBot="1" x14ac:dyDescent="0.3">
      <c r="B22" s="146"/>
      <c r="E22" s="122"/>
    </row>
    <row r="23" spans="1:5" s="117" customFormat="1" ht="18.75" thickBot="1" x14ac:dyDescent="0.3">
      <c r="A23" s="193" t="s">
        <v>2469</v>
      </c>
      <c r="B23" s="194"/>
      <c r="C23" s="194"/>
      <c r="D23" s="194"/>
      <c r="E23" s="195"/>
    </row>
    <row r="24" spans="1:5" s="117" customFormat="1" ht="18" x14ac:dyDescent="0.25">
      <c r="A24" s="119" t="s">
        <v>15</v>
      </c>
      <c r="B24" s="119" t="s">
        <v>2412</v>
      </c>
      <c r="C24" s="119" t="s">
        <v>46</v>
      </c>
      <c r="D24" s="119" t="s">
        <v>2415</v>
      </c>
      <c r="E24" s="119" t="s">
        <v>2413</v>
      </c>
    </row>
    <row r="25" spans="1:5" s="117" customFormat="1" ht="18" x14ac:dyDescent="0.25">
      <c r="A25" s="148" t="str">
        <f>VLOOKUP(B25,'[1]LISTADO ATM'!$A$2:$C$822,3,0)</f>
        <v>DISTRITO NACIONAL</v>
      </c>
      <c r="B25" s="143">
        <v>672</v>
      </c>
      <c r="C25" s="149" t="str">
        <f>VLOOKUP(B25,'[1]LISTADO ATM'!$A$2:$B$822,2,0)</f>
        <v>ATM Destacamento Policía Nacional La Victoria</v>
      </c>
      <c r="D25" s="150" t="s">
        <v>2433</v>
      </c>
      <c r="E25" s="154">
        <v>3335958157</v>
      </c>
    </row>
    <row r="26" spans="1:5" s="110" customFormat="1" ht="18" x14ac:dyDescent="0.25">
      <c r="A26" s="148" t="str">
        <f>VLOOKUP(B26,'[1]LISTADO ATM'!$A$2:$C$822,3,0)</f>
        <v>ESTE</v>
      </c>
      <c r="B26" s="143">
        <v>630</v>
      </c>
      <c r="C26" s="149" t="str">
        <f>VLOOKUP(B26,'[1]LISTADO ATM'!$A$2:$B$822,2,0)</f>
        <v xml:space="preserve">ATM Oficina Plaza Zaglul (SPM) </v>
      </c>
      <c r="D26" s="150" t="s">
        <v>2433</v>
      </c>
      <c r="E26" s="137">
        <v>3335958913</v>
      </c>
    </row>
    <row r="27" spans="1:5" s="110" customFormat="1" ht="18" x14ac:dyDescent="0.25">
      <c r="A27" s="148" t="str">
        <f>VLOOKUP(B27,'[1]LISTADO ATM'!$A$2:$C$822,3,0)</f>
        <v>DISTRITO NACIONAL</v>
      </c>
      <c r="B27" s="143">
        <v>574</v>
      </c>
      <c r="C27" s="149" t="str">
        <f>VLOOKUP(B27,'[1]LISTADO ATM'!$A$2:$B$822,2,0)</f>
        <v xml:space="preserve">ATM Club Obras Públicas </v>
      </c>
      <c r="D27" s="150" t="s">
        <v>2433</v>
      </c>
      <c r="E27" s="137">
        <v>3335958951</v>
      </c>
    </row>
    <row r="28" spans="1:5" s="110" customFormat="1" ht="18" customHeight="1" x14ac:dyDescent="0.25">
      <c r="A28" s="148" t="str">
        <f>VLOOKUP(B28,'[1]LISTADO ATM'!$A$2:$C$822,3,0)</f>
        <v>ESTE</v>
      </c>
      <c r="B28" s="143">
        <v>843</v>
      </c>
      <c r="C28" s="149" t="str">
        <f>VLOOKUP(B28,'[1]LISTADO ATM'!$A$2:$B$822,2,0)</f>
        <v xml:space="preserve">ATM Oficina Romana Centro </v>
      </c>
      <c r="D28" s="150" t="s">
        <v>2433</v>
      </c>
      <c r="E28" s="137">
        <v>3335958986</v>
      </c>
    </row>
    <row r="29" spans="1:5" s="110" customFormat="1" ht="18" x14ac:dyDescent="0.25">
      <c r="A29" s="148" t="str">
        <f>VLOOKUP(B29,'[1]LISTADO ATM'!$A$2:$C$822,3,0)</f>
        <v>SUR</v>
      </c>
      <c r="B29" s="143">
        <v>750</v>
      </c>
      <c r="C29" s="149" t="str">
        <f>VLOOKUP(B29,'[1]LISTADO ATM'!$A$2:$B$822,2,0)</f>
        <v xml:space="preserve">ATM UNP Duvergé </v>
      </c>
      <c r="D29" s="150" t="s">
        <v>2433</v>
      </c>
      <c r="E29" s="137">
        <v>3335959012</v>
      </c>
    </row>
    <row r="30" spans="1:5" s="110" customFormat="1" ht="18.75" customHeight="1" x14ac:dyDescent="0.25">
      <c r="A30" s="148" t="str">
        <f>VLOOKUP(B30,'[1]LISTADO ATM'!$A$2:$C$822,3,0)</f>
        <v>ESTE</v>
      </c>
      <c r="B30" s="155">
        <v>612</v>
      </c>
      <c r="C30" s="149" t="str">
        <f>VLOOKUP(B30,'[1]LISTADO ATM'!$A$2:$B$822,2,0)</f>
        <v xml:space="preserve">ATM Plaza Orense (La Romana) </v>
      </c>
      <c r="D30" s="150" t="s">
        <v>2433</v>
      </c>
      <c r="E30" s="137">
        <v>3335959107</v>
      </c>
    </row>
    <row r="31" spans="1:5" s="110" customFormat="1" ht="18" x14ac:dyDescent="0.25">
      <c r="A31" s="148" t="str">
        <f>VLOOKUP(B31,'[1]LISTADO ATM'!$A$2:$C$822,3,0)</f>
        <v>ESTE</v>
      </c>
      <c r="B31" s="143">
        <v>480</v>
      </c>
      <c r="C31" s="149" t="str">
        <f>VLOOKUP(B31,'[1]LISTADO ATM'!$A$2:$B$822,2,0)</f>
        <v>ATM UNP Farmaconal Higuey</v>
      </c>
      <c r="D31" s="150" t="s">
        <v>2433</v>
      </c>
      <c r="E31" s="137">
        <v>3335959434</v>
      </c>
    </row>
    <row r="32" spans="1:5" s="110" customFormat="1" ht="18" customHeight="1" x14ac:dyDescent="0.25">
      <c r="A32" s="148" t="str">
        <f>VLOOKUP(B32,'[1]LISTADO ATM'!$A$2:$C$822,3,0)</f>
        <v>DISTRITO NACIONAL</v>
      </c>
      <c r="B32" s="143">
        <v>755</v>
      </c>
      <c r="C32" s="149" t="str">
        <f>VLOOKUP(B32,'[1]LISTADO ATM'!$A$2:$B$822,2,0)</f>
        <v xml:space="preserve">ATM Oficina Galería del Este (Plaza) </v>
      </c>
      <c r="D32" s="150" t="s">
        <v>2433</v>
      </c>
      <c r="E32" s="154" t="s">
        <v>2686</v>
      </c>
    </row>
    <row r="33" spans="1:5" s="110" customFormat="1" ht="18" x14ac:dyDescent="0.25">
      <c r="A33" s="148" t="str">
        <f>VLOOKUP(B33,'[1]LISTADO ATM'!$A$2:$C$822,3,0)</f>
        <v>ESTE</v>
      </c>
      <c r="B33" s="143">
        <v>114</v>
      </c>
      <c r="C33" s="149" t="str">
        <f>VLOOKUP(B33,'[1]LISTADO ATM'!$A$2:$B$822,2,0)</f>
        <v xml:space="preserve">ATM Oficina Hato Mayor </v>
      </c>
      <c r="D33" s="150" t="s">
        <v>2433</v>
      </c>
      <c r="E33" s="137" t="s">
        <v>2687</v>
      </c>
    </row>
    <row r="34" spans="1:5" s="110" customFormat="1" ht="18.75" customHeight="1" x14ac:dyDescent="0.25">
      <c r="A34" s="148" t="str">
        <f>VLOOKUP(B34,'[1]LISTADO ATM'!$A$2:$C$822,3,0)</f>
        <v>ESTE</v>
      </c>
      <c r="B34" s="143">
        <v>429</v>
      </c>
      <c r="C34" s="149" t="str">
        <f>VLOOKUP(B34,'[1]LISTADO ATM'!$A$2:$B$822,2,0)</f>
        <v xml:space="preserve">ATM Oficina Jumbo La Romana </v>
      </c>
      <c r="D34" s="150" t="s">
        <v>2433</v>
      </c>
      <c r="E34" s="137" t="s">
        <v>2688</v>
      </c>
    </row>
    <row r="35" spans="1:5" s="110" customFormat="1" ht="18" x14ac:dyDescent="0.25">
      <c r="A35" s="148" t="str">
        <f>VLOOKUP(B35,'[1]LISTADO ATM'!$A$2:$C$822,3,0)</f>
        <v>DISTRITO NACIONAL</v>
      </c>
      <c r="B35" s="143">
        <v>722</v>
      </c>
      <c r="C35" s="149" t="str">
        <f>VLOOKUP(B35,'[1]LISTADO ATM'!$A$2:$B$822,2,0)</f>
        <v xml:space="preserve">ATM Oficina Charles de Gaulle III </v>
      </c>
      <c r="D35" s="150" t="s">
        <v>2433</v>
      </c>
      <c r="E35" s="154" t="s">
        <v>2689</v>
      </c>
    </row>
    <row r="36" spans="1:5" s="110" customFormat="1" ht="18" x14ac:dyDescent="0.25">
      <c r="A36" s="148" t="str">
        <f>VLOOKUP(B36,'[1]LISTADO ATM'!$A$2:$C$822,3,0)</f>
        <v>DISTRITO NACIONAL</v>
      </c>
      <c r="B36" s="143">
        <v>192</v>
      </c>
      <c r="C36" s="149" t="str">
        <f>VLOOKUP(B36,'[1]LISTADO ATM'!$A$2:$B$822,2,0)</f>
        <v xml:space="preserve">ATM Autobanco Luperón II </v>
      </c>
      <c r="D36" s="150" t="s">
        <v>2433</v>
      </c>
      <c r="E36" s="137" t="s">
        <v>2690</v>
      </c>
    </row>
    <row r="37" spans="1:5" s="110" customFormat="1" ht="18" customHeight="1" x14ac:dyDescent="0.25">
      <c r="A37" s="148" t="str">
        <f>VLOOKUP(B37,'[1]LISTADO ATM'!$A$2:$C$822,3,0)</f>
        <v>NORTE</v>
      </c>
      <c r="B37" s="143">
        <v>97</v>
      </c>
      <c r="C37" s="149" t="str">
        <f>VLOOKUP(B37,'[1]LISTADO ATM'!$A$2:$B$822,2,0)</f>
        <v xml:space="preserve">ATM Oficina Villa Riva </v>
      </c>
      <c r="D37" s="150" t="s">
        <v>2433</v>
      </c>
      <c r="E37" s="154" t="s">
        <v>2691</v>
      </c>
    </row>
    <row r="38" spans="1:5" s="117" customFormat="1" ht="18" x14ac:dyDescent="0.25">
      <c r="A38" s="148" t="str">
        <f>VLOOKUP(B38,'[1]LISTADO ATM'!$A$2:$C$822,3,0)</f>
        <v>SUR</v>
      </c>
      <c r="B38" s="143">
        <v>403</v>
      </c>
      <c r="C38" s="149" t="str">
        <f>VLOOKUP(B38,'[1]LISTADO ATM'!$A$2:$B$822,2,0)</f>
        <v xml:space="preserve">ATM Oficina Vicente Noble </v>
      </c>
      <c r="D38" s="150" t="s">
        <v>2433</v>
      </c>
      <c r="E38" s="137" t="s">
        <v>2692</v>
      </c>
    </row>
    <row r="39" spans="1:5" s="117" customFormat="1" ht="18" x14ac:dyDescent="0.25">
      <c r="A39" s="148" t="str">
        <f>VLOOKUP(B39,'[1]LISTADO ATM'!$A$2:$C$822,3,0)</f>
        <v>ESTE</v>
      </c>
      <c r="B39" s="143">
        <v>609</v>
      </c>
      <c r="C39" s="149" t="str">
        <f>VLOOKUP(B39,'[1]LISTADO ATM'!$A$2:$B$822,2,0)</f>
        <v xml:space="preserve">ATM S/M Jumbo (San Pedro) </v>
      </c>
      <c r="D39" s="150" t="s">
        <v>2433</v>
      </c>
      <c r="E39" s="137" t="s">
        <v>2693</v>
      </c>
    </row>
    <row r="40" spans="1:5" s="117" customFormat="1" ht="18" x14ac:dyDescent="0.25">
      <c r="A40" s="148" t="str">
        <f>VLOOKUP(B40,'[1]LISTADO ATM'!$A$2:$C$822,3,0)</f>
        <v>DISTRITO NACIONAL</v>
      </c>
      <c r="B40" s="143">
        <v>769</v>
      </c>
      <c r="C40" s="149" t="str">
        <f>VLOOKUP(B40,'[1]LISTADO ATM'!$A$2:$B$822,2,0)</f>
        <v>ATM UNP Pablo Mella Morales</v>
      </c>
      <c r="D40" s="150" t="s">
        <v>2433</v>
      </c>
      <c r="E40" s="137" t="s">
        <v>2694</v>
      </c>
    </row>
    <row r="41" spans="1:5" s="117" customFormat="1" ht="18.75" customHeight="1" x14ac:dyDescent="0.25">
      <c r="A41" s="148" t="str">
        <f>VLOOKUP(B41,'[1]LISTADO ATM'!$A$2:$C$822,3,0)</f>
        <v>DISTRITO NACIONAL</v>
      </c>
      <c r="B41" s="143">
        <v>407</v>
      </c>
      <c r="C41" s="149" t="str">
        <f>VLOOKUP(B41,'[1]LISTADO ATM'!$A$2:$B$822,2,0)</f>
        <v xml:space="preserve">ATM Multicentro La Sirena Villa Mella </v>
      </c>
      <c r="D41" s="150" t="s">
        <v>2433</v>
      </c>
      <c r="E41" s="137" t="s">
        <v>2695</v>
      </c>
    </row>
    <row r="42" spans="1:5" s="117" customFormat="1" ht="18" x14ac:dyDescent="0.25">
      <c r="A42" s="148" t="str">
        <f>VLOOKUP(B42,'[1]LISTADO ATM'!$A$2:$C$822,3,0)</f>
        <v>SUR</v>
      </c>
      <c r="B42" s="143">
        <v>45</v>
      </c>
      <c r="C42" s="149" t="str">
        <f>VLOOKUP(B42,'[1]LISTADO ATM'!$A$2:$B$822,2,0)</f>
        <v xml:space="preserve">ATM Oficina Tamayo </v>
      </c>
      <c r="D42" s="150" t="s">
        <v>2433</v>
      </c>
      <c r="E42" s="137" t="s">
        <v>2696</v>
      </c>
    </row>
    <row r="43" spans="1:5" s="117" customFormat="1" ht="18" x14ac:dyDescent="0.25">
      <c r="A43" s="148" t="str">
        <f>VLOOKUP(B43,'[1]LISTADO ATM'!$A$2:$C$822,3,0)</f>
        <v>ESTE</v>
      </c>
      <c r="B43" s="143">
        <v>294</v>
      </c>
      <c r="C43" s="149" t="str">
        <f>VLOOKUP(B43,'[1]LISTADO ATM'!$A$2:$B$822,2,0)</f>
        <v xml:space="preserve">ATM Plaza Zaglul San Pedro II </v>
      </c>
      <c r="D43" s="150" t="s">
        <v>2433</v>
      </c>
      <c r="E43" s="137">
        <v>3335960058</v>
      </c>
    </row>
    <row r="44" spans="1:5" s="117" customFormat="1" ht="18" x14ac:dyDescent="0.25">
      <c r="A44" s="148" t="str">
        <f>VLOOKUP(B44,'[1]LISTADO ATM'!$A$2:$C$822,3,0)</f>
        <v>NORTE</v>
      </c>
      <c r="B44" s="143">
        <v>351</v>
      </c>
      <c r="C44" s="149" t="str">
        <f>VLOOKUP(B44,'[1]LISTADO ATM'!$A$2:$B$822,2,0)</f>
        <v xml:space="preserve">ATM S/M José Luís (Puerto Plata) </v>
      </c>
      <c r="D44" s="150" t="s">
        <v>2433</v>
      </c>
      <c r="E44" s="137">
        <v>3335960059</v>
      </c>
    </row>
    <row r="45" spans="1:5" s="117" customFormat="1" ht="18" x14ac:dyDescent="0.25">
      <c r="A45" s="148" t="str">
        <f>VLOOKUP(B45,'[1]LISTADO ATM'!$A$2:$C$822,3,0)</f>
        <v>DISTRITO NACIONAL</v>
      </c>
      <c r="B45" s="143">
        <v>655</v>
      </c>
      <c r="C45" s="149" t="str">
        <f>VLOOKUP(B45,'[1]LISTADO ATM'!$A$2:$B$822,2,0)</f>
        <v>ATM Farmacia Sandra</v>
      </c>
      <c r="D45" s="150" t="s">
        <v>2433</v>
      </c>
      <c r="E45" s="137">
        <v>3335960060</v>
      </c>
    </row>
    <row r="46" spans="1:5" s="117" customFormat="1" ht="18.75" customHeight="1" x14ac:dyDescent="0.25">
      <c r="A46" s="134" t="str">
        <f>VLOOKUP(B46,'[1]LISTADO ATM'!$A$2:$C$822,3,0)</f>
        <v>ESTE</v>
      </c>
      <c r="B46" s="143">
        <v>366</v>
      </c>
      <c r="C46" s="137" t="str">
        <f>VLOOKUP(B46,'[1]LISTADO ATM'!$A$2:$B$822,2,0)</f>
        <v>ATM Oficina Boulevard (Higuey) II</v>
      </c>
      <c r="D46" s="130" t="s">
        <v>2433</v>
      </c>
      <c r="E46" s="137">
        <v>3335960071</v>
      </c>
    </row>
    <row r="47" spans="1:5" s="117" customFormat="1" ht="18" customHeight="1" x14ac:dyDescent="0.25">
      <c r="A47" s="134" t="str">
        <f>VLOOKUP(B47,'[1]LISTADO ATM'!$A$2:$C$822,3,0)</f>
        <v>ESTE</v>
      </c>
      <c r="B47" s="143">
        <v>838</v>
      </c>
      <c r="C47" s="137" t="str">
        <f>VLOOKUP(B47,'[1]LISTADO ATM'!$A$2:$B$822,2,0)</f>
        <v xml:space="preserve">ATM UNP Consuelo </v>
      </c>
      <c r="D47" s="130" t="s">
        <v>2433</v>
      </c>
      <c r="E47" s="137">
        <v>3335960089</v>
      </c>
    </row>
    <row r="48" spans="1:5" s="117" customFormat="1" ht="18" x14ac:dyDescent="0.25">
      <c r="A48" s="134" t="str">
        <f>VLOOKUP(B48,'[1]LISTADO ATM'!$A$2:$C$822,3,0)</f>
        <v>NORTE</v>
      </c>
      <c r="B48" s="143">
        <v>142</v>
      </c>
      <c r="C48" s="137" t="str">
        <f>VLOOKUP(B48,'[1]LISTADO ATM'!$A$2:$B$822,2,0)</f>
        <v xml:space="preserve">ATM Centro de Caja Galerías Bonao </v>
      </c>
      <c r="D48" s="130" t="s">
        <v>2433</v>
      </c>
      <c r="E48" s="137">
        <v>3335960178</v>
      </c>
    </row>
    <row r="49" spans="1:8" s="110" customFormat="1" ht="18.75" customHeight="1" x14ac:dyDescent="0.25">
      <c r="A49" s="134" t="e">
        <f>VLOOKUP(B49,'[1]LISTADO ATM'!$A$2:$C$822,3,0)</f>
        <v>#N/A</v>
      </c>
      <c r="B49" s="143"/>
      <c r="C49" s="137" t="e">
        <f>VLOOKUP(B49,'[1]LISTADO ATM'!$A$2:$B$822,2,0)</f>
        <v>#N/A</v>
      </c>
      <c r="D49" s="130"/>
      <c r="E49" s="154"/>
    </row>
    <row r="50" spans="1:8" ht="18" x14ac:dyDescent="0.25">
      <c r="A50" s="134" t="e">
        <f>VLOOKUP(B50,'[1]LISTADO ATM'!$A$2:$C$822,3,0)</f>
        <v>#N/A</v>
      </c>
      <c r="B50" s="143"/>
      <c r="C50" s="137" t="e">
        <f>VLOOKUP(B50,'[1]LISTADO ATM'!$A$2:$B$822,2,0)</f>
        <v>#N/A</v>
      </c>
      <c r="D50" s="130"/>
      <c r="E50" s="154"/>
      <c r="F50" s="106"/>
    </row>
    <row r="51" spans="1:8" ht="18" x14ac:dyDescent="0.25">
      <c r="A51" s="134" t="e">
        <f>VLOOKUP(B51,'[1]LISTADO ATM'!$A$2:$C$822,3,0)</f>
        <v>#N/A</v>
      </c>
      <c r="B51" s="143"/>
      <c r="C51" s="137" t="e">
        <f>VLOOKUP(B51,'[1]LISTADO ATM'!$A$2:$B$822,2,0)</f>
        <v>#N/A</v>
      </c>
      <c r="D51" s="130"/>
      <c r="E51" s="154"/>
    </row>
    <row r="52" spans="1:8" ht="18" x14ac:dyDescent="0.25">
      <c r="A52" s="134" t="e">
        <f>VLOOKUP(B52,'[1]LISTADO ATM'!$A$2:$C$822,3,0)</f>
        <v>#N/A</v>
      </c>
      <c r="B52" s="143"/>
      <c r="C52" s="137" t="e">
        <f>VLOOKUP(B52,'[1]LISTADO ATM'!$A$2:$B$822,2,0)</f>
        <v>#N/A</v>
      </c>
      <c r="D52" s="130"/>
      <c r="E52" s="154"/>
    </row>
    <row r="53" spans="1:8" s="106" customFormat="1" ht="18" x14ac:dyDescent="0.25">
      <c r="A53" s="134" t="e">
        <f>VLOOKUP(B53,'[1]LISTADO ATM'!$A$2:$C$822,3,0)</f>
        <v>#N/A</v>
      </c>
      <c r="B53" s="143"/>
      <c r="C53" s="137" t="e">
        <f>VLOOKUP(B53,'[1]LISTADO ATM'!$A$2:$B$822,2,0)</f>
        <v>#N/A</v>
      </c>
      <c r="D53" s="130"/>
      <c r="E53" s="154"/>
    </row>
    <row r="54" spans="1:8" s="106" customFormat="1" ht="18.75" customHeight="1" thickBot="1" x14ac:dyDescent="0.3">
      <c r="A54" s="138"/>
      <c r="B54" s="153">
        <f>COUNT(B25:B49)</f>
        <v>24</v>
      </c>
      <c r="C54" s="129"/>
      <c r="D54" s="129"/>
      <c r="E54" s="129"/>
      <c r="G54" s="110"/>
      <c r="H54" s="110"/>
    </row>
    <row r="55" spans="1:8" ht="15.75" thickBot="1" x14ac:dyDescent="0.3">
      <c r="A55" s="117"/>
      <c r="B55" s="146"/>
      <c r="C55" s="117"/>
      <c r="D55" s="117"/>
      <c r="E55" s="122"/>
      <c r="G55" s="110"/>
      <c r="H55" s="110"/>
    </row>
    <row r="56" spans="1:8" s="110" customFormat="1" ht="18.75" thickBot="1" x14ac:dyDescent="0.3">
      <c r="A56" s="193" t="s">
        <v>2433</v>
      </c>
      <c r="B56" s="194"/>
      <c r="C56" s="194"/>
      <c r="D56" s="194"/>
      <c r="E56" s="195"/>
    </row>
    <row r="57" spans="1:8" s="110" customFormat="1" ht="18" x14ac:dyDescent="0.25">
      <c r="A57" s="119" t="s">
        <v>15</v>
      </c>
      <c r="B57" s="119" t="s">
        <v>2412</v>
      </c>
      <c r="C57" s="119" t="s">
        <v>2583</v>
      </c>
      <c r="D57" s="119" t="s">
        <v>2415</v>
      </c>
      <c r="E57" s="119" t="s">
        <v>2413</v>
      </c>
    </row>
    <row r="58" spans="1:8" s="110" customFormat="1" ht="18" customHeight="1" x14ac:dyDescent="0.25">
      <c r="A58" s="134" t="str">
        <f>VLOOKUP(B58,'[1]LISTADO ATM'!$A$2:$C$822,3,0)</f>
        <v>DISTRITO NACIONAL</v>
      </c>
      <c r="B58" s="142">
        <v>876</v>
      </c>
      <c r="C58" s="137" t="str">
        <f>VLOOKUP(B58,'[1]LISTADO ATM'!$A$2:$B$822,2,0)</f>
        <v xml:space="preserve">ATM Estación Next Abraham Lincoln </v>
      </c>
      <c r="D58" s="134" t="s">
        <v>2475</v>
      </c>
      <c r="E58" s="154">
        <v>3335956269</v>
      </c>
    </row>
    <row r="59" spans="1:8" s="110" customFormat="1" ht="18" x14ac:dyDescent="0.25">
      <c r="A59" s="134" t="str">
        <f>VLOOKUP(B59,'[1]LISTADO ATM'!$A$2:$C$822,3,0)</f>
        <v>DISTRITO NACIONAL</v>
      </c>
      <c r="B59" s="142">
        <v>785</v>
      </c>
      <c r="C59" s="137" t="str">
        <f>VLOOKUP(B59,'[1]LISTADO ATM'!$A$2:$B$822,2,0)</f>
        <v xml:space="preserve">ATM S/M Nacional Máximo Gómez </v>
      </c>
      <c r="D59" s="134" t="s">
        <v>2475</v>
      </c>
      <c r="E59" s="154">
        <v>3335958099</v>
      </c>
    </row>
    <row r="60" spans="1:8" s="110" customFormat="1" ht="18" x14ac:dyDescent="0.25">
      <c r="A60" s="134" t="str">
        <f>VLOOKUP(B60,'[1]LISTADO ATM'!$A$2:$C$822,3,0)</f>
        <v>NORTE</v>
      </c>
      <c r="B60" s="142">
        <v>315</v>
      </c>
      <c r="C60" s="137" t="str">
        <f>VLOOKUP(B60,'[1]LISTADO ATM'!$A$2:$B$822,2,0)</f>
        <v xml:space="preserve">ATM Oficina Estrella Sadalá </v>
      </c>
      <c r="D60" s="134" t="s">
        <v>2475</v>
      </c>
      <c r="E60" s="154">
        <v>3335958887</v>
      </c>
    </row>
    <row r="61" spans="1:8" ht="18" x14ac:dyDescent="0.25">
      <c r="A61" s="134" t="str">
        <f>VLOOKUP(B61,'[1]LISTADO ATM'!$A$2:$C$822,3,0)</f>
        <v>DISTRITO NACIONAL</v>
      </c>
      <c r="B61" s="142">
        <v>267</v>
      </c>
      <c r="C61" s="137" t="str">
        <f>VLOOKUP(B61,'[1]LISTADO ATM'!$A$2:$B$822,2,0)</f>
        <v xml:space="preserve">ATM Centro de Caja México </v>
      </c>
      <c r="D61" s="134" t="s">
        <v>2475</v>
      </c>
      <c r="E61" s="154">
        <v>3335959645</v>
      </c>
    </row>
    <row r="62" spans="1:8" ht="18" x14ac:dyDescent="0.25">
      <c r="A62" s="134" t="str">
        <f>VLOOKUP(B62,'[1]LISTADO ATM'!$A$2:$C$822,3,0)</f>
        <v>DISTRITO NACIONAL</v>
      </c>
      <c r="B62" s="142">
        <v>708</v>
      </c>
      <c r="C62" s="137" t="str">
        <f>VLOOKUP(B62,'[1]LISTADO ATM'!$A$2:$B$822,2,0)</f>
        <v xml:space="preserve">ATM El Vestir De Hoy </v>
      </c>
      <c r="D62" s="134" t="s">
        <v>2475</v>
      </c>
      <c r="E62" s="154">
        <v>3335959656</v>
      </c>
    </row>
    <row r="63" spans="1:8" ht="18" x14ac:dyDescent="0.25">
      <c r="A63" s="134" t="str">
        <f>VLOOKUP(B63,'[1]LISTADO ATM'!$A$2:$C$822,3,0)</f>
        <v>NORTE</v>
      </c>
      <c r="B63" s="142">
        <v>262</v>
      </c>
      <c r="C63" s="137" t="str">
        <f>VLOOKUP(B63,'[1]LISTADO ATM'!$A$2:$B$822,2,0)</f>
        <v xml:space="preserve">ATM Oficina Obras Públicas (Santiago) </v>
      </c>
      <c r="D63" s="134" t="s">
        <v>2475</v>
      </c>
      <c r="E63" s="154">
        <v>3335959723</v>
      </c>
    </row>
    <row r="64" spans="1:8" ht="18" x14ac:dyDescent="0.25">
      <c r="A64" s="134" t="str">
        <f>VLOOKUP(B64,'[1]LISTADO ATM'!$A$2:$C$822,3,0)</f>
        <v>SUR</v>
      </c>
      <c r="B64" s="142">
        <v>252</v>
      </c>
      <c r="C64" s="137" t="str">
        <f>VLOOKUP(B64,'[1]LISTADO ATM'!$A$2:$B$822,2,0)</f>
        <v xml:space="preserve">ATM Banco Agrícola (Barahona) </v>
      </c>
      <c r="D64" s="134" t="s">
        <v>2475</v>
      </c>
      <c r="E64" s="154" t="s">
        <v>2697</v>
      </c>
    </row>
    <row r="65" spans="1:5" ht="18" x14ac:dyDescent="0.25">
      <c r="A65" s="134" t="str">
        <f>VLOOKUP(B65,'[1]LISTADO ATM'!$A$2:$C$822,3,0)</f>
        <v>DISTRITO NACIONAL</v>
      </c>
      <c r="B65" s="142">
        <v>745</v>
      </c>
      <c r="C65" s="137" t="str">
        <f>VLOOKUP(B65,'[1]LISTADO ATM'!$A$2:$B$822,2,0)</f>
        <v xml:space="preserve">ATM Oficina Ave. Duarte </v>
      </c>
      <c r="D65" s="134" t="s">
        <v>2475</v>
      </c>
      <c r="E65" s="154" t="s">
        <v>2698</v>
      </c>
    </row>
    <row r="66" spans="1:5" ht="18.75" customHeight="1" x14ac:dyDescent="0.25">
      <c r="A66" s="134" t="str">
        <f>VLOOKUP(B66,'[1]LISTADO ATM'!$A$2:$C$822,3,0)</f>
        <v>NORTE</v>
      </c>
      <c r="B66" s="142">
        <v>413</v>
      </c>
      <c r="C66" s="137" t="str">
        <f>VLOOKUP(B66,'[1]LISTADO ATM'!$A$2:$B$822,2,0)</f>
        <v xml:space="preserve">ATM UNP Las Galeras Samaná </v>
      </c>
      <c r="D66" s="134" t="s">
        <v>2475</v>
      </c>
      <c r="E66" s="154">
        <v>3335960074</v>
      </c>
    </row>
    <row r="67" spans="1:5" ht="18" x14ac:dyDescent="0.25">
      <c r="A67" s="134" t="e">
        <f>VLOOKUP(B67,'[1]LISTADO ATM'!$A$2:$C$822,3,0)</f>
        <v>#N/A</v>
      </c>
      <c r="B67" s="142"/>
      <c r="C67" s="137" t="e">
        <f>VLOOKUP(B67,'[1]LISTADO ATM'!$A$2:$B$822,2,0)</f>
        <v>#N/A</v>
      </c>
      <c r="D67" s="134"/>
      <c r="E67" s="154"/>
    </row>
    <row r="68" spans="1:5" ht="18" x14ac:dyDescent="0.25">
      <c r="A68" s="134" t="e">
        <f>VLOOKUP(B68,'[1]LISTADO ATM'!$A$2:$C$822,3,0)</f>
        <v>#N/A</v>
      </c>
      <c r="B68" s="142"/>
      <c r="C68" s="137" t="e">
        <f>VLOOKUP(B68,'[1]LISTADO ATM'!$A$2:$B$822,2,0)</f>
        <v>#N/A</v>
      </c>
      <c r="D68" s="211"/>
      <c r="E68" s="154"/>
    </row>
    <row r="69" spans="1:5" ht="18" customHeight="1" x14ac:dyDescent="0.25">
      <c r="A69" s="134" t="e">
        <f>VLOOKUP(B69,'[1]LISTADO ATM'!$A$2:$C$822,3,0)</f>
        <v>#N/A</v>
      </c>
      <c r="B69" s="142"/>
      <c r="C69" s="137" t="e">
        <f>VLOOKUP(B69,'[1]LISTADO ATM'!$A$2:$B$822,2,0)</f>
        <v>#N/A</v>
      </c>
      <c r="D69" s="211"/>
      <c r="E69" s="154"/>
    </row>
    <row r="70" spans="1:5" ht="18" x14ac:dyDescent="0.25">
      <c r="A70" s="134" t="e">
        <f>VLOOKUP(B70,'[1]LISTADO ATM'!$A$2:$C$822,3,0)</f>
        <v>#N/A</v>
      </c>
      <c r="B70" s="142"/>
      <c r="C70" s="137" t="e">
        <f>VLOOKUP(B70,'[1]LISTADO ATM'!$A$2:$B$822,2,0)</f>
        <v>#N/A</v>
      </c>
      <c r="D70" s="211"/>
      <c r="E70" s="154"/>
    </row>
    <row r="71" spans="1:5" ht="18" x14ac:dyDescent="0.25">
      <c r="A71" s="134" t="e">
        <f>VLOOKUP(B71,'[1]LISTADO ATM'!$A$2:$C$822,3,0)</f>
        <v>#N/A</v>
      </c>
      <c r="B71" s="142"/>
      <c r="C71" s="137" t="e">
        <f>VLOOKUP(B71,'[1]LISTADO ATM'!$A$2:$B$822,2,0)</f>
        <v>#N/A</v>
      </c>
      <c r="D71" s="211"/>
      <c r="E71" s="154"/>
    </row>
    <row r="72" spans="1:5" ht="18" x14ac:dyDescent="0.25">
      <c r="A72" s="134" t="e">
        <f>VLOOKUP(B72,'[1]LISTADO ATM'!$A$2:$C$822,3,0)</f>
        <v>#N/A</v>
      </c>
      <c r="B72" s="142"/>
      <c r="C72" s="137" t="e">
        <f>VLOOKUP(B72,'[1]LISTADO ATM'!$A$2:$B$822,2,0)</f>
        <v>#N/A</v>
      </c>
      <c r="D72" s="211"/>
      <c r="E72" s="154"/>
    </row>
    <row r="73" spans="1:5" ht="18" customHeight="1" thickBot="1" x14ac:dyDescent="0.3">
      <c r="A73" s="138" t="s">
        <v>2468</v>
      </c>
      <c r="B73" s="153">
        <f>COUNT(B58:B66)</f>
        <v>9</v>
      </c>
      <c r="C73" s="129"/>
      <c r="D73" s="129"/>
      <c r="E73" s="129"/>
    </row>
    <row r="74" spans="1:5" ht="15.75" thickBot="1" x14ac:dyDescent="0.3">
      <c r="A74" s="117"/>
      <c r="B74" s="146"/>
      <c r="C74" s="117"/>
      <c r="D74" s="117"/>
      <c r="E74" s="122"/>
    </row>
    <row r="75" spans="1:5" ht="18" x14ac:dyDescent="0.25">
      <c r="A75" s="188" t="s">
        <v>2579</v>
      </c>
      <c r="B75" s="189"/>
      <c r="C75" s="189"/>
      <c r="D75" s="189"/>
      <c r="E75" s="190"/>
    </row>
    <row r="76" spans="1:5" ht="18" x14ac:dyDescent="0.25">
      <c r="A76" s="119" t="s">
        <v>15</v>
      </c>
      <c r="B76" s="119" t="s">
        <v>2412</v>
      </c>
      <c r="C76" s="121" t="s">
        <v>46</v>
      </c>
      <c r="D76" s="132" t="s">
        <v>2415</v>
      </c>
      <c r="E76" s="119" t="s">
        <v>2413</v>
      </c>
    </row>
    <row r="77" spans="1:5" ht="18" x14ac:dyDescent="0.25">
      <c r="A77" s="133" t="str">
        <f>VLOOKUP(B77,'[1]LISTADO ATM'!$A$2:$C$822,3,0)</f>
        <v>NORTE</v>
      </c>
      <c r="B77" s="142">
        <v>304</v>
      </c>
      <c r="C77" s="137" t="str">
        <f>VLOOKUP(B77,'[1]LISTADO ATM'!$A$2:$B$822,2,0)</f>
        <v xml:space="preserve">ATM Multicentro La Sirena Estrella Sadhala </v>
      </c>
      <c r="D77" s="143" t="s">
        <v>2557</v>
      </c>
      <c r="E77" s="139">
        <v>3335957982</v>
      </c>
    </row>
    <row r="78" spans="1:5" ht="18" customHeight="1" x14ac:dyDescent="0.25">
      <c r="A78" s="133" t="str">
        <f>VLOOKUP(B78,'[1]LISTADO ATM'!$A$2:$C$822,3,0)</f>
        <v>DISTRITO NACIONAL</v>
      </c>
      <c r="B78" s="142">
        <v>391</v>
      </c>
      <c r="C78" s="137" t="str">
        <f>VLOOKUP(B78,'[1]LISTADO ATM'!$A$2:$B$822,2,0)</f>
        <v xml:space="preserve">ATM S/M Jumbo Luperón </v>
      </c>
      <c r="D78" s="144" t="s">
        <v>2556</v>
      </c>
      <c r="E78" s="139">
        <v>3335956332</v>
      </c>
    </row>
    <row r="79" spans="1:5" ht="18" x14ac:dyDescent="0.25">
      <c r="A79" s="133" t="str">
        <f>VLOOKUP(B79,'[1]LISTADO ATM'!$A$2:$C$822,3,0)</f>
        <v>DISTRITO NACIONAL</v>
      </c>
      <c r="B79" s="142">
        <v>536</v>
      </c>
      <c r="C79" s="137" t="str">
        <f>VLOOKUP(B79,'[1]LISTADO ATM'!$A$2:$B$822,2,0)</f>
        <v xml:space="preserve">ATM Super Lama San Isidro </v>
      </c>
      <c r="D79" s="144" t="s">
        <v>2556</v>
      </c>
      <c r="E79" s="139">
        <v>3335957972</v>
      </c>
    </row>
    <row r="80" spans="1:5" ht="18.75" customHeight="1" x14ac:dyDescent="0.25">
      <c r="A80" s="133" t="s">
        <v>2409</v>
      </c>
      <c r="B80" s="142">
        <v>525</v>
      </c>
      <c r="C80" s="137" t="str">
        <f>VLOOKUP(B80,'[1]LISTADO ATM'!$A$2:$B$822,2,0)</f>
        <v>ATM S/M Bravo Las Americas</v>
      </c>
      <c r="D80" s="144" t="s">
        <v>2556</v>
      </c>
      <c r="E80" s="139">
        <v>3335958562</v>
      </c>
    </row>
    <row r="81" spans="1:5" ht="18.75" customHeight="1" x14ac:dyDescent="0.25">
      <c r="A81" s="133" t="str">
        <f>VLOOKUP(B81,'[1]LISTADO ATM'!$A$2:$C$822,3,0)</f>
        <v>DISTRITO NACIONAL</v>
      </c>
      <c r="B81" s="142">
        <v>927</v>
      </c>
      <c r="C81" s="137" t="str">
        <f>VLOOKUP(B81,'[1]LISTADO ATM'!$A$2:$B$822,2,0)</f>
        <v>ATM S/M Bravo La Esperilla</v>
      </c>
      <c r="D81" s="144" t="s">
        <v>2556</v>
      </c>
      <c r="E81" s="139">
        <v>3335959195</v>
      </c>
    </row>
    <row r="82" spans="1:5" ht="18" x14ac:dyDescent="0.25">
      <c r="A82" s="133" t="str">
        <f>VLOOKUP(B82,'[1]LISTADO ATM'!$A$2:$C$822,3,0)</f>
        <v>NORTE</v>
      </c>
      <c r="B82" s="142">
        <v>877</v>
      </c>
      <c r="C82" s="137" t="str">
        <f>VLOOKUP(B82,'[1]LISTADO ATM'!$A$2:$B$822,2,0)</f>
        <v xml:space="preserve">ATM Estación Los Samanes (Ranchito, La Vega) </v>
      </c>
      <c r="D82" s="144" t="s">
        <v>2556</v>
      </c>
      <c r="E82" s="139">
        <v>3335959533</v>
      </c>
    </row>
    <row r="83" spans="1:5" ht="18" x14ac:dyDescent="0.25">
      <c r="A83" s="133" t="str">
        <f>VLOOKUP(B83,'[1]LISTADO ATM'!$A$2:$C$822,3,0)</f>
        <v>NORTE</v>
      </c>
      <c r="B83" s="142">
        <v>8</v>
      </c>
      <c r="C83" s="137" t="str">
        <f>VLOOKUP(B83,'[1]LISTADO ATM'!$A$2:$B$822,2,0)</f>
        <v>ATM Autoservicio Yaque</v>
      </c>
      <c r="D83" s="143" t="s">
        <v>2557</v>
      </c>
      <c r="E83" s="154" t="s">
        <v>2676</v>
      </c>
    </row>
    <row r="84" spans="1:5" ht="18.75" customHeight="1" x14ac:dyDescent="0.25">
      <c r="A84" s="133" t="e">
        <f>VLOOKUP(B84,'[1]LISTADO ATM'!$A$2:$C$822,3,0)</f>
        <v>#N/A</v>
      </c>
      <c r="B84" s="142"/>
      <c r="C84" s="137" t="e">
        <f>VLOOKUP(B84,'[1]LISTADO ATM'!$A$2:$B$822,2,0)</f>
        <v>#N/A</v>
      </c>
      <c r="D84" s="144"/>
      <c r="E84" s="139"/>
    </row>
    <row r="85" spans="1:5" ht="18.75" customHeight="1" x14ac:dyDescent="0.25">
      <c r="A85" s="133" t="e">
        <f>VLOOKUP(B85,'[1]LISTADO ATM'!$A$2:$C$822,3,0)</f>
        <v>#N/A</v>
      </c>
      <c r="B85" s="142"/>
      <c r="C85" s="137" t="e">
        <f>VLOOKUP(B85,'[1]LISTADO ATM'!$A$2:$B$822,2,0)</f>
        <v>#N/A</v>
      </c>
      <c r="D85" s="144"/>
      <c r="E85" s="139"/>
    </row>
    <row r="86" spans="1:5" ht="18.75" thickBot="1" x14ac:dyDescent="0.3">
      <c r="A86" s="138" t="s">
        <v>2468</v>
      </c>
      <c r="B86" s="153">
        <f>COUNT(B77:B83)</f>
        <v>7</v>
      </c>
      <c r="C86" s="129"/>
      <c r="D86" s="129"/>
      <c r="E86" s="129"/>
    </row>
    <row r="87" spans="1:5" ht="15.75" thickBot="1" x14ac:dyDescent="0.3">
      <c r="A87" s="117"/>
      <c r="B87" s="146"/>
      <c r="C87" s="117"/>
      <c r="D87" s="117"/>
      <c r="E87" s="122"/>
    </row>
    <row r="88" spans="1:5" s="117" customFormat="1" ht="18.75" customHeight="1" thickBot="1" x14ac:dyDescent="0.3">
      <c r="A88" s="191" t="s">
        <v>2470</v>
      </c>
      <c r="B88" s="192"/>
      <c r="C88" s="117" t="s">
        <v>2409</v>
      </c>
      <c r="D88" s="122"/>
      <c r="E88" s="122"/>
    </row>
    <row r="89" spans="1:5" ht="18.75" thickBot="1" x14ac:dyDescent="0.3">
      <c r="A89" s="140">
        <f>+B54+B73+B86</f>
        <v>40</v>
      </c>
      <c r="B89" s="147"/>
      <c r="C89" s="117"/>
      <c r="D89" s="117"/>
      <c r="E89" s="117"/>
    </row>
    <row r="90" spans="1:5" ht="15.75" thickBot="1" x14ac:dyDescent="0.3">
      <c r="A90" s="117"/>
      <c r="B90" s="146"/>
      <c r="C90" s="117"/>
      <c r="D90" s="117"/>
      <c r="E90" s="122"/>
    </row>
    <row r="91" spans="1:5" ht="18.75" thickBot="1" x14ac:dyDescent="0.3">
      <c r="A91" s="193" t="s">
        <v>2471</v>
      </c>
      <c r="B91" s="194"/>
      <c r="C91" s="194"/>
      <c r="D91" s="194"/>
      <c r="E91" s="195"/>
    </row>
    <row r="92" spans="1:5" ht="18" x14ac:dyDescent="0.25">
      <c r="A92" s="123" t="s">
        <v>15</v>
      </c>
      <c r="B92" s="123" t="s">
        <v>2412</v>
      </c>
      <c r="C92" s="121" t="s">
        <v>46</v>
      </c>
      <c r="D92" s="196" t="s">
        <v>2415</v>
      </c>
      <c r="E92" s="197"/>
    </row>
    <row r="93" spans="1:5" ht="18" x14ac:dyDescent="0.25">
      <c r="A93" s="134" t="str">
        <f>VLOOKUP(B93,'[1]LISTADO ATM'!$A$2:$C$822,3,0)</f>
        <v>NORTE</v>
      </c>
      <c r="B93" s="142">
        <v>383</v>
      </c>
      <c r="C93" s="134" t="str">
        <f>VLOOKUP(B93,'[1]LISTADO ATM'!$A$2:$B$822,2,0)</f>
        <v>ATM S/M Daniel (Dajabón)</v>
      </c>
      <c r="D93" s="175" t="s">
        <v>2699</v>
      </c>
      <c r="E93" s="176"/>
    </row>
    <row r="94" spans="1:5" ht="18" x14ac:dyDescent="0.25">
      <c r="A94" s="134" t="str">
        <f>VLOOKUP(B94,'[1]LISTADO ATM'!$A$2:$C$822,3,0)</f>
        <v>NORTE</v>
      </c>
      <c r="B94" s="142">
        <v>511</v>
      </c>
      <c r="C94" s="134" t="str">
        <f>VLOOKUP(B94,'[1]LISTADO ATM'!$A$2:$B$822,2,0)</f>
        <v xml:space="preserve">ATM UNP Río San Juan (Nagua) </v>
      </c>
      <c r="D94" s="175" t="s">
        <v>2700</v>
      </c>
      <c r="E94" s="176"/>
    </row>
    <row r="95" spans="1:5" ht="18" x14ac:dyDescent="0.25">
      <c r="A95" s="134" t="str">
        <f>VLOOKUP(B95,'[1]LISTADO ATM'!$A$2:$C$822,3,0)</f>
        <v>DISTRITO NACIONAL</v>
      </c>
      <c r="B95" s="142">
        <v>527</v>
      </c>
      <c r="C95" s="134" t="str">
        <f>VLOOKUP(B95,'[1]LISTADO ATM'!$A$2:$B$822,2,0)</f>
        <v>ATM Oficina Zona Oriental II</v>
      </c>
      <c r="D95" s="175" t="s">
        <v>2580</v>
      </c>
      <c r="E95" s="176"/>
    </row>
    <row r="96" spans="1:5" ht="18" x14ac:dyDescent="0.25">
      <c r="A96" s="134" t="str">
        <f>VLOOKUP(B96,'[1]LISTADO ATM'!$A$2:$C$822,3,0)</f>
        <v>DISTRITO NACIONAL</v>
      </c>
      <c r="B96" s="142">
        <v>567</v>
      </c>
      <c r="C96" s="134" t="str">
        <f>VLOOKUP(B96,'[1]LISTADO ATM'!$A$2:$B$822,2,0)</f>
        <v xml:space="preserve">ATM Oficina Máximo Gómez </v>
      </c>
      <c r="D96" s="175" t="s">
        <v>2699</v>
      </c>
      <c r="E96" s="176"/>
    </row>
    <row r="97" spans="1:5" ht="18" x14ac:dyDescent="0.25">
      <c r="A97" s="134" t="str">
        <f>VLOOKUP(B97,'[1]LISTADO ATM'!$A$2:$C$822,3,0)</f>
        <v>DISTRITO NACIONAL</v>
      </c>
      <c r="B97" s="142">
        <v>577</v>
      </c>
      <c r="C97" s="134" t="str">
        <f>VLOOKUP(B97,'[1]LISTADO ATM'!$A$2:$B$822,2,0)</f>
        <v xml:space="preserve">ATM Olé Ave. Duarte </v>
      </c>
      <c r="D97" s="175" t="s">
        <v>2580</v>
      </c>
      <c r="E97" s="176"/>
    </row>
    <row r="98" spans="1:5" ht="18" x14ac:dyDescent="0.25">
      <c r="A98" s="134" t="str">
        <f>VLOOKUP(B98,'[1]LISTADO ATM'!$A$2:$C$822,3,0)</f>
        <v>DISTRITO NACIONAL</v>
      </c>
      <c r="B98" s="142">
        <v>618</v>
      </c>
      <c r="C98" s="134" t="str">
        <f>VLOOKUP(B98,'[1]LISTADO ATM'!$A$2:$B$822,2,0)</f>
        <v xml:space="preserve">ATM Bienes Nacionales </v>
      </c>
      <c r="D98" s="175" t="s">
        <v>2580</v>
      </c>
      <c r="E98" s="176"/>
    </row>
    <row r="99" spans="1:5" ht="18" x14ac:dyDescent="0.25">
      <c r="A99" s="134" t="str">
        <f>VLOOKUP(B99,'[1]LISTADO ATM'!$A$2:$C$822,3,0)</f>
        <v>DISTRITO NACIONAL</v>
      </c>
      <c r="B99" s="142">
        <v>20</v>
      </c>
      <c r="C99" s="134" t="str">
        <f>VLOOKUP(B99,'[1]LISTADO ATM'!$A$2:$B$822,2,0)</f>
        <v>ATM S/M Aprezio Las Palmas</v>
      </c>
      <c r="D99" s="175" t="s">
        <v>2580</v>
      </c>
      <c r="E99" s="176"/>
    </row>
    <row r="100" spans="1:5" ht="18" x14ac:dyDescent="0.25">
      <c r="A100" s="134" t="str">
        <f>VLOOKUP(B100,'[1]LISTADO ATM'!$A$2:$C$822,3,0)</f>
        <v>NORTE</v>
      </c>
      <c r="B100" s="142">
        <v>138</v>
      </c>
      <c r="C100" s="134" t="str">
        <f>VLOOKUP(B100,'[1]LISTADO ATM'!$A$2:$B$822,2,0)</f>
        <v xml:space="preserve">ATM UNP Fantino </v>
      </c>
      <c r="D100" s="175" t="s">
        <v>2580</v>
      </c>
      <c r="E100" s="176"/>
    </row>
    <row r="101" spans="1:5" ht="18" x14ac:dyDescent="0.25">
      <c r="A101" s="134" t="str">
        <f>VLOOKUP(B101,'[1]LISTADO ATM'!$A$2:$C$822,3,0)</f>
        <v>NORTE</v>
      </c>
      <c r="B101" s="142">
        <v>157</v>
      </c>
      <c r="C101" s="134" t="str">
        <f>VLOOKUP(B101,'[1]LISTADO ATM'!$A$2:$B$822,2,0)</f>
        <v xml:space="preserve">ATM Oficina Samaná </v>
      </c>
      <c r="D101" s="175" t="s">
        <v>2580</v>
      </c>
      <c r="E101" s="176"/>
    </row>
    <row r="102" spans="1:5" ht="18" x14ac:dyDescent="0.25">
      <c r="A102" s="134" t="str">
        <f>VLOOKUP(B102,'[1]LISTADO ATM'!$A$2:$C$822,3,0)</f>
        <v>ESTE</v>
      </c>
      <c r="B102" s="142">
        <v>211</v>
      </c>
      <c r="C102" s="134" t="str">
        <f>VLOOKUP(B102,'[1]LISTADO ATM'!$A$2:$B$822,2,0)</f>
        <v xml:space="preserve">ATM Oficina La Romana I </v>
      </c>
      <c r="D102" s="175" t="s">
        <v>2580</v>
      </c>
      <c r="E102" s="176"/>
    </row>
    <row r="103" spans="1:5" ht="18" x14ac:dyDescent="0.25">
      <c r="A103" s="134" t="str">
        <f>VLOOKUP(B103,'[1]LISTADO ATM'!$A$2:$C$822,3,0)</f>
        <v>DISTRITO NACIONAL</v>
      </c>
      <c r="B103" s="142">
        <v>410</v>
      </c>
      <c r="C103" s="134" t="str">
        <f>VLOOKUP(B103,'[1]LISTADO ATM'!$A$2:$B$822,2,0)</f>
        <v xml:space="preserve">ATM Oficina Las Palmas de Herrera II </v>
      </c>
      <c r="D103" s="175" t="s">
        <v>2580</v>
      </c>
      <c r="E103" s="176"/>
    </row>
    <row r="104" spans="1:5" ht="18" x14ac:dyDescent="0.25">
      <c r="A104" s="134" t="str">
        <f>VLOOKUP(B104,'[1]LISTADO ATM'!$A$2:$C$822,3,0)</f>
        <v>DISTRITO NACIONAL</v>
      </c>
      <c r="B104" s="142">
        <v>596</v>
      </c>
      <c r="C104" s="134" t="str">
        <f>VLOOKUP(B104,'[1]LISTADO ATM'!$A$2:$B$822,2,0)</f>
        <v xml:space="preserve">ATM Autobanco Malecón Center </v>
      </c>
      <c r="D104" s="175" t="s">
        <v>2580</v>
      </c>
      <c r="E104" s="176"/>
    </row>
    <row r="105" spans="1:5" ht="18" x14ac:dyDescent="0.25">
      <c r="A105" s="134" t="str">
        <f>VLOOKUP(B105,'[1]LISTADO ATM'!$A$2:$C$822,3,0)</f>
        <v>NORTE</v>
      </c>
      <c r="B105" s="142">
        <v>774</v>
      </c>
      <c r="C105" s="134" t="str">
        <f>VLOOKUP(B105,'[1]LISTADO ATM'!$A$2:$B$822,2,0)</f>
        <v xml:space="preserve">ATM Oficina Montecristi </v>
      </c>
      <c r="D105" s="175" t="s">
        <v>2580</v>
      </c>
      <c r="E105" s="176"/>
    </row>
    <row r="106" spans="1:5" ht="18" x14ac:dyDescent="0.25">
      <c r="A106" s="134" t="str">
        <f>VLOOKUP(B106,'[1]LISTADO ATM'!$A$2:$C$822,3,0)</f>
        <v>ESTE</v>
      </c>
      <c r="B106" s="142">
        <v>963</v>
      </c>
      <c r="C106" s="134" t="str">
        <f>VLOOKUP(B106,'[1]LISTADO ATM'!$A$2:$B$822,2,0)</f>
        <v xml:space="preserve">ATM Multiplaza La Romana </v>
      </c>
      <c r="D106" s="175" t="s">
        <v>2580</v>
      </c>
      <c r="E106" s="176"/>
    </row>
    <row r="107" spans="1:5" ht="18" x14ac:dyDescent="0.25">
      <c r="A107" s="134" t="str">
        <f>VLOOKUP(B107,'[1]LISTADO ATM'!$A$2:$C$822,3,0)</f>
        <v>NORTE</v>
      </c>
      <c r="B107" s="142">
        <v>990</v>
      </c>
      <c r="C107" s="134" t="str">
        <f>VLOOKUP(B107,'[1]LISTADO ATM'!$A$2:$B$822,2,0)</f>
        <v xml:space="preserve">ATM Autoservicio Bonao II </v>
      </c>
      <c r="D107" s="175" t="s">
        <v>2580</v>
      </c>
      <c r="E107" s="176"/>
    </row>
    <row r="108" spans="1:5" ht="18" x14ac:dyDescent="0.25">
      <c r="A108" s="134" t="e">
        <f>VLOOKUP(B108,'[1]LISTADO ATM'!$A$2:$C$822,3,0)</f>
        <v>#N/A</v>
      </c>
      <c r="B108" s="142"/>
      <c r="C108" s="134" t="e">
        <f>VLOOKUP(B108,'[1]LISTADO ATM'!$A$2:$B$822,2,0)</f>
        <v>#N/A</v>
      </c>
      <c r="D108" s="164"/>
      <c r="E108" s="165"/>
    </row>
    <row r="109" spans="1:5" ht="18" x14ac:dyDescent="0.25">
      <c r="A109" s="134" t="e">
        <f>VLOOKUP(B109,'[1]LISTADO ATM'!$A$2:$C$822,3,0)</f>
        <v>#N/A</v>
      </c>
      <c r="B109" s="142"/>
      <c r="C109" s="134" t="e">
        <f>VLOOKUP(B109,'[1]LISTADO ATM'!$A$2:$B$822,2,0)</f>
        <v>#N/A</v>
      </c>
      <c r="D109" s="175"/>
      <c r="E109" s="176"/>
    </row>
    <row r="110" spans="1:5" ht="18" x14ac:dyDescent="0.25">
      <c r="A110" s="134" t="e">
        <f>VLOOKUP(B110,'[1]LISTADO ATM'!$A$2:$C$822,3,0)</f>
        <v>#N/A</v>
      </c>
      <c r="B110" s="142"/>
      <c r="C110" s="134" t="e">
        <f>VLOOKUP(B110,'[1]LISTADO ATM'!$A$2:$B$822,2,0)</f>
        <v>#N/A</v>
      </c>
      <c r="D110" s="175"/>
      <c r="E110" s="176"/>
    </row>
    <row r="111" spans="1:5" ht="18.75" thickBot="1" x14ac:dyDescent="0.3">
      <c r="A111" s="138" t="s">
        <v>2468</v>
      </c>
      <c r="B111" s="153">
        <f>COUNT(B93:B107)</f>
        <v>15</v>
      </c>
      <c r="C111" s="151"/>
      <c r="D111" s="135"/>
      <c r="E111" s="136"/>
    </row>
    <row r="112" spans="1:5" x14ac:dyDescent="0.25">
      <c r="A112" s="117"/>
      <c r="C112" s="117"/>
      <c r="D112" s="117"/>
      <c r="E112" s="117"/>
    </row>
    <row r="113" spans="1:5" x14ac:dyDescent="0.25">
      <c r="A113" s="117"/>
      <c r="C113" s="117"/>
      <c r="D113" s="117"/>
      <c r="E113" s="117"/>
    </row>
    <row r="114" spans="1:5" x14ac:dyDescent="0.25">
      <c r="A114" s="117"/>
      <c r="C114" s="117"/>
      <c r="D114" s="117"/>
      <c r="E114" s="117"/>
    </row>
    <row r="115" spans="1:5" x14ac:dyDescent="0.25">
      <c r="A115" s="117"/>
      <c r="C115" s="117"/>
      <c r="D115" s="117"/>
      <c r="E115" s="117"/>
    </row>
    <row r="116" spans="1:5" x14ac:dyDescent="0.25">
      <c r="A116" s="117"/>
      <c r="C116" s="117"/>
      <c r="D116" s="117"/>
      <c r="E116" s="117"/>
    </row>
    <row r="117" spans="1:5" x14ac:dyDescent="0.25">
      <c r="A117" s="117"/>
      <c r="C117" s="117"/>
      <c r="D117" s="117"/>
      <c r="E117" s="117"/>
    </row>
    <row r="118" spans="1:5" x14ac:dyDescent="0.25">
      <c r="A118" s="117"/>
      <c r="C118" s="117"/>
      <c r="D118" s="117"/>
      <c r="E118" s="117"/>
    </row>
    <row r="119" spans="1:5" x14ac:dyDescent="0.25">
      <c r="A119" s="117"/>
      <c r="C119" s="117"/>
      <c r="D119" s="117"/>
      <c r="E119" s="117"/>
    </row>
    <row r="120" spans="1:5" x14ac:dyDescent="0.25">
      <c r="A120" s="117"/>
      <c r="C120" s="117"/>
      <c r="D120" s="117"/>
      <c r="E120" s="117"/>
    </row>
    <row r="121" spans="1:5" x14ac:dyDescent="0.25">
      <c r="A121" s="117"/>
      <c r="C121" s="117"/>
      <c r="D121" s="117"/>
      <c r="E121" s="117"/>
    </row>
    <row r="122" spans="1:5" x14ac:dyDescent="0.25">
      <c r="A122" s="117"/>
      <c r="C122" s="117"/>
      <c r="D122" s="117"/>
      <c r="E122" s="117"/>
    </row>
    <row r="123" spans="1:5" ht="18" customHeight="1" x14ac:dyDescent="0.25">
      <c r="A123" s="117"/>
      <c r="C123" s="117"/>
      <c r="D123" s="117"/>
      <c r="E123" s="117"/>
    </row>
    <row r="124" spans="1:5" x14ac:dyDescent="0.25">
      <c r="A124" s="117"/>
      <c r="C124" s="117"/>
      <c r="D124" s="117"/>
      <c r="E124" s="117"/>
    </row>
    <row r="125" spans="1:5" x14ac:dyDescent="0.25">
      <c r="A125" s="117"/>
      <c r="C125" s="117"/>
      <c r="D125" s="117"/>
      <c r="E125" s="117"/>
    </row>
    <row r="126" spans="1:5" x14ac:dyDescent="0.25">
      <c r="A126" s="117"/>
      <c r="C126" s="117"/>
      <c r="D126" s="117"/>
      <c r="E126" s="117"/>
    </row>
    <row r="127" spans="1:5" x14ac:dyDescent="0.25">
      <c r="A127" s="117"/>
      <c r="C127" s="117"/>
      <c r="D127" s="117"/>
      <c r="E127" s="117"/>
    </row>
    <row r="128" spans="1:5" x14ac:dyDescent="0.25">
      <c r="A128" s="117"/>
      <c r="C128" s="117"/>
      <c r="D128" s="117"/>
      <c r="E128" s="117"/>
    </row>
    <row r="129" spans="1:5" x14ac:dyDescent="0.25">
      <c r="A129" s="117"/>
      <c r="C129" s="117"/>
      <c r="D129" s="117"/>
      <c r="E129" s="117"/>
    </row>
    <row r="130" spans="1:5" x14ac:dyDescent="0.25">
      <c r="A130" s="117"/>
      <c r="C130" s="117"/>
      <c r="D130" s="117"/>
      <c r="E130" s="117"/>
    </row>
    <row r="131" spans="1:5" x14ac:dyDescent="0.25">
      <c r="A131" s="117"/>
      <c r="C131" s="117"/>
      <c r="D131" s="117"/>
      <c r="E131" s="117"/>
    </row>
    <row r="132" spans="1:5" x14ac:dyDescent="0.25">
      <c r="A132" s="117"/>
      <c r="C132" s="117"/>
      <c r="D132" s="117"/>
      <c r="E132" s="117"/>
    </row>
    <row r="133" spans="1:5" ht="18" customHeight="1" x14ac:dyDescent="0.25">
      <c r="A133" s="117"/>
      <c r="C133" s="117"/>
      <c r="D133" s="117"/>
      <c r="E133" s="117"/>
    </row>
    <row r="134" spans="1:5" x14ac:dyDescent="0.25">
      <c r="A134" s="117"/>
      <c r="C134" s="117"/>
      <c r="D134" s="117"/>
      <c r="E134" s="117"/>
    </row>
    <row r="135" spans="1:5" ht="18.75" customHeight="1" x14ac:dyDescent="0.25">
      <c r="A135" s="117"/>
      <c r="C135" s="117"/>
      <c r="D135" s="117"/>
      <c r="E135" s="117"/>
    </row>
    <row r="136" spans="1:5" x14ac:dyDescent="0.25">
      <c r="A136" s="117"/>
      <c r="C136" s="117"/>
      <c r="D136" s="117"/>
      <c r="E136" s="117"/>
    </row>
    <row r="137" spans="1:5" x14ac:dyDescent="0.25">
      <c r="A137" s="117"/>
      <c r="C137" s="117"/>
      <c r="D137" s="117"/>
      <c r="E137" s="117"/>
    </row>
    <row r="138" spans="1:5" ht="18.75" customHeight="1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x14ac:dyDescent="0.25">
      <c r="A141" s="117"/>
      <c r="C141" s="117"/>
      <c r="D141" s="117"/>
      <c r="E141" s="117"/>
    </row>
    <row r="142" spans="1:5" ht="18" customHeight="1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x14ac:dyDescent="0.25">
      <c r="A144" s="117"/>
      <c r="C144" s="117"/>
      <c r="D144" s="117"/>
      <c r="E144" s="117"/>
    </row>
    <row r="145" spans="1:5" ht="18.75" customHeight="1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ht="18.75" customHeight="1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ht="18.75" customHeight="1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ht="18.75" customHeight="1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  <row r="494" spans="1:5" x14ac:dyDescent="0.25">
      <c r="A494" s="117"/>
      <c r="C494" s="117"/>
      <c r="D494" s="117"/>
      <c r="E494" s="117"/>
    </row>
    <row r="495" spans="1:5" x14ac:dyDescent="0.25">
      <c r="A495" s="117"/>
      <c r="C495" s="117"/>
      <c r="D495" s="117"/>
      <c r="E495" s="117"/>
    </row>
    <row r="496" spans="1:5" x14ac:dyDescent="0.25">
      <c r="A496" s="117"/>
      <c r="C496" s="117"/>
      <c r="D496" s="117"/>
      <c r="E496" s="117"/>
    </row>
    <row r="497" spans="1:5" x14ac:dyDescent="0.25">
      <c r="A497" s="117"/>
      <c r="C497" s="117"/>
      <c r="D497" s="117"/>
      <c r="E497" s="117"/>
    </row>
    <row r="498" spans="1:5" x14ac:dyDescent="0.25">
      <c r="A498" s="117"/>
      <c r="C498" s="117"/>
      <c r="D498" s="117"/>
      <c r="E498" s="117"/>
    </row>
    <row r="499" spans="1:5" x14ac:dyDescent="0.25">
      <c r="A499" s="117"/>
      <c r="C499" s="117"/>
      <c r="D499" s="117"/>
      <c r="E499" s="117"/>
    </row>
    <row r="500" spans="1:5" x14ac:dyDescent="0.25">
      <c r="A500" s="117"/>
      <c r="C500" s="117"/>
      <c r="D500" s="117"/>
      <c r="E500" s="117"/>
    </row>
    <row r="501" spans="1:5" x14ac:dyDescent="0.25">
      <c r="A501" s="117"/>
      <c r="C501" s="117"/>
      <c r="D501" s="117"/>
      <c r="E501" s="117"/>
    </row>
    <row r="502" spans="1:5" x14ac:dyDescent="0.25">
      <c r="A502" s="117"/>
      <c r="C502" s="117"/>
      <c r="D502" s="117"/>
      <c r="E502" s="117"/>
    </row>
    <row r="503" spans="1:5" x14ac:dyDescent="0.25">
      <c r="A503" s="117"/>
      <c r="C503" s="117"/>
      <c r="D503" s="117"/>
      <c r="E503" s="117"/>
    </row>
    <row r="504" spans="1:5" x14ac:dyDescent="0.25">
      <c r="A504" s="117"/>
      <c r="C504" s="117"/>
      <c r="D504" s="117"/>
      <c r="E504" s="117"/>
    </row>
    <row r="505" spans="1:5" x14ac:dyDescent="0.25">
      <c r="A505" s="117"/>
      <c r="C505" s="117"/>
      <c r="D505" s="117"/>
      <c r="E505" s="117"/>
    </row>
    <row r="506" spans="1:5" x14ac:dyDescent="0.25">
      <c r="A506" s="117"/>
      <c r="C506" s="117"/>
      <c r="D506" s="117"/>
      <c r="E506" s="117"/>
    </row>
    <row r="507" spans="1:5" x14ac:dyDescent="0.25">
      <c r="A507" s="117"/>
      <c r="C507" s="117"/>
      <c r="D507" s="117"/>
      <c r="E507" s="117"/>
    </row>
    <row r="508" spans="1:5" x14ac:dyDescent="0.25">
      <c r="A508" s="117"/>
      <c r="C508" s="117"/>
      <c r="D508" s="117"/>
      <c r="E508" s="117"/>
    </row>
    <row r="509" spans="1:5" x14ac:dyDescent="0.25">
      <c r="A509" s="117"/>
      <c r="C509" s="117"/>
      <c r="D509" s="117"/>
      <c r="E509" s="117"/>
    </row>
    <row r="510" spans="1:5" x14ac:dyDescent="0.25">
      <c r="A510" s="117"/>
      <c r="C510" s="117"/>
      <c r="D510" s="117"/>
      <c r="E510" s="117"/>
    </row>
    <row r="511" spans="1:5" x14ac:dyDescent="0.25">
      <c r="A511" s="117"/>
      <c r="C511" s="117"/>
      <c r="D511" s="117"/>
      <c r="E511" s="117"/>
    </row>
    <row r="512" spans="1:5" x14ac:dyDescent="0.25">
      <c r="A512" s="117"/>
      <c r="C512" s="117"/>
      <c r="D512" s="117"/>
      <c r="E512" s="117"/>
    </row>
    <row r="513" spans="1:5" x14ac:dyDescent="0.25">
      <c r="A513" s="117"/>
      <c r="C513" s="117"/>
      <c r="D513" s="117"/>
      <c r="E513" s="117"/>
    </row>
    <row r="514" spans="1:5" x14ac:dyDescent="0.25">
      <c r="A514" s="117"/>
      <c r="C514" s="117"/>
      <c r="D514" s="117"/>
      <c r="E514" s="117"/>
    </row>
    <row r="515" spans="1:5" x14ac:dyDescent="0.25">
      <c r="A515" s="117"/>
      <c r="C515" s="117"/>
      <c r="D515" s="117"/>
      <c r="E515" s="117"/>
    </row>
    <row r="516" spans="1:5" x14ac:dyDescent="0.25">
      <c r="A516" s="117"/>
      <c r="C516" s="117"/>
      <c r="D516" s="117"/>
      <c r="E516" s="117"/>
    </row>
    <row r="517" spans="1:5" x14ac:dyDescent="0.25">
      <c r="A517" s="117"/>
      <c r="C517" s="117"/>
      <c r="D517" s="117"/>
      <c r="E517" s="117"/>
    </row>
    <row r="518" spans="1:5" x14ac:dyDescent="0.25">
      <c r="A518" s="117"/>
      <c r="C518" s="117"/>
      <c r="D518" s="117"/>
      <c r="E518" s="117"/>
    </row>
    <row r="519" spans="1:5" x14ac:dyDescent="0.25">
      <c r="A519" s="117"/>
      <c r="C519" s="117"/>
      <c r="D519" s="117"/>
      <c r="E519" s="117"/>
    </row>
    <row r="520" spans="1:5" x14ac:dyDescent="0.25">
      <c r="A520" s="117"/>
      <c r="C520" s="117"/>
      <c r="D520" s="117"/>
      <c r="E520" s="117"/>
    </row>
    <row r="521" spans="1:5" x14ac:dyDescent="0.25">
      <c r="A521" s="117"/>
      <c r="C521" s="117"/>
      <c r="D521" s="117"/>
      <c r="E521" s="117"/>
    </row>
    <row r="522" spans="1:5" x14ac:dyDescent="0.25">
      <c r="A522" s="117"/>
      <c r="C522" s="117"/>
      <c r="D522" s="117"/>
      <c r="E522" s="117"/>
    </row>
    <row r="523" spans="1:5" x14ac:dyDescent="0.25">
      <c r="A523" s="117"/>
      <c r="C523" s="117"/>
      <c r="D523" s="117"/>
      <c r="E523" s="117"/>
    </row>
    <row r="524" spans="1:5" x14ac:dyDescent="0.25">
      <c r="A524" s="117"/>
      <c r="C524" s="117"/>
      <c r="D524" s="117"/>
      <c r="E524" s="117"/>
    </row>
    <row r="525" spans="1:5" x14ac:dyDescent="0.25">
      <c r="A525" s="117"/>
      <c r="C525" s="117"/>
      <c r="D525" s="117"/>
      <c r="E525" s="117"/>
    </row>
    <row r="526" spans="1:5" x14ac:dyDescent="0.25">
      <c r="A526" s="117"/>
      <c r="C526" s="117"/>
      <c r="D526" s="117"/>
      <c r="E526" s="117"/>
    </row>
    <row r="527" spans="1:5" x14ac:dyDescent="0.25">
      <c r="A527" s="117"/>
      <c r="C527" s="117"/>
      <c r="D527" s="117"/>
      <c r="E527" s="117"/>
    </row>
    <row r="528" spans="1:5" x14ac:dyDescent="0.25">
      <c r="A528" s="117"/>
      <c r="C528" s="117"/>
      <c r="D528" s="117"/>
      <c r="E528" s="117"/>
    </row>
    <row r="529" spans="1:5" x14ac:dyDescent="0.25">
      <c r="A529" s="117"/>
      <c r="C529" s="117"/>
      <c r="D529" s="117"/>
      <c r="E529" s="117"/>
    </row>
    <row r="530" spans="1:5" x14ac:dyDescent="0.25">
      <c r="A530" s="117"/>
      <c r="C530" s="117"/>
      <c r="D530" s="117"/>
      <c r="E530" s="117"/>
    </row>
    <row r="531" spans="1:5" x14ac:dyDescent="0.25">
      <c r="A531" s="117"/>
      <c r="C531" s="117"/>
      <c r="D531" s="117"/>
      <c r="E531" s="117"/>
    </row>
    <row r="532" spans="1:5" x14ac:dyDescent="0.25">
      <c r="A532" s="117"/>
      <c r="C532" s="117"/>
      <c r="D532" s="117"/>
      <c r="E532" s="117"/>
    </row>
    <row r="533" spans="1:5" x14ac:dyDescent="0.25">
      <c r="A533" s="117"/>
      <c r="C533" s="117"/>
      <c r="D533" s="117"/>
      <c r="E533" s="117"/>
    </row>
    <row r="534" spans="1:5" x14ac:dyDescent="0.25">
      <c r="A534" s="117"/>
      <c r="C534" s="117"/>
      <c r="D534" s="117"/>
      <c r="E534" s="117"/>
    </row>
    <row r="535" spans="1:5" x14ac:dyDescent="0.25">
      <c r="A535" s="117"/>
      <c r="C535" s="117"/>
      <c r="D535" s="117"/>
      <c r="E535" s="117"/>
    </row>
    <row r="536" spans="1:5" x14ac:dyDescent="0.25">
      <c r="A536" s="117"/>
      <c r="C536" s="117"/>
      <c r="D536" s="117"/>
      <c r="E536" s="117"/>
    </row>
    <row r="537" spans="1:5" x14ac:dyDescent="0.25">
      <c r="A537" s="117"/>
      <c r="C537" s="117"/>
      <c r="D537" s="117"/>
      <c r="E537" s="117"/>
    </row>
    <row r="538" spans="1:5" x14ac:dyDescent="0.25">
      <c r="A538" s="117"/>
      <c r="C538" s="117"/>
      <c r="D538" s="117"/>
      <c r="E538" s="117"/>
    </row>
    <row r="539" spans="1:5" x14ac:dyDescent="0.25">
      <c r="A539" s="117"/>
      <c r="C539" s="117"/>
      <c r="D539" s="117"/>
      <c r="E539" s="117"/>
    </row>
    <row r="540" spans="1:5" x14ac:dyDescent="0.25">
      <c r="A540" s="117"/>
      <c r="C540" s="117"/>
      <c r="D540" s="117"/>
      <c r="E540" s="117"/>
    </row>
    <row r="541" spans="1:5" x14ac:dyDescent="0.25">
      <c r="A541" s="117"/>
      <c r="C541" s="117"/>
      <c r="D541" s="117"/>
      <c r="E541" s="117"/>
    </row>
    <row r="542" spans="1:5" x14ac:dyDescent="0.25">
      <c r="A542" s="117"/>
      <c r="C542" s="117"/>
      <c r="D542" s="117"/>
      <c r="E542" s="117"/>
    </row>
    <row r="543" spans="1:5" x14ac:dyDescent="0.25">
      <c r="A543" s="117"/>
      <c r="C543" s="117"/>
      <c r="D543" s="117"/>
      <c r="E543" s="117"/>
    </row>
    <row r="544" spans="1:5" x14ac:dyDescent="0.25">
      <c r="A544" s="117"/>
      <c r="C544" s="117"/>
      <c r="D544" s="117"/>
      <c r="E544" s="117"/>
    </row>
    <row r="545" spans="1:5" x14ac:dyDescent="0.25">
      <c r="A545" s="117"/>
      <c r="C545" s="117"/>
      <c r="D545" s="117"/>
      <c r="E545" s="117"/>
    </row>
    <row r="546" spans="1:5" x14ac:dyDescent="0.25">
      <c r="A546" s="117"/>
      <c r="C546" s="117"/>
      <c r="D546" s="117"/>
      <c r="E546" s="117"/>
    </row>
    <row r="547" spans="1:5" x14ac:dyDescent="0.25">
      <c r="A547" s="117"/>
      <c r="C547" s="117"/>
      <c r="D547" s="117"/>
      <c r="E547" s="117"/>
    </row>
    <row r="548" spans="1:5" x14ac:dyDescent="0.25">
      <c r="A548" s="117"/>
      <c r="C548" s="117"/>
      <c r="D548" s="117"/>
      <c r="E548" s="117"/>
    </row>
    <row r="549" spans="1:5" x14ac:dyDescent="0.25">
      <c r="A549" s="117"/>
      <c r="C549" s="117"/>
      <c r="D549" s="117"/>
      <c r="E549" s="117"/>
    </row>
    <row r="550" spans="1:5" x14ac:dyDescent="0.25">
      <c r="A550" s="117"/>
      <c r="C550" s="117"/>
      <c r="D550" s="117"/>
      <c r="E550" s="117"/>
    </row>
    <row r="551" spans="1:5" x14ac:dyDescent="0.25">
      <c r="A551" s="117"/>
      <c r="C551" s="117"/>
      <c r="D551" s="117"/>
      <c r="E551" s="117"/>
    </row>
    <row r="552" spans="1:5" x14ac:dyDescent="0.25">
      <c r="A552" s="117"/>
      <c r="C552" s="117"/>
      <c r="D552" s="117"/>
      <c r="E552" s="117"/>
    </row>
    <row r="553" spans="1:5" x14ac:dyDescent="0.25">
      <c r="A553" s="117"/>
      <c r="C553" s="117"/>
      <c r="D553" s="117"/>
      <c r="E553" s="117"/>
    </row>
    <row r="554" spans="1:5" x14ac:dyDescent="0.25">
      <c r="A554" s="117"/>
      <c r="C554" s="117"/>
      <c r="D554" s="117"/>
      <c r="E554" s="117"/>
    </row>
    <row r="555" spans="1:5" x14ac:dyDescent="0.25">
      <c r="A555" s="117"/>
      <c r="C555" s="117"/>
      <c r="D555" s="117"/>
      <c r="E555" s="117"/>
    </row>
    <row r="556" spans="1:5" x14ac:dyDescent="0.25">
      <c r="A556" s="117"/>
      <c r="C556" s="117"/>
      <c r="D556" s="117"/>
      <c r="E556" s="117"/>
    </row>
    <row r="557" spans="1:5" x14ac:dyDescent="0.25">
      <c r="A557" s="117"/>
      <c r="C557" s="117"/>
      <c r="D557" s="117"/>
      <c r="E557" s="117"/>
    </row>
    <row r="558" spans="1:5" x14ac:dyDescent="0.25">
      <c r="A558" s="117"/>
      <c r="C558" s="117"/>
      <c r="D558" s="117"/>
      <c r="E558" s="117"/>
    </row>
    <row r="559" spans="1:5" x14ac:dyDescent="0.25">
      <c r="A559" s="117"/>
      <c r="C559" s="117"/>
      <c r="D559" s="117"/>
      <c r="E559" s="117"/>
    </row>
    <row r="560" spans="1:5" x14ac:dyDescent="0.25">
      <c r="A560" s="117"/>
      <c r="C560" s="117"/>
      <c r="D560" s="117"/>
      <c r="E560" s="117"/>
    </row>
    <row r="561" spans="1:5" x14ac:dyDescent="0.25">
      <c r="A561" s="117"/>
      <c r="C561" s="117"/>
      <c r="D561" s="117"/>
      <c r="E561" s="117"/>
    </row>
    <row r="562" spans="1:5" x14ac:dyDescent="0.25">
      <c r="A562" s="117"/>
      <c r="C562" s="117"/>
      <c r="D562" s="117"/>
      <c r="E562" s="117"/>
    </row>
    <row r="563" spans="1:5" x14ac:dyDescent="0.25">
      <c r="A563" s="117"/>
      <c r="C563" s="117"/>
      <c r="D563" s="117"/>
      <c r="E563" s="117"/>
    </row>
    <row r="564" spans="1:5" x14ac:dyDescent="0.25">
      <c r="A564" s="117"/>
      <c r="C564" s="117"/>
      <c r="D564" s="117"/>
      <c r="E564" s="117"/>
    </row>
    <row r="565" spans="1:5" x14ac:dyDescent="0.25">
      <c r="A565" s="117"/>
      <c r="C565" s="117"/>
      <c r="D565" s="117"/>
      <c r="E565" s="117"/>
    </row>
    <row r="566" spans="1:5" x14ac:dyDescent="0.25">
      <c r="A566" s="117"/>
      <c r="C566" s="117"/>
      <c r="D566" s="117"/>
      <c r="E566" s="117"/>
    </row>
    <row r="567" spans="1:5" x14ac:dyDescent="0.25">
      <c r="A567" s="117"/>
      <c r="C567" s="117"/>
      <c r="D567" s="117"/>
      <c r="E567" s="117"/>
    </row>
    <row r="568" spans="1:5" x14ac:dyDescent="0.25">
      <c r="A568" s="117"/>
      <c r="C568" s="117"/>
      <c r="D568" s="117"/>
      <c r="E568" s="117"/>
    </row>
    <row r="569" spans="1:5" x14ac:dyDescent="0.25">
      <c r="A569" s="117"/>
      <c r="C569" s="117"/>
      <c r="D569" s="117"/>
      <c r="E569" s="117"/>
    </row>
    <row r="570" spans="1:5" x14ac:dyDescent="0.25">
      <c r="A570" s="117"/>
      <c r="C570" s="117"/>
      <c r="D570" s="117"/>
      <c r="E570" s="117"/>
    </row>
    <row r="571" spans="1:5" x14ac:dyDescent="0.25">
      <c r="A571" s="117"/>
      <c r="C571" s="117"/>
      <c r="D571" s="117"/>
      <c r="E571" s="117"/>
    </row>
    <row r="572" spans="1:5" x14ac:dyDescent="0.25">
      <c r="A572" s="117"/>
      <c r="C572" s="117"/>
      <c r="D572" s="117"/>
      <c r="E572" s="117"/>
    </row>
    <row r="573" spans="1:5" x14ac:dyDescent="0.25">
      <c r="A573" s="117"/>
      <c r="C573" s="117"/>
      <c r="D573" s="117"/>
      <c r="E573" s="117"/>
    </row>
    <row r="574" spans="1:5" x14ac:dyDescent="0.25">
      <c r="A574" s="117"/>
      <c r="C574" s="117"/>
      <c r="D574" s="117"/>
      <c r="E574" s="117"/>
    </row>
    <row r="575" spans="1:5" x14ac:dyDescent="0.25">
      <c r="A575" s="117"/>
      <c r="C575" s="117"/>
      <c r="D575" s="117"/>
      <c r="E575" s="117"/>
    </row>
    <row r="576" spans="1:5" x14ac:dyDescent="0.25">
      <c r="A576" s="117"/>
      <c r="C576" s="117"/>
      <c r="D576" s="117"/>
      <c r="E576" s="117"/>
    </row>
    <row r="577" spans="1:5" x14ac:dyDescent="0.25">
      <c r="A577" s="117"/>
      <c r="C577" s="117"/>
      <c r="D577" s="117"/>
      <c r="E577" s="117"/>
    </row>
    <row r="578" spans="1:5" x14ac:dyDescent="0.25">
      <c r="A578" s="117"/>
      <c r="C578" s="117"/>
      <c r="D578" s="117"/>
      <c r="E578" s="117"/>
    </row>
    <row r="579" spans="1:5" x14ac:dyDescent="0.25">
      <c r="A579" s="117"/>
      <c r="C579" s="117"/>
      <c r="D579" s="117"/>
      <c r="E579" s="117"/>
    </row>
    <row r="580" spans="1:5" x14ac:dyDescent="0.25">
      <c r="A580" s="117"/>
      <c r="C580" s="117"/>
      <c r="D580" s="117"/>
      <c r="E580" s="117"/>
    </row>
    <row r="581" spans="1:5" x14ac:dyDescent="0.25">
      <c r="A581" s="117"/>
      <c r="C581" s="117"/>
      <c r="D581" s="117"/>
      <c r="E581" s="117"/>
    </row>
    <row r="582" spans="1:5" x14ac:dyDescent="0.25">
      <c r="A582" s="117"/>
      <c r="C582" s="117"/>
      <c r="D582" s="117"/>
      <c r="E582" s="117"/>
    </row>
    <row r="583" spans="1:5" x14ac:dyDescent="0.25">
      <c r="A583" s="117"/>
      <c r="C583" s="117"/>
      <c r="D583" s="117"/>
      <c r="E583" s="117"/>
    </row>
    <row r="584" spans="1:5" x14ac:dyDescent="0.25">
      <c r="A584" s="117"/>
      <c r="C584" s="117"/>
      <c r="D584" s="117"/>
      <c r="E584" s="117"/>
    </row>
    <row r="585" spans="1:5" x14ac:dyDescent="0.25">
      <c r="A585" s="117"/>
      <c r="C585" s="117"/>
      <c r="D585" s="117"/>
      <c r="E585" s="117"/>
    </row>
    <row r="586" spans="1:5" x14ac:dyDescent="0.25">
      <c r="A586" s="117"/>
      <c r="C586" s="117"/>
      <c r="D586" s="117"/>
      <c r="E586" s="117"/>
    </row>
    <row r="587" spans="1:5" x14ac:dyDescent="0.25">
      <c r="A587" s="117"/>
      <c r="C587" s="117"/>
      <c r="D587" s="117"/>
      <c r="E587" s="117"/>
    </row>
    <row r="588" spans="1:5" x14ac:dyDescent="0.25">
      <c r="A588" s="117"/>
      <c r="C588" s="117"/>
      <c r="D588" s="117"/>
      <c r="E588" s="117"/>
    </row>
    <row r="589" spans="1:5" x14ac:dyDescent="0.25">
      <c r="A589" s="117"/>
      <c r="C589" s="117"/>
      <c r="D589" s="117"/>
      <c r="E589" s="117"/>
    </row>
    <row r="590" spans="1:5" x14ac:dyDescent="0.25">
      <c r="A590" s="117"/>
      <c r="C590" s="117"/>
      <c r="D590" s="117"/>
      <c r="E590" s="117"/>
    </row>
    <row r="591" spans="1:5" x14ac:dyDescent="0.25">
      <c r="A591" s="117"/>
      <c r="C591" s="117"/>
      <c r="D591" s="117"/>
      <c r="E591" s="117"/>
    </row>
    <row r="592" spans="1:5" x14ac:dyDescent="0.25">
      <c r="A592" s="117"/>
      <c r="C592" s="117"/>
      <c r="D592" s="117"/>
      <c r="E592" s="117"/>
    </row>
    <row r="593" spans="1:5" x14ac:dyDescent="0.25">
      <c r="A593" s="117"/>
      <c r="C593" s="117"/>
      <c r="D593" s="117"/>
      <c r="E593" s="117"/>
    </row>
    <row r="594" spans="1:5" x14ac:dyDescent="0.25">
      <c r="A594" s="117"/>
      <c r="C594" s="117"/>
      <c r="D594" s="117"/>
      <c r="E594" s="117"/>
    </row>
    <row r="595" spans="1:5" x14ac:dyDescent="0.25">
      <c r="A595" s="117"/>
      <c r="C595" s="117"/>
      <c r="D595" s="117"/>
      <c r="E595" s="117"/>
    </row>
    <row r="596" spans="1:5" x14ac:dyDescent="0.25">
      <c r="A596" s="117"/>
      <c r="C596" s="117"/>
      <c r="D596" s="117"/>
      <c r="E596" s="117"/>
    </row>
    <row r="597" spans="1:5" x14ac:dyDescent="0.25">
      <c r="A597" s="117"/>
      <c r="C597" s="117"/>
      <c r="D597" s="117"/>
      <c r="E597" s="117"/>
    </row>
    <row r="598" spans="1:5" x14ac:dyDescent="0.25">
      <c r="A598" s="117"/>
      <c r="C598" s="117"/>
      <c r="D598" s="117"/>
      <c r="E598" s="117"/>
    </row>
    <row r="599" spans="1:5" x14ac:dyDescent="0.25">
      <c r="A599" s="117"/>
      <c r="C599" s="117"/>
      <c r="D599" s="117"/>
      <c r="E599" s="117"/>
    </row>
    <row r="600" spans="1:5" x14ac:dyDescent="0.25">
      <c r="A600" s="117"/>
      <c r="C600" s="117"/>
      <c r="D600" s="117"/>
      <c r="E600" s="117"/>
    </row>
    <row r="601" spans="1:5" x14ac:dyDescent="0.25">
      <c r="A601" s="117"/>
      <c r="C601" s="117"/>
      <c r="D601" s="117"/>
      <c r="E601" s="117"/>
    </row>
    <row r="602" spans="1:5" x14ac:dyDescent="0.25">
      <c r="A602" s="117"/>
      <c r="C602" s="117"/>
      <c r="D602" s="117"/>
      <c r="E602" s="117"/>
    </row>
    <row r="603" spans="1:5" x14ac:dyDescent="0.25">
      <c r="A603" s="117"/>
      <c r="C603" s="117"/>
      <c r="D603" s="117"/>
      <c r="E603" s="117"/>
    </row>
    <row r="604" spans="1:5" x14ac:dyDescent="0.25">
      <c r="A604" s="117"/>
      <c r="C604" s="117"/>
      <c r="D604" s="117"/>
      <c r="E604" s="117"/>
    </row>
    <row r="605" spans="1:5" x14ac:dyDescent="0.25">
      <c r="A605" s="117"/>
      <c r="C605" s="117"/>
      <c r="D605" s="117"/>
      <c r="E605" s="117"/>
    </row>
    <row r="606" spans="1:5" x14ac:dyDescent="0.25">
      <c r="A606" s="117"/>
      <c r="C606" s="117"/>
      <c r="D606" s="117"/>
      <c r="E606" s="117"/>
    </row>
    <row r="607" spans="1:5" x14ac:dyDescent="0.25">
      <c r="A607" s="117"/>
      <c r="C607" s="117"/>
      <c r="D607" s="117"/>
      <c r="E607" s="117"/>
    </row>
    <row r="608" spans="1:5" x14ac:dyDescent="0.25">
      <c r="A608" s="117"/>
      <c r="C608" s="117"/>
      <c r="D608" s="117"/>
      <c r="E608" s="117"/>
    </row>
    <row r="609" spans="1:5" x14ac:dyDescent="0.25">
      <c r="A609" s="117"/>
      <c r="C609" s="117"/>
      <c r="D609" s="117"/>
      <c r="E609" s="117"/>
    </row>
    <row r="610" spans="1:5" x14ac:dyDescent="0.25">
      <c r="A610" s="117"/>
      <c r="C610" s="117"/>
      <c r="D610" s="117"/>
      <c r="E610" s="117"/>
    </row>
    <row r="611" spans="1:5" x14ac:dyDescent="0.25">
      <c r="A611" s="117"/>
      <c r="C611" s="117"/>
      <c r="D611" s="117"/>
      <c r="E611" s="117"/>
    </row>
    <row r="612" spans="1:5" x14ac:dyDescent="0.25">
      <c r="A612" s="117"/>
      <c r="C612" s="117"/>
      <c r="D612" s="117"/>
      <c r="E612" s="117"/>
    </row>
    <row r="613" spans="1:5" x14ac:dyDescent="0.25">
      <c r="A613" s="117"/>
      <c r="C613" s="117"/>
      <c r="D613" s="117"/>
      <c r="E613" s="117"/>
    </row>
    <row r="614" spans="1:5" x14ac:dyDescent="0.25">
      <c r="A614" s="117"/>
      <c r="C614" s="117"/>
      <c r="D614" s="117"/>
      <c r="E614" s="117"/>
    </row>
    <row r="615" spans="1:5" x14ac:dyDescent="0.25">
      <c r="A615" s="117"/>
      <c r="C615" s="117"/>
      <c r="D615" s="117"/>
      <c r="E615" s="117"/>
    </row>
    <row r="616" spans="1:5" x14ac:dyDescent="0.25">
      <c r="A616" s="117"/>
      <c r="C616" s="117"/>
      <c r="D616" s="117"/>
      <c r="E616" s="117"/>
    </row>
    <row r="617" spans="1:5" x14ac:dyDescent="0.25">
      <c r="A617" s="117"/>
      <c r="C617" s="117"/>
      <c r="D617" s="117"/>
      <c r="E617" s="117"/>
    </row>
    <row r="618" spans="1:5" x14ac:dyDescent="0.25">
      <c r="A618" s="117"/>
      <c r="C618" s="117"/>
      <c r="D618" s="117"/>
      <c r="E618" s="117"/>
    </row>
    <row r="619" spans="1:5" x14ac:dyDescent="0.25">
      <c r="A619" s="117"/>
      <c r="C619" s="117"/>
      <c r="D619" s="117"/>
      <c r="E619" s="117"/>
    </row>
    <row r="620" spans="1:5" x14ac:dyDescent="0.25">
      <c r="A620" s="117"/>
      <c r="C620" s="117"/>
      <c r="D620" s="117"/>
      <c r="E620" s="117"/>
    </row>
    <row r="621" spans="1:5" x14ac:dyDescent="0.25">
      <c r="A621" s="117"/>
      <c r="C621" s="117"/>
      <c r="D621" s="117"/>
      <c r="E621" s="117"/>
    </row>
    <row r="622" spans="1:5" x14ac:dyDescent="0.25">
      <c r="A622" s="117"/>
      <c r="C622" s="117"/>
      <c r="D622" s="117"/>
      <c r="E622" s="117"/>
    </row>
    <row r="623" spans="1:5" x14ac:dyDescent="0.25">
      <c r="A623" s="117"/>
      <c r="C623" s="117"/>
      <c r="D623" s="117"/>
      <c r="E623" s="117"/>
    </row>
    <row r="624" spans="1:5" x14ac:dyDescent="0.25">
      <c r="A624" s="117"/>
      <c r="C624" s="117"/>
      <c r="D624" s="117"/>
      <c r="E624" s="117"/>
    </row>
    <row r="625" spans="1:5" x14ac:dyDescent="0.25">
      <c r="A625" s="117"/>
      <c r="C625" s="117"/>
      <c r="D625" s="117"/>
      <c r="E625" s="117"/>
    </row>
    <row r="626" spans="1:5" x14ac:dyDescent="0.25">
      <c r="A626" s="117"/>
      <c r="C626" s="117"/>
      <c r="D626" s="117"/>
      <c r="E626" s="117"/>
    </row>
    <row r="627" spans="1:5" x14ac:dyDescent="0.25">
      <c r="A627" s="117"/>
      <c r="C627" s="117"/>
      <c r="D627" s="117"/>
      <c r="E627" s="117"/>
    </row>
    <row r="628" spans="1:5" x14ac:dyDescent="0.25">
      <c r="A628" s="117"/>
      <c r="C628" s="117"/>
      <c r="D628" s="117"/>
      <c r="E628" s="117"/>
    </row>
    <row r="629" spans="1:5" x14ac:dyDescent="0.25">
      <c r="A629" s="117"/>
      <c r="C629" s="117"/>
      <c r="D629" s="117"/>
      <c r="E629" s="117"/>
    </row>
    <row r="630" spans="1:5" x14ac:dyDescent="0.25">
      <c r="A630" s="117"/>
      <c r="C630" s="117"/>
      <c r="D630" s="117"/>
      <c r="E630" s="117"/>
    </row>
    <row r="631" spans="1:5" x14ac:dyDescent="0.25">
      <c r="A631" s="117"/>
      <c r="C631" s="117"/>
      <c r="D631" s="117"/>
      <c r="E631" s="117"/>
    </row>
    <row r="632" spans="1:5" x14ac:dyDescent="0.25">
      <c r="A632" s="117"/>
      <c r="C632" s="117"/>
      <c r="D632" s="117"/>
      <c r="E632" s="117"/>
    </row>
    <row r="633" spans="1:5" x14ac:dyDescent="0.25">
      <c r="A633" s="117"/>
      <c r="C633" s="117"/>
      <c r="D633" s="117"/>
      <c r="E633" s="117"/>
    </row>
    <row r="634" spans="1:5" x14ac:dyDescent="0.25">
      <c r="A634" s="117"/>
      <c r="C634" s="117"/>
      <c r="D634" s="117"/>
      <c r="E634" s="117"/>
    </row>
  </sheetData>
  <mergeCells count="30">
    <mergeCell ref="D105:E105"/>
    <mergeCell ref="D106:E106"/>
    <mergeCell ref="D107:E107"/>
    <mergeCell ref="D109:E109"/>
    <mergeCell ref="D110:E110"/>
    <mergeCell ref="D100:E100"/>
    <mergeCell ref="D101:E101"/>
    <mergeCell ref="D102:E102"/>
    <mergeCell ref="D103:E103"/>
    <mergeCell ref="D104:E104"/>
    <mergeCell ref="C14:E14"/>
    <mergeCell ref="A16:E16"/>
    <mergeCell ref="C21:E21"/>
    <mergeCell ref="A23:E23"/>
    <mergeCell ref="A56:E56"/>
    <mergeCell ref="A75:E75"/>
    <mergeCell ref="A88:B88"/>
    <mergeCell ref="A91:E91"/>
    <mergeCell ref="D92:E92"/>
    <mergeCell ref="D93:E93"/>
    <mergeCell ref="D94:E94"/>
    <mergeCell ref="D95:E95"/>
    <mergeCell ref="D96:E96"/>
    <mergeCell ref="D97:E97"/>
    <mergeCell ref="D98:E98"/>
    <mergeCell ref="D99:E99"/>
    <mergeCell ref="F1:G1"/>
    <mergeCell ref="A1:E1"/>
    <mergeCell ref="A2:E2"/>
    <mergeCell ref="A7:E7"/>
  </mergeCells>
  <phoneticPr fontId="46" type="noConversion"/>
  <conditionalFormatting sqref="B635:B1048576">
    <cfRule type="duplicateValues" dxfId="174" priority="555"/>
    <cfRule type="duplicateValues" dxfId="173" priority="557"/>
  </conditionalFormatting>
  <conditionalFormatting sqref="E635:E1048576">
    <cfRule type="duplicateValues" dxfId="172" priority="558"/>
  </conditionalFormatting>
  <conditionalFormatting sqref="B635:B1048576">
    <cfRule type="duplicateValues" dxfId="171" priority="80"/>
  </conditionalFormatting>
  <conditionalFormatting sqref="B277:B634">
    <cfRule type="duplicateValues" dxfId="164" priority="70"/>
  </conditionalFormatting>
  <conditionalFormatting sqref="B277:B634">
    <cfRule type="duplicateValues" dxfId="163" priority="77"/>
  </conditionalFormatting>
  <conditionalFormatting sqref="E277:E634">
    <cfRule type="duplicateValues" dxfId="151" priority="79"/>
  </conditionalFormatting>
  <conditionalFormatting sqref="E80">
    <cfRule type="duplicateValues" dxfId="57" priority="41"/>
  </conditionalFormatting>
  <conditionalFormatting sqref="B111:B276 B77:B84 B1:B7 B25:B31 B58:B63 B73:B75 B54:B56 B14:B16 B86:B91 B21:B23">
    <cfRule type="duplicateValues" dxfId="56" priority="40"/>
  </conditionalFormatting>
  <conditionalFormatting sqref="B112:B276 B1:B7 B77:B84 B87:B91 B74:B75 B55:B56 B22:B23 B15:B16 B25:B31 B58:B63">
    <cfRule type="duplicateValues" dxfId="55" priority="42"/>
  </conditionalFormatting>
  <conditionalFormatting sqref="E60">
    <cfRule type="duplicateValues" dxfId="54" priority="39"/>
  </conditionalFormatting>
  <conditionalFormatting sqref="E111:E276 E1:E7 E25 E58:E59 E77:E79 E86:E92 E14:E16 E54:E56 E73:E75 E21:E23">
    <cfRule type="duplicateValues" dxfId="53" priority="43"/>
  </conditionalFormatting>
  <conditionalFormatting sqref="E61">
    <cfRule type="duplicateValues" dxfId="52" priority="38"/>
  </conditionalFormatting>
  <conditionalFormatting sqref="E62">
    <cfRule type="duplicateValues" dxfId="51" priority="37"/>
  </conditionalFormatting>
  <conditionalFormatting sqref="E81">
    <cfRule type="duplicateValues" dxfId="50" priority="36"/>
  </conditionalFormatting>
  <conditionalFormatting sqref="E82:E84">
    <cfRule type="duplicateValues" dxfId="49" priority="35"/>
  </conditionalFormatting>
  <conditionalFormatting sqref="E109:E110 E94">
    <cfRule type="duplicateValues" dxfId="48" priority="34"/>
  </conditionalFormatting>
  <conditionalFormatting sqref="B86:B91 B1:B8 B14:B16 B93:B276 B77:B84 B58:B75 B25:B56 B21:B23">
    <cfRule type="duplicateValues" dxfId="47" priority="33"/>
  </conditionalFormatting>
  <conditionalFormatting sqref="B86:B91 B1:B16 B93:B276 B77:B84 B58:B75 B25:B56 B21:B23">
    <cfRule type="duplicateValues" dxfId="46" priority="32"/>
  </conditionalFormatting>
  <conditionalFormatting sqref="E109:E276 E94 E86:E92 E21:E23 E1:E16 E58:E65 E49:E56 E67:E75 E77:E84 E25:E45">
    <cfRule type="duplicateValues" dxfId="45" priority="31"/>
  </conditionalFormatting>
  <conditionalFormatting sqref="E26:E30">
    <cfRule type="duplicateValues" dxfId="44" priority="44"/>
  </conditionalFormatting>
  <conditionalFormatting sqref="E31">
    <cfRule type="duplicateValues" dxfId="43" priority="45"/>
  </conditionalFormatting>
  <conditionalFormatting sqref="E63">
    <cfRule type="duplicateValues" dxfId="42" priority="46"/>
  </conditionalFormatting>
  <conditionalFormatting sqref="E93">
    <cfRule type="duplicateValues" dxfId="41" priority="29"/>
  </conditionalFormatting>
  <conditionalFormatting sqref="E93">
    <cfRule type="duplicateValues" dxfId="40" priority="30"/>
  </conditionalFormatting>
  <conditionalFormatting sqref="E95">
    <cfRule type="duplicateValues" dxfId="39" priority="27"/>
  </conditionalFormatting>
  <conditionalFormatting sqref="E95">
    <cfRule type="duplicateValues" dxfId="38" priority="28"/>
  </conditionalFormatting>
  <conditionalFormatting sqref="E96">
    <cfRule type="duplicateValues" dxfId="37" priority="25"/>
  </conditionalFormatting>
  <conditionalFormatting sqref="E96">
    <cfRule type="duplicateValues" dxfId="36" priority="26"/>
  </conditionalFormatting>
  <conditionalFormatting sqref="E97">
    <cfRule type="duplicateValues" dxfId="35" priority="23"/>
  </conditionalFormatting>
  <conditionalFormatting sqref="E97">
    <cfRule type="duplicateValues" dxfId="34" priority="24"/>
  </conditionalFormatting>
  <conditionalFormatting sqref="E108 E98">
    <cfRule type="duplicateValues" dxfId="33" priority="21"/>
  </conditionalFormatting>
  <conditionalFormatting sqref="E108">
    <cfRule type="duplicateValues" dxfId="32" priority="22"/>
  </conditionalFormatting>
  <conditionalFormatting sqref="B64:B72">
    <cfRule type="duplicateValues" dxfId="31" priority="47"/>
  </conditionalFormatting>
  <conditionalFormatting sqref="E64:E65 E67:E72">
    <cfRule type="duplicateValues" dxfId="30" priority="48"/>
  </conditionalFormatting>
  <conditionalFormatting sqref="B9:B13">
    <cfRule type="duplicateValues" dxfId="29" priority="49"/>
  </conditionalFormatting>
  <conditionalFormatting sqref="E9:E13">
    <cfRule type="duplicateValues" dxfId="28" priority="50"/>
  </conditionalFormatting>
  <conditionalFormatting sqref="B18:B20">
    <cfRule type="duplicateValues" dxfId="27" priority="51"/>
  </conditionalFormatting>
  <conditionalFormatting sqref="E18:E20">
    <cfRule type="duplicateValues" dxfId="26" priority="52"/>
  </conditionalFormatting>
  <conditionalFormatting sqref="B32:B53">
    <cfRule type="duplicateValues" dxfId="25" priority="53"/>
  </conditionalFormatting>
  <conditionalFormatting sqref="E32:E45 E49:E53">
    <cfRule type="duplicateValues" dxfId="24" priority="54"/>
  </conditionalFormatting>
  <conditionalFormatting sqref="B85">
    <cfRule type="duplicateValues" dxfId="23" priority="55"/>
  </conditionalFormatting>
  <conditionalFormatting sqref="E85">
    <cfRule type="duplicateValues" dxfId="22" priority="56"/>
  </conditionalFormatting>
  <conditionalFormatting sqref="E66">
    <cfRule type="duplicateValues" dxfId="21" priority="19"/>
  </conditionalFormatting>
  <conditionalFormatting sqref="E66">
    <cfRule type="duplicateValues" dxfId="20" priority="20"/>
  </conditionalFormatting>
  <conditionalFormatting sqref="E46">
    <cfRule type="duplicateValues" dxfId="19" priority="17"/>
  </conditionalFormatting>
  <conditionalFormatting sqref="E46">
    <cfRule type="duplicateValues" dxfId="18" priority="18"/>
  </conditionalFormatting>
  <conditionalFormatting sqref="E47">
    <cfRule type="duplicateValues" dxfId="17" priority="15"/>
  </conditionalFormatting>
  <conditionalFormatting sqref="E47">
    <cfRule type="duplicateValues" dxfId="16" priority="16"/>
  </conditionalFormatting>
  <conditionalFormatting sqref="E1:E47 E49:E276">
    <cfRule type="duplicateValues" dxfId="15" priority="6"/>
    <cfRule type="duplicateValues" dxfId="14" priority="12"/>
    <cfRule type="duplicateValues" dxfId="13" priority="14"/>
  </conditionalFormatting>
  <conditionalFormatting sqref="E83">
    <cfRule type="duplicateValues" dxfId="12" priority="13"/>
  </conditionalFormatting>
  <conditionalFormatting sqref="E83">
    <cfRule type="duplicateValues" dxfId="11" priority="10"/>
  </conditionalFormatting>
  <conditionalFormatting sqref="E83">
    <cfRule type="duplicateValues" dxfId="10" priority="11"/>
  </conditionalFormatting>
  <conditionalFormatting sqref="E37">
    <cfRule type="duplicateValues" dxfId="9" priority="9"/>
  </conditionalFormatting>
  <conditionalFormatting sqref="E35">
    <cfRule type="duplicateValues" dxfId="8" priority="8"/>
  </conditionalFormatting>
  <conditionalFormatting sqref="E32">
    <cfRule type="duplicateValues" dxfId="7" priority="7"/>
  </conditionalFormatting>
  <conditionalFormatting sqref="B93:B110">
    <cfRule type="duplicateValues" dxfId="6" priority="57"/>
  </conditionalFormatting>
  <conditionalFormatting sqref="E99:E107">
    <cfRule type="duplicateValues" dxfId="5" priority="58"/>
  </conditionalFormatting>
  <conditionalFormatting sqref="E48">
    <cfRule type="duplicateValues" dxfId="4" priority="4"/>
  </conditionalFormatting>
  <conditionalFormatting sqref="E48">
    <cfRule type="duplicateValues" dxfId="3" priority="5"/>
  </conditionalFormatting>
  <conditionalFormatting sqref="E4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9">
        <v>214</v>
      </c>
      <c r="B149" s="159" t="s">
        <v>2612</v>
      </c>
      <c r="C149" s="159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9">
        <v>349</v>
      </c>
      <c r="B246" s="159" t="s">
        <v>2613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2606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9">
        <v>479</v>
      </c>
      <c r="B344" s="159" t="s">
        <v>2628</v>
      </c>
      <c r="C344" s="159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149" priority="6"/>
  </conditionalFormatting>
  <conditionalFormatting sqref="A830">
    <cfRule type="duplicateValues" dxfId="148" priority="5"/>
  </conditionalFormatting>
  <conditionalFormatting sqref="A831">
    <cfRule type="duplicateValues" dxfId="147" priority="4"/>
  </conditionalFormatting>
  <conditionalFormatting sqref="A832">
    <cfRule type="duplicateValues" dxfId="146" priority="3"/>
  </conditionalFormatting>
  <conditionalFormatting sqref="A833">
    <cfRule type="duplicateValues" dxfId="145" priority="2"/>
  </conditionalFormatting>
  <conditionalFormatting sqref="A1:A1048576">
    <cfRule type="duplicateValues" dxfId="14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2417</v>
      </c>
      <c r="B1" s="202"/>
      <c r="C1" s="202"/>
      <c r="D1" s="202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2426</v>
      </c>
      <c r="B18" s="202"/>
      <c r="C18" s="202"/>
      <c r="D18" s="202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3" priority="18"/>
  </conditionalFormatting>
  <conditionalFormatting sqref="B7:B8">
    <cfRule type="duplicateValues" dxfId="142" priority="17"/>
  </conditionalFormatting>
  <conditionalFormatting sqref="A7:A8">
    <cfRule type="duplicateValues" dxfId="141" priority="15"/>
    <cfRule type="duplicateValues" dxfId="14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2021-07-20T12:31:24Z</dcterms:modified>
</cp:coreProperties>
</file>