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" i="16" l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A80" i="16"/>
  <c r="B77" i="16"/>
  <c r="C74" i="16"/>
  <c r="C73" i="16"/>
  <c r="A73" i="16"/>
  <c r="C72" i="16"/>
  <c r="C71" i="16"/>
  <c r="A71" i="16"/>
  <c r="C70" i="16"/>
  <c r="A70" i="16"/>
  <c r="C69" i="16"/>
  <c r="A69" i="16"/>
  <c r="B65" i="16"/>
  <c r="C60" i="16"/>
  <c r="A60" i="16"/>
  <c r="C59" i="16"/>
  <c r="A59" i="16"/>
  <c r="C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" l="1"/>
  <c r="A86" i="1"/>
  <c r="A87" i="1"/>
  <c r="A88" i="1"/>
  <c r="A89" i="1"/>
  <c r="A90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A77" i="1" l="1"/>
  <c r="A78" i="1"/>
  <c r="A79" i="1"/>
  <c r="A80" i="1"/>
  <c r="A81" i="1"/>
  <c r="A82" i="1"/>
  <c r="A83" i="1"/>
  <c r="A8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 l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44" i="1"/>
  <c r="F44" i="1"/>
  <c r="G44" i="1"/>
  <c r="H44" i="1"/>
  <c r="I44" i="1"/>
  <c r="J44" i="1"/>
  <c r="K44" i="1"/>
  <c r="A36" i="1" l="1"/>
  <c r="K36" i="1"/>
  <c r="J36" i="1"/>
  <c r="I36" i="1"/>
  <c r="H36" i="1"/>
  <c r="G36" i="1"/>
  <c r="F36" i="1"/>
  <c r="A34" i="1" l="1"/>
  <c r="A35" i="1"/>
  <c r="K34" i="1"/>
  <c r="J34" i="1"/>
  <c r="I34" i="1"/>
  <c r="H34" i="1"/>
  <c r="G34" i="1"/>
  <c r="F34" i="1"/>
  <c r="K35" i="1"/>
  <c r="J35" i="1"/>
  <c r="I35" i="1"/>
  <c r="H35" i="1"/>
  <c r="G35" i="1"/>
  <c r="F3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G7" i="16" l="1"/>
  <c r="J1" i="16"/>
  <c r="H1" i="16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<sst xmlns="http://schemas.openxmlformats.org/spreadsheetml/2006/main" count="13649" uniqueCount="2665">
  <si>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</si>
  <si>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</si>
  <si>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</si>
  <si>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</si>
  <si>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</si>
  <si>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</si>
  <si>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</si>
  <si>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</si>
  <si>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</si>
  <si>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</si>
  <si>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</si>
  <si>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</si>
  <si>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</si>
  <si>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</si>
  <si>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</si>
  <si>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</si>
  <si>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</si>
  <si>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</si>
  <si>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</si>
  <si>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</si>
  <si>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</si>
  <si>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</si>
  <si>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</si>
  <si>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</si>
  <si>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</si>
  <si>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</si>
  <si>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</si>
  <si>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</si>
  <si>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</si>
  <si>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</si>
  <si>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</si>
  <si>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</si>
  <si>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</si>
  <si>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</si>
  <si>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</si>
  <si>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</si>
  <si>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</si>
  <si>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</si>
  <si>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</si>
  <si>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</si>
  <si>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</si>
  <si>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</si>
  <si>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</si>
  <si>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</si>
  <si>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</si>
  <si>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</si>
  <si>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</si>
  <si>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</si>
  <si>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</si>
  <si>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</si>
  <si>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</si>
  <si>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</si>
  <si>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</si>
  <si>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</si>
  <si>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</si>
  <si>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</si>
  <si>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</si>
  <si>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</si>
  <si>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</si>
  <si>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</si>
  <si>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</si>
  <si>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</si>
  <si>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</si>
  <si>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</si>
  <si>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</si>
  <si>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</si>
  <si>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</si>
  <si>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</si>
  <si>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</si>
  <si>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</si>
  <si>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</si>
  <si>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</si>
  <si>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</si>
  <si>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</si>
  <si>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</si>
  <si>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</si>
  <si>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</si>
  <si>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</si>
  <si>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</si>
  <si>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</si>
  <si>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</si>
  <si>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</si>
  <si>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</si>
  <si>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</si>
  <si>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</si>
  <si>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</si>
  <si>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</si>
  <si>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</si>
  <si>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</si>
  <si>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</si>
  <si>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</si>
  <si>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</si>
  <si>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</si>
  <si>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</si>
  <si>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</si>
  <si>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</si>
  <si>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</si>
  <si>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</si>
  <si>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</si>
  <si>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</si>
  <si>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</si>
  <si>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</si>
  <si>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</si>
  <si>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</si>
  <si>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</si>
  <si>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</si>
  <si>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</si>
  <si>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</si>
  <si>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</si>
  <si>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</si>
  <si>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</si>
  <si>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</si>
  <si>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</si>
  <si>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</si>
  <si>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</si>
  <si>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</si>
  <si>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</si>
  <si>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</si>
  <si>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</si>
  <si>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</si>
  <si>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</si>
  <si>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</si>
  <si>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</si>
  <si>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</si>
  <si>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</si>
  <si>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</si>
  <si>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</si>
  <si>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</si>
  <si>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</si>
  <si>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</si>
  <si>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</si>
  <si>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</si>
  <si>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</si>
  <si>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</si>
  <si>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</si>
  <si>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</si>
  <si>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</si>
  <si>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</si>
  <si>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</si>
  <si>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</si>
  <si>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</si>
  <si>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</si>
  <si>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</si>
  <si>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</si>
  <si>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</si>
  <si>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</si>
  <si>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</si>
  <si>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</si>
  <si>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</si>
  <si>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</si>
  <si>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</si>
  <si>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</si>
  <si>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</si>
  <si>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</si>
  <si>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</si>
  <si>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</si>
  <si>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</si>
  <si>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</si>
  <si>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</si>
  <si>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</si>
  <si>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</si>
  <si>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</si>
  <si>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</si>
  <si>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</si>
  <si>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</si>
  <si>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</si>
  <si>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</si>
  <si>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</si>
  <si>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</si>
  <si>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</si>
  <si>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</si>
  <si>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</si>
  <si>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</si>
  <si>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</si>
  <si>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</si>
  <si>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</si>
  <si>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</si>
  <si>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</si>
  <si>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</si>
  <si>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</si>
  <si>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</si>
  <si>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</si>
  <si>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</si>
  <si>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</si>
  <si>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</si>
  <si>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</si>
  <si>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</si>
  <si>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</si>
  <si>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</si>
  <si>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</si>
  <si>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</si>
  <si>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</si>
  <si>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</si>
  <si>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</si>
  <si>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</si>
  <si>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</si>
  <si>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</si>
  <si>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</si>
  <si>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</si>
  <si>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</si>
  <si>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</si>
  <si>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</si>
  <si>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</si>
  <si>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</si>
  <si>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</si>
  <si>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</si>
  <si>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</si>
  <si>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</si>
  <si>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</si>
  <si>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</si>
  <si>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</si>
  <si>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</si>
  <si>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</si>
  <si>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</si>
  <si>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</si>
  <si>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</si>
  <si>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</si>
  <si>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</si>
  <si>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</si>
  <si>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</si>
  <si>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</si>
  <si>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</si>
  <si>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</si>
  <si>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</si>
  <si>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</si>
  <si>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</si>
  <si>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</si>
  <si>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</si>
  <si>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</si>
  <si>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</si>
  <si>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</si>
  <si>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</si>
  <si>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</si>
  <si>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</si>
  <si>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</si>
  <si>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</si>
  <si>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</si>
  <si>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</si>
  <si>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</si>
  <si>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</si>
  <si>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</si>
  <si>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</si>
  <si>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</si>
  <si>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</si>
  <si>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</si>
  <si>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</si>
  <si>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</si>
  <si>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</si>
  <si>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</si>
  <si>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</si>
  <si>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</si>
  <si>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</si>
  <si>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</si>
  <si>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</si>
  <si>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</si>
  <si>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</si>
  <si>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</si>
  <si>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</si>
  <si>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</si>
  <si>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</si>
  <si>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</si>
  <si>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</si>
  <si>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</si>
  <si>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</si>
  <si>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</si>
  <si>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</si>
  <si>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</si>
  <si>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</si>
  <si>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</si>
  <si>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</si>
  <si>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</si>
  <si>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</si>
  <si>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</si>
  <si>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</si>
  <si>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</si>
  <si>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</si>
  <si>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</si>
  <si>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</si>
  <si>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</si>
  <si>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</si>
  <si>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</si>
  <si>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</si>
  <si>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</si>
  <si>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</si>
  <si>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</si>
  <si>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</si>
  <si>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</si>
  <si>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</si>
  <si>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</si>
  <si>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</si>
  <si>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</si>
  <si>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</si>
  <si>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</si>
  <si>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</si>
  <si>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</si>
  <si>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</si>
  <si>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</si>
  <si>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</si>
  <si>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</si>
  <si>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</si>
  <si>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</si>
  <si>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</si>
  <si>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</si>
  <si>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</si>
  <si>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</si>
  <si>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</si>
  <si>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</si>
  <si>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</si>
  <si>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</si>
  <si>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</si>
  <si>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</si>
  <si>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</si>
  <si>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</si>
  <si>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</si>
  <si>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</si>
  <si>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</si>
  <si>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</si>
  <si>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</si>
  <si>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</si>
  <si>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</si>
  <si>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</si>
  <si>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</si>
  <si>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</si>
  <si>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</si>
  <si>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</si>
  <si>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</si>
  <si>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</si>
  <si>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</si>
  <si>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</si>
  <si>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</si>
  <si>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</si>
  <si>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</si>
  <si>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</si>
  <si>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</si>
  <si>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</si>
  <si>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</si>
  <si>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</si>
  <si>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</si>
  <si>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</si>
  <si>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</si>
  <si>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</si>
  <si>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</si>
  <si>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</si>
  <si>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</si>
  <si>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</si>
  <si>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</si>
  <si>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</si>
  <si>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</si>
  <si>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</si>
  <si>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</si>
  <si>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</si>
  <si>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</si>
  <si>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</si>
  <si>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</si>
  <si>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</si>
  <si>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</si>
  <si>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</si>
  <si>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</si>
  <si>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</si>
  <si>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</si>
  <si>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</si>
  <si>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</si>
  <si>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</si>
  <si>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</si>
  <si>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</si>
  <si>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</si>
  <si>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</si>
  <si>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</si>
  <si>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</si>
  <si>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</si>
  <si>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</si>
  <si>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</si>
  <si>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</si>
  <si>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</si>
  <si>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</si>
  <si>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</si>
  <si>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</si>
  <si>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</si>
  <si>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</si>
  <si>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</si>
  <si>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</si>
  <si>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</si>
  <si>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</si>
  <si>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</si>
  <si>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</si>
  <si>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</si>
  <si>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</si>
  <si>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</si>
  <si>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</si>
  <si>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</si>
  <si>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</si>
  <si>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</si>
  <si>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</si>
  <si>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</si>
  <si>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</si>
  <si>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</si>
  <si>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</si>
  <si>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</si>
  <si>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</si>
  <si>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</si>
  <si>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</si>
  <si>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</si>
  <si>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</si>
  <si>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</si>
  <si>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</si>
  <si>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</si>
  <si>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</si>
  <si>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</si>
  <si>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</si>
  <si>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</si>
  <si>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</si>
  <si>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</si>
  <si>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</si>
  <si>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</si>
  <si>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</si>
  <si>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</si>
  <si>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</si>
  <si>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</si>
  <si>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</si>
  <si>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</si>
  <si>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</si>
  <si>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</si>
  <si>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</si>
  <si>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</si>
  <si>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</si>
  <si>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</si>
  <si>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</si>
  <si>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</si>
  <si>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</si>
  <si>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</si>
  <si>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</si>
  <si>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</si>
  <si>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</si>
  <si>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</si>
  <si>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</si>
  <si>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</si>
  <si>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</si>
  <si>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</si>
  <si>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</si>
  <si>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</si>
  <si>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</si>
  <si>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</si>
  <si>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</si>
  <si>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</si>
  <si>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</si>
  <si>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</si>
  <si>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</si>
  <si>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</si>
  <si>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</si>
  <si>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</si>
  <si>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</si>
  <si>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</si>
  <si>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</si>
  <si>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</si>
  <si>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</si>
  <si>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</si>
  <si>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</si>
  <si>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</si>
  <si>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</si>
  <si>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</si>
  <si>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</si>
  <si>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</si>
  <si>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</si>
  <si>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</si>
  <si>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</si>
  <si>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</si>
  <si>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</si>
  <si>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</si>
  <si>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</si>
  <si>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</si>
  <si>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</si>
  <si>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</si>
  <si>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</si>
  <si>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</si>
  <si>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</si>
  <si>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</si>
  <si>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</si>
  <si>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</si>
  <si>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</si>
  <si>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</si>
  <si>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</si>
  <si>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</si>
  <si>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</si>
  <si>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</si>
  <si>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</si>
  <si>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</si>
  <si>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</si>
  <si>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</si>
  <si>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</si>
  <si>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</si>
  <si>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</si>
  <si>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</si>
  <si>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</si>
  <si>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</si>
  <si>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</si>
  <si>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</si>
  <si>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</si>
  <si>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</si>
  <si>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</si>
  <si>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</si>
  <si>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</si>
  <si>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</si>
  <si>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</si>
  <si>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</si>
  <si>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</si>
  <si>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</si>
  <si>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</si>
  <si>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</si>
  <si>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</si>
  <si>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</si>
  <si>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</si>
  <si>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</si>
  <si>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</si>
  <si>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</si>
  <si>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</si>
  <si>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</si>
  <si>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</si>
  <si>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</si>
  <si>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</si>
  <si>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</si>
  <si>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</si>
  <si>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</si>
  <si>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</si>
  <si>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</si>
  <si>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</si>
  <si>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</si>
  <si>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</si>
  <si>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</si>
  <si>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</si>
  <si>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</si>
  <si>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</si>
  <si>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</si>
  <si>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</si>
  <si>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</si>
  <si>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</si>
  <si>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</si>
  <si>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</si>
  <si>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</si>
  <si>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</si>
  <si>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</si>
  <si>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</si>
  <si>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</si>
  <si>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</si>
  <si>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</si>
  <si>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</si>
  <si>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</si>
  <si>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</si>
  <si>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</si>
  <si>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</si>
  <si>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</si>
  <si>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</si>
  <si>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</si>
  <si>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</si>
  <si>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</si>
  <si>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</si>
  <si>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</si>
  <si>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</si>
  <si>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</si>
  <si>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</si>
  <si>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</si>
  <si>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</si>
  <si>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</si>
  <si>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</si>
  <si>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</si>
  <si>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</si>
  <si>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</si>
  <si>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</si>
  <si>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</si>
  <si>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</si>
  <si>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</si>
  <si>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</si>
  <si>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</si>
  <si>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</si>
  <si>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</si>
  <si>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</si>
  <si>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</si>
  <si>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</si>
  <si>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</si>
  <si>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</si>
  <si>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</si>
  <si>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</si>
  <si>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</si>
  <si>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</si>
  <si>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</si>
  <si>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</si>
  <si>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</si>
  <si>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</si>
  <si>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</si>
  <si>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</si>
  <si>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</si>
  <si>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</si>
  <si>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</si>
  <si>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</si>
  <si>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</si>
  <si>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</si>
  <si>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</si>
  <si>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</si>
  <si>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</si>
  <si>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</si>
  <si>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</si>
  <si>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</si>
  <si>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</si>
  <si>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</si>
  <si>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</si>
  <si>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</si>
  <si>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</si>
  <si>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</si>
  <si>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</si>
  <si>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</si>
  <si>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</si>
  <si>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</si>
  <si>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</si>
  <si>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</si>
  <si>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</si>
  <si>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</si>
  <si>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</si>
  <si>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</si>
  <si>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</si>
  <si>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</si>
  <si>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</si>
  <si>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</si>
  <si>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</si>
  <si>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</si>
  <si>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</si>
  <si>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</si>
  <si>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</si>
  <si>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</si>
  <si>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</si>
  <si>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</si>
  <si>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</si>
  <si>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</si>
  <si>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</si>
  <si>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</si>
  <si>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</si>
  <si>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</si>
  <si>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</si>
  <si>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</si>
  <si>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</si>
  <si>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</si>
  <si>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</si>
  <si>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</si>
  <si>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</si>
  <si>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</si>
  <si>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</si>
  <si>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</si>
  <si>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</si>
  <si>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</si>
  <si>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</si>
  <si>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</si>
  <si>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</si>
  <si>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</si>
  <si>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</si>
  <si>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</si>
  <si>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</si>
  <si>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</si>
  <si>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</si>
  <si>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</si>
  <si>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</si>
  <si>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</si>
  <si>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</si>
  <si>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</si>
  <si>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</si>
  <si>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</si>
  <si>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</si>
  <si>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</si>
  <si>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</si>
  <si>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</si>
  <si>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</si>
  <si>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</si>
  <si>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</si>
  <si>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</si>
  <si>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</si>
  <si>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</si>
  <si>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</si>
  <si>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</si>
  <si>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</si>
  <si>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</si>
  <si>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</si>
  <si>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</si>
  <si>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</si>
  <si>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</si>
  <si>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</si>
  <si>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</si>
  <si>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</si>
  <si>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</si>
  <si>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</si>
  <si>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</si>
  <si>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</si>
  <si>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</si>
  <si>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</si>
  <si>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</si>
  <si>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</si>
  <si>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</si>
  <si>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</si>
  <si>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</si>
  <si>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</si>
  <si>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</si>
  <si>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</si>
  <si>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</si>
  <si>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</si>
  <si>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</si>
  <si>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</si>
  <si>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</si>
  <si>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</si>
  <si>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</si>
  <si>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</si>
  <si>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</si>
  <si>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</si>
  <si>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</si>
  <si>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</si>
  <si>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</si>
  <si>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</si>
  <si>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</si>
  <si>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</si>
  <si>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</si>
  <si>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</si>
  <si>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</si>
  <si>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</si>
  <si>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</si>
  <si>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</si>
  <si>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</si>
  <si>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</si>
  <si>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</si>
  <si>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</si>
  <si>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</si>
  <si>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</si>
  <si>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</si>
  <si>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</si>
  <si>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</si>
  <si>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</si>
  <si>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</si>
  <si>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</si>
  <si>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</si>
  <si>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</si>
  <si>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</si>
  <si>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</si>
  <si>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</si>
  <si>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</si>
  <si>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</si>
  <si>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</si>
  <si>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</si>
  <si>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</si>
  <si>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</si>
  <si>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</si>
  <si>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</si>
  <si>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</si>
  <si>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</si>
  <si>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</si>
  <si>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</si>
  <si>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</si>
  <si>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</si>
  <si>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</si>
  <si>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</si>
  <si>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</si>
  <si>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</si>
  <si>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</si>
  <si>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</si>
  <si>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</si>
  <si>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</si>
  <si>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</si>
  <si>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</si>
  <si>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</si>
  <si>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</si>
  <si>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</si>
  <si>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</si>
  <si>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</si>
  <si>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</si>
  <si>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</si>
  <si>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</si>
  <si>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</si>
  <si>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</si>
  <si>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</si>
  <si>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</si>
  <si>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</si>
  <si>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</si>
  <si>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</si>
  <si>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</si>
  <si>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</si>
  <si>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</si>
  <si>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</si>
  <si>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</si>
  <si>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</si>
  <si>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</si>
  <si>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</si>
  <si>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</si>
  <si>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</si>
  <si>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</si>
  <si>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</si>
  <si>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</si>
  <si>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</si>
  <si>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</si>
  <si>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</si>
  <si>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</si>
  <si>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</si>
  <si>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</si>
  <si>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</si>
  <si>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</si>
  <si>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</si>
  <si>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</si>
  <si>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</si>
  <si>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</si>
  <si>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</si>
  <si>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</si>
  <si>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</si>
  <si>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</si>
  <si>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</si>
  <si>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</si>
  <si>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</si>
  <si>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</si>
  <si>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</si>
  <si>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</si>
  <si>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</si>
  <si>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</si>
  <si>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</si>
  <si>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</si>
  <si>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</si>
  <si>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</si>
  <si>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</si>
  <si>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</si>
  <si>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</si>
  <si>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</si>
  <si>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</si>
  <si>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</si>
  <si>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</si>
  <si>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</si>
  <si>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</si>
  <si>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</si>
  <si>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</si>
  <si>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</si>
  <si>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</si>
  <si>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</si>
  <si>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</si>
  <si>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</si>
  <si>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</si>
  <si>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</si>
  <si>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</si>
  <si>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</si>
  <si>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</si>
  <si>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</si>
  <si>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</si>
  <si>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</si>
  <si>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</si>
  <si>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</si>
  <si>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</si>
  <si>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</si>
  <si>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</si>
  <si>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</si>
  <si>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</si>
  <si>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</si>
  <si>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</si>
  <si>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</si>
  <si>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</si>
  <si>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</si>
  <si>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</si>
  <si>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</si>
  <si>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</si>
  <si>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</si>
  <si>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</si>
  <si>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</si>
  <si>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</si>
  <si>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</si>
  <si>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</si>
  <si>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</si>
  <si>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</si>
  <si>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</si>
  <si>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</si>
  <si>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</si>
  <si>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</si>
  <si>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</si>
  <si>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</si>
  <si>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</si>
  <si>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</si>
  <si>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</si>
  <si>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</si>
  <si>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</si>
  <si>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</si>
  <si>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</si>
  <si>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</si>
  <si>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</si>
  <si>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</si>
  <si>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</si>
  <si>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</si>
  <si>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</si>
  <si>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</si>
  <si>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</si>
  <si>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</si>
  <si>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</si>
  <si>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</si>
  <si>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</si>
  <si>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</si>
  <si>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</si>
  <si>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</si>
  <si>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</si>
  <si>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</si>
  <si>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</si>
  <si>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</si>
  <si>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</si>
  <si>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</si>
  <si>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</si>
  <si>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</si>
  <si>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</si>
  <si>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</si>
  <si>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</si>
  <si>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</si>
  <si>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</si>
  <si>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</si>
  <si>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</si>
  <si>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</si>
  <si>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</si>
  <si>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</si>
  <si>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</si>
  <si>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</si>
  <si>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</si>
  <si>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</si>
  <si>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</si>
  <si>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</si>
  <si>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</si>
  <si>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</si>
  <si>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</si>
  <si>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</si>
  <si>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</si>
  <si>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</si>
  <si>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</si>
  <si>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</si>
  <si>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</si>
  <si>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</si>
  <si>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</si>
  <si>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</si>
  <si>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</si>
  <si>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</si>
  <si>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</si>
  <si>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</si>
  <si>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</si>
  <si>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</si>
  <si>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</si>
  <si>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</si>
  <si>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</si>
  <si>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</si>
  <si>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</si>
  <si>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</si>
  <si>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</si>
  <si>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</si>
  <si>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</si>
  <si>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</si>
  <si>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</si>
  <si>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</si>
  <si>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</si>
  <si>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</si>
  <si>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</si>
  <si>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</si>
  <si>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</si>
  <si>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</si>
  <si>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</si>
  <si>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</si>
  <si>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</si>
  <si>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</si>
  <si>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</si>
  <si>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</si>
  <si>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</si>
  <si>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</si>
  <si>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</si>
  <si>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</si>
  <si>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</si>
  <si>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</si>
  <si>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</si>
  <si>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</si>
  <si>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</si>
  <si>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</si>
  <si>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</si>
  <si>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</si>
  <si>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</si>
  <si>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</si>
  <si>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</si>
  <si>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</si>
  <si>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</si>
  <si>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</si>
  <si>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</si>
  <si>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</si>
  <si>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</si>
  <si>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</si>
  <si>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</si>
  <si>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</si>
  <si>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</si>
  <si>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</si>
  <si>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</si>
  <si>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</si>
  <si>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</si>
  <si>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</si>
  <si>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</si>
  <si>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</si>
  <si>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</si>
  <si>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</si>
  <si>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</si>
  <si>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</si>
  <si>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</si>
  <si>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</si>
  <si>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</si>
  <si>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</si>
  <si>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</si>
  <si>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</si>
  <si>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</si>
  <si>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</si>
  <si>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</si>
  <si>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</si>
  <si>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</si>
  <si>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</si>
  <si>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</si>
  <si>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</si>
  <si>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</si>
  <si>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</si>
  <si>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</si>
  <si>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</si>
  <si>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</si>
  <si>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</si>
  <si>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</si>
  <si>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</si>
  <si>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</si>
  <si>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</si>
  <si>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</si>
  <si>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</si>
  <si>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</si>
  <si>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</si>
  <si>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</si>
  <si>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</si>
  <si>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</si>
  <si>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</si>
  <si>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</si>
  <si>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</si>
  <si>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</si>
  <si>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</si>
  <si>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</si>
  <si>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</si>
  <si>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</si>
  <si>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</si>
  <si>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</si>
  <si>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</si>
  <si>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</si>
  <si>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</si>
  <si>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</si>
  <si>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</si>
  <si>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</si>
  <si>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</si>
  <si>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</si>
  <si>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</si>
  <si>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</si>
  <si>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</si>
  <si>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</si>
  <si>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</si>
  <si>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</si>
  <si>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</si>
  <si>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</si>
  <si>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</si>
  <si>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</si>
  <si>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</si>
  <si>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</si>
  <si>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</si>
  <si>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</si>
  <si>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</si>
  <si>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</si>
  <si>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</si>
  <si>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</si>
  <si>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</si>
  <si>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</si>
  <si>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</si>
  <si>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</si>
  <si>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</si>
  <si>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</si>
  <si>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</si>
  <si>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</si>
  <si>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</si>
  <si>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</si>
  <si>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</si>
  <si>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</si>
  <si>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</si>
  <si>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</si>
  <si>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</si>
  <si>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</si>
  <si>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</si>
  <si>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</si>
  <si>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</si>
  <si>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</si>
  <si>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</si>
  <si>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</si>
  <si>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</si>
  <si>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</si>
  <si>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</si>
  <si>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</si>
  <si>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</si>
  <si>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</si>
  <si>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</si>
  <si>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</si>
  <si>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</si>
  <si>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</si>
  <si>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</si>
  <si>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</si>
  <si>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</si>
  <si>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</si>
  <si>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</si>
  <si>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</si>
  <si>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</si>
  <si>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</si>
  <si>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</si>
  <si>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</si>
  <si>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</si>
  <si>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</si>
  <si>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</si>
  <si>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</si>
  <si>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</si>
  <si>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</si>
  <si>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</si>
  <si>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</si>
  <si>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</si>
  <si>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</si>
  <si>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</si>
  <si>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</si>
  <si>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</si>
  <si>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</si>
  <si>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</si>
  <si>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</si>
  <si>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</si>
  <si>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</si>
  <si>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</si>
  <si>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</si>
  <si>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</si>
  <si>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</si>
  <si>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</si>
  <si>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</si>
  <si>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</si>
  <si>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</si>
  <si>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</si>
  <si>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</si>
  <si>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</si>
  <si>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</si>
  <si>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</si>
  <si>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</si>
  <si>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</si>
  <si>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</si>
  <si>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</si>
  <si>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</si>
  <si>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</si>
  <si>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</si>
  <si>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</si>
  <si>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</si>
  <si>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</si>
  <si>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</si>
  <si>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</si>
  <si>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</si>
  <si>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</si>
  <si>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</si>
  <si>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</si>
  <si>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</si>
  <si>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</si>
  <si>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</si>
  <si>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</si>
  <si>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</si>
  <si>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</si>
  <si>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</si>
  <si>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</si>
  <si>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</si>
  <si>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</si>
  <si>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</si>
  <si>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</si>
  <si>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</si>
  <si>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</si>
  <si>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</si>
  <si>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</si>
  <si>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</si>
  <si>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</si>
  <si>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</si>
  <si>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</si>
  <si>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</si>
  <si>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</si>
  <si>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</si>
  <si>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</si>
  <si>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</si>
  <si>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</si>
  <si>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</si>
  <si>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</si>
  <si>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</si>
  <si>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</si>
  <si>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</si>
  <si>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</si>
  <si>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</si>
  <si>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</si>
  <si>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</si>
  <si>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</si>
  <si>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</si>
  <si>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</si>
  <si>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</si>
  <si>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</si>
  <si>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</si>
  <si>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</si>
  <si>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</si>
  <si>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</si>
  <si>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</si>
  <si>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</si>
  <si>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</si>
  <si>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</si>
  <si>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</si>
  <si>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</si>
  <si>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</si>
  <si>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</si>
  <si>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</si>
  <si>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</si>
  <si>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</si>
  <si>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</si>
  <si>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</si>
  <si>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</si>
  <si>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</si>
  <si>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</si>
  <si>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</si>
  <si>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</si>
  <si>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</si>
  <si>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</si>
  <si>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</si>
  <si>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</si>
  <si>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</si>
  <si>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</si>
  <si>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</si>
  <si>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</si>
  <si>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</si>
  <si>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</si>
  <si>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</si>
  <si>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</si>
  <si>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</si>
  <si>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</si>
  <si>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</si>
  <si>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</si>
  <si>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</si>
  <si>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</si>
  <si>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</si>
  <si>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</si>
  <si>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</si>
  <si>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</si>
  <si>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</si>
  <si>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</si>
  <si>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</si>
  <si>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</si>
  <si>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</si>
  <si>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</si>
  <si>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</si>
  <si>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</si>
  <si>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</si>
  <si>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</si>
  <si>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</si>
  <si>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</si>
  <si>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</si>
  <si>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</si>
  <si>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</si>
  <si>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</si>
  <si>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</si>
  <si>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</si>
  <si>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</si>
  <si>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</si>
  <si>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</si>
  <si>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</si>
  <si>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</si>
  <si>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</si>
  <si>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</si>
  <si>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</si>
  <si>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</si>
  <si>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</si>
  <si>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</si>
  <si>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</si>
  <si>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</si>
  <si>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</si>
  <si>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</si>
  <si>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</si>
  <si>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</si>
  <si>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</si>
  <si>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</si>
  <si>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</si>
  <si>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</si>
  <si>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</si>
  <si>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</si>
  <si>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</si>
  <si>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</si>
  <si>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</si>
  <si>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</si>
  <si>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</si>
  <si>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</si>
  <si>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</si>
  <si>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</si>
  <si>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</si>
  <si>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</si>
  <si>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</si>
  <si>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</si>
  <si>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</si>
  <si>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</si>
  <si>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</si>
  <si>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</si>
  <si>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</si>
  <si>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</si>
  <si>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</si>
  <si>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</si>
  <si>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</si>
  <si>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</si>
  <si>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</si>
  <si>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</si>
  <si>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</si>
  <si>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</si>
  <si>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</si>
  <si>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</si>
  <si>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</si>
  <si>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</si>
  <si>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</si>
  <si>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</si>
  <si>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</si>
  <si>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</si>
  <si>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</si>
  <si>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</si>
  <si>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</si>
  <si>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</si>
  <si>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</si>
  <si>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</si>
  <si>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</si>
  <si>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</si>
  <si>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</si>
  <si>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</si>
  <si>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</si>
  <si>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</si>
  <si>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</si>
  <si>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</si>
  <si>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</si>
  <si>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</si>
  <si>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</si>
  <si>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</si>
  <si>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</si>
  <si>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</si>
  <si>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</si>
  <si>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</si>
  <si>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</si>
  <si>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</si>
  <si>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</si>
  <si>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</si>
  <si>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</si>
  <si>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</si>
  <si>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</si>
  <si>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</si>
  <si>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</si>
  <si>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</si>
  <si>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</si>
  <si>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</si>
  <si>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</si>
  <si>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</si>
  <si>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</si>
  <si>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</si>
  <si>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</si>
  <si>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</si>
  <si>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</si>
  <si>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</si>
  <si>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</si>
  <si>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</si>
  <si>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</si>
  <si>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</si>
  <si>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</si>
  <si>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</si>
  <si>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</si>
  <si>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</si>
  <si>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</si>
  <si>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</si>
  <si>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</si>
  <si>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</si>
  <si>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</si>
  <si>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</si>
  <si>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</si>
  <si>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</si>
  <si>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</si>
  <si>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</si>
  <si>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</si>
  <si>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</si>
  <si>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</si>
  <si>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</si>
  <si>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</si>
  <si>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</si>
  <si>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</si>
  <si>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</si>
  <si>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</si>
  <si>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</si>
  <si>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</si>
  <si>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</si>
  <si>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</si>
  <si>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</si>
  <si>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</si>
  <si>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</si>
  <si>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</si>
  <si>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</si>
  <si>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</si>
  <si>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</si>
  <si>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</si>
  <si>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</si>
  <si>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</si>
  <si>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</si>
  <si>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</si>
  <si>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</si>
  <si>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</si>
  <si>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</si>
  <si>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</si>
  <si>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</si>
  <si>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</si>
  <si>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</si>
  <si>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</si>
  <si>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</si>
  <si>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</si>
  <si>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</si>
  <si>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</si>
  <si>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</si>
  <si>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</si>
  <si>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</si>
  <si>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</si>
  <si>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</si>
  <si>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</si>
  <si>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</si>
  <si>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</si>
  <si>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</si>
  <si>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</si>
  <si>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</si>
  <si>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</si>
  <si>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</si>
  <si>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</si>
  <si>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</si>
  <si>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</si>
  <si>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</si>
  <si>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</si>
  <si>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</si>
  <si>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</si>
  <si>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</si>
  <si>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</si>
  <si>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</si>
  <si>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</si>
  <si>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</si>
  <si>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</si>
  <si>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</si>
  <si>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</si>
  <si>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</si>
  <si>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</si>
  <si>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</si>
  <si>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</si>
  <si>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</si>
  <si>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</si>
  <si>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</si>
  <si>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</si>
  <si>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</si>
  <si>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</si>
  <si>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</si>
  <si>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</si>
  <si>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</si>
  <si>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</si>
  <si>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</si>
  <si>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</si>
  <si>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</si>
  <si>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</si>
  <si>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</si>
  <si>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</si>
  <si>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</si>
  <si>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</si>
  <si>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</si>
  <si>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</si>
  <si>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</si>
  <si>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</si>
  <si>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</si>
  <si>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</si>
  <si>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</si>
  <si>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</si>
  <si>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</si>
  <si>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</si>
  <si>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</si>
  <si>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</si>
  <si>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</si>
  <si>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</si>
  <si>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</si>
  <si>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</si>
  <si>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</si>
  <si>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</si>
  <si>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</si>
  <si>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</si>
  <si>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</si>
  <si>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</si>
  <si>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</si>
  <si>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</si>
  <si>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</si>
  <si>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</si>
  <si>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</si>
  <si>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</si>
  <si>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</si>
  <si>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</si>
  <si>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</si>
  <si>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</si>
  <si>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</si>
  <si>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</si>
  <si>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</si>
  <si>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</si>
  <si>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</si>
  <si>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</si>
  <si>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</si>
  <si>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</si>
  <si>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</si>
  <si>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</si>
  <si>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</si>
  <si>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</si>
  <si>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</si>
  <si>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</si>
  <si>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</si>
  <si>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</si>
  <si>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</si>
  <si>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</si>
  <si>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</si>
  <si>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</si>
  <si>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</si>
  <si>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</si>
  <si>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</si>
  <si>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</si>
  <si>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</si>
  <si>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</si>
  <si>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</si>
  <si>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</si>
  <si>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</si>
  <si>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</si>
  <si>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</si>
  <si>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</si>
  <si>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</si>
  <si>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</si>
  <si>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</si>
  <si>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</si>
  <si>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</si>
  <si>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</si>
  <si>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</si>
  <si>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</si>
  <si>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</si>
  <si>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</si>
  <si>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</si>
  <si>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</si>
  <si>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</si>
  <si>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</si>
  <si>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</si>
  <si>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</si>
  <si>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</si>
  <si>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</si>
  <si>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</si>
  <si>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</si>
  <si>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</si>
  <si>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</si>
  <si>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</si>
  <si>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</si>
  <si>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</si>
  <si>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</si>
  <si>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</si>
  <si>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</si>
  <si>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</si>
  <si>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</si>
  <si>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</si>
  <si>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</si>
  <si>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</si>
  <si>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</si>
  <si>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</si>
  <si>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</si>
  <si>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</si>
  <si>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</si>
  <si>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</si>
  <si>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</si>
  <si>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</si>
  <si>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</si>
  <si>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</si>
  <si>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</si>
  <si>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</si>
  <si>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</si>
  <si>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</si>
  <si>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</si>
  <si>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</si>
  <si>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</si>
  <si>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</si>
  <si>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</si>
  <si>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</si>
  <si>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</si>
  <si>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</si>
  <si>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</si>
  <si>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</si>
  <si>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</si>
  <si>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</si>
  <si>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</si>
  <si>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</si>
  <si>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</si>
  <si>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</si>
  <si>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</si>
  <si>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</si>
  <si>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</si>
  <si>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</si>
  <si>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</si>
  <si>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</si>
  <si>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</si>
  <si>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</si>
  <si>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</si>
  <si>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</si>
  <si>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</si>
  <si>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</si>
  <si>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</si>
  <si>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</si>
  <si>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</si>
  <si>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</si>
  <si>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</si>
  <si>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</si>
  <si>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</si>
  <si>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</si>
  <si>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</si>
  <si>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</si>
  <si>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</si>
  <si>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</si>
  <si>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</si>
  <si>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</si>
  <si>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</si>
  <si>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</si>
  <si>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</si>
  <si>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</si>
  <si>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</si>
  <si>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</si>
  <si>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</si>
  <si>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</si>
  <si>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</si>
  <si>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</si>
  <si>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</si>
  <si>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</si>
  <si>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</si>
  <si>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</si>
  <si>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</si>
  <si>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</si>
  <si>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</si>
  <si>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</si>
  <si>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</si>
  <si>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</si>
  <si>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</si>
  <si>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</si>
  <si>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</si>
  <si>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</si>
  <si>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</si>
  <si>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</si>
  <si>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</si>
  <si>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</si>
  <si>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</si>
  <si>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</si>
  <si>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</si>
  <si>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</si>
  <si>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</si>
  <si>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</si>
  <si>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</si>
  <si>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</si>
  <si>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</si>
  <si>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</si>
  <si>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</si>
  <si>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</si>
  <si>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</si>
  <si>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</si>
  <si>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</si>
  <si>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</si>
  <si>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</si>
  <si>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</si>
  <si>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</si>
  <si>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</si>
  <si>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</si>
  <si>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</si>
  <si>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</si>
  <si>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</si>
  <si>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</si>
  <si>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</si>
  <si>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</si>
  <si>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</si>
  <si>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</si>
  <si>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</si>
  <si>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</si>
  <si>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</si>
  <si>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</si>
  <si>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</si>
  <si>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</si>
  <si>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</si>
  <si>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</si>
  <si>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</si>
  <si>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</si>
  <si>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</si>
  <si>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</si>
  <si>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</si>
  <si>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</si>
  <si>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</si>
  <si>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</si>
  <si>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</si>
  <si>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</si>
  <si>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</si>
  <si>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</si>
  <si>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</si>
  <si>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</si>
  <si>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</si>
  <si>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</si>
  <si>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</si>
  <si>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</si>
  <si>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</si>
  <si>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</si>
  <si>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</si>
  <si>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</si>
  <si>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</si>
  <si>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</si>
  <si>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</si>
  <si>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</si>
  <si>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</si>
  <si>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</si>
  <si>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</si>
  <si>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</si>
  <si>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</si>
  <si>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</si>
  <si>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</si>
  <si>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</si>
  <si>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</si>
  <si>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</si>
  <si>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</si>
  <si>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</si>
  <si>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</si>
  <si>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</si>
  <si>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</si>
  <si>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</si>
  <si>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</si>
  <si>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</si>
  <si>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</si>
  <si>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</si>
  <si>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</si>
  <si>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</si>
  <si>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</si>
  <si>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</si>
  <si>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</si>
  <si>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</si>
  <si>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</si>
  <si>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</si>
  <si>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</si>
  <si>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</si>
  <si>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</si>
  <si>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</si>
  <si>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</si>
  <si>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</si>
  <si>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</si>
  <si>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</si>
  <si>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</si>
  <si>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</si>
  <si>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</si>
  <si>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</si>
  <si>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</si>
  <si>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</si>
  <si>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</si>
  <si>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</si>
  <si>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</si>
  <si>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</si>
  <si>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</si>
  <si>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</si>
  <si>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</si>
  <si>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</si>
  <si>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</si>
  <si>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</si>
  <si>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</si>
  <si>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</si>
  <si>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</si>
  <si>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</si>
  <si>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</si>
  <si>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</si>
  <si>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</si>
  <si>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</si>
  <si>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</si>
  <si>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</si>
  <si>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</si>
  <si>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</si>
  <si>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</si>
  <si>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</si>
  <si>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</si>
  <si>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</si>
  <si>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</si>
  <si>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</si>
  <si>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</si>
  <si>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</si>
  <si>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</si>
  <si>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</si>
  <si>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</si>
  <si>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</si>
  <si>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</si>
  <si>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</si>
  <si>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</si>
  <si>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</si>
  <si>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</si>
  <si>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</si>
  <si>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</si>
  <si>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</si>
  <si>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</si>
  <si>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</si>
  <si>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</si>
  <si>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</si>
  <si>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</si>
  <si>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</si>
  <si>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</si>
  <si>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</si>
  <si>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</si>
  <si>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</si>
  <si>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</si>
  <si>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</si>
  <si>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</si>
  <si>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</si>
  <si>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</si>
  <si>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</si>
  <si>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</si>
  <si>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</si>
  <si>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</si>
  <si>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</si>
  <si>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</si>
  <si>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</si>
  <si>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</si>
  <si>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</si>
  <si>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</si>
  <si>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</si>
  <si>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</si>
  <si>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</si>
  <si>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</si>
  <si>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</si>
  <si>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</si>
  <si>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</si>
  <si>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</si>
  <si>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</si>
  <si>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</si>
  <si>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</si>
  <si>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</si>
  <si>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</si>
  <si>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</si>
  <si>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</si>
  <si>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</si>
  <si>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</si>
  <si>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</si>
  <si>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</si>
  <si>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</si>
  <si>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</si>
  <si>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</si>
  <si>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</si>
  <si>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</si>
  <si>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</si>
  <si>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</si>
  <si>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</si>
  <si>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</si>
  <si>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</si>
  <si>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</si>
  <si>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</si>
  <si>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</si>
  <si>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</si>
  <si>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</si>
  <si>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</si>
  <si>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</si>
  <si>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</si>
  <si>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</si>
  <si>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</si>
  <si>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</si>
  <si>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</si>
  <si>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</si>
  <si>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</si>
  <si>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</si>
  <si>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</si>
  <si>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</si>
  <si>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</si>
  <si>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</si>
  <si>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</si>
  <si>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</si>
  <si>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</si>
  <si>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</si>
  <si>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</si>
  <si>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</si>
  <si>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</si>
  <si>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</si>
  <si>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</si>
  <si>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</si>
  <si>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</si>
  <si>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</si>
  <si>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</si>
  <si>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</si>
  <si>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</si>
  <si>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</si>
  <si>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</si>
  <si>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</si>
  <si>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</si>
  <si>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</si>
  <si>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</si>
  <si>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</si>
  <si>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</si>
  <si>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</si>
  <si>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</si>
  <si>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</si>
  <si>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</si>
  <si>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</si>
  <si>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</si>
  <si>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</si>
  <si>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</si>
  <si>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</si>
  <si>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</si>
  <si>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</si>
  <si>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</si>
  <si>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</si>
  <si>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</si>
  <si>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</si>
  <si>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</si>
  <si>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</si>
  <si>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</si>
  <si>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</si>
  <si>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</si>
  <si>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</si>
  <si>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</si>
  <si>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</si>
  <si>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</si>
  <si>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</si>
  <si>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</si>
  <si>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</si>
  <si>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</si>
  <si>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</si>
  <si>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</si>
  <si>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</si>
  <si>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</si>
  <si>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</si>
  <si>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</si>
  <si>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</si>
  <si>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</si>
  <si>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</si>
  <si>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</si>
  <si>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</si>
  <si>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</si>
  <si>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</si>
  <si>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</si>
  <si>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</si>
  <si>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</si>
  <si>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</si>
  <si>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</si>
  <si>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</si>
  <si>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</si>
  <si>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</si>
  <si>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</si>
  <si>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</si>
  <si>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</si>
  <si>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</si>
  <si>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</si>
  <si>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</si>
  <si>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</si>
  <si>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</si>
  <si>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</si>
  <si>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</si>
  <si>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</si>
  <si>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</si>
  <si>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</si>
  <si>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</si>
  <si>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</si>
  <si>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</si>
  <si>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</si>
  <si>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</si>
  <si>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</si>
  <si>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</si>
  <si>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</si>
  <si>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</si>
  <si>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</si>
  <si>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</si>
  <si>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</si>
  <si>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</si>
  <si>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</si>
  <si>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</si>
  <si>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</si>
  <si>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</si>
  <si>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</si>
  <si>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</si>
  <si>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</si>
  <si>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</si>
  <si>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</si>
  <si>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</si>
  <si>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</si>
  <si>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</si>
  <si>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</si>
  <si>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</si>
  <si>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</si>
  <si>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</si>
  <si>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</si>
  <si>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</si>
  <si>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</si>
  <si>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</si>
  <si>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</si>
  <si>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</si>
  <si>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</si>
  <si>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</si>
  <si>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</si>
  <si>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</si>
  <si>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</si>
  <si>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</si>
  <si>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</si>
  <si>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</si>
  <si>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</si>
  <si>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</si>
  <si>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</si>
  <si>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</si>
  <si>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</si>
  <si>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</si>
  <si>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</si>
  <si>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</si>
  <si>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</si>
  <si>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</si>
  <si>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</si>
  <si>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</si>
  <si>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</si>
  <si>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</si>
  <si>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</si>
  <si>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</si>
  <si>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</si>
  <si>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</si>
  <si>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</si>
  <si>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</si>
  <si>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</si>
  <si>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</si>
  <si>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</si>
  <si>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</si>
  <si>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</si>
  <si>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</si>
  <si>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</si>
  <si>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</si>
  <si>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</si>
  <si>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</si>
  <si>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</si>
  <si>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</si>
  <si>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</si>
  <si>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</si>
  <si>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</si>
  <si>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</si>
  <si>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</si>
  <si>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</si>
  <si>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</si>
  <si>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</si>
  <si>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</si>
  <si>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</si>
  <si>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</si>
  <si>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</si>
  <si>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</si>
  <si>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</si>
  <si>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</si>
  <si>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</si>
  <si>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</si>
  <si>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</si>
  <si>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</si>
  <si>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</si>
  <si>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</si>
  <si>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</si>
  <si>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</si>
  <si>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</si>
  <si>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</si>
  <si>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</si>
  <si>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</si>
  <si>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</si>
  <si>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</si>
  <si>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</si>
  <si>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</si>
  <si>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</si>
  <si>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</si>
  <si>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</si>
  <si>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</si>
  <si>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</si>
  <si>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</si>
  <si>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</si>
  <si>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</si>
  <si>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</si>
  <si>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</si>
  <si>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</si>
  <si>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</si>
  <si>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</si>
  <si>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</si>
  <si>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</si>
  <si>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</si>
  <si>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</si>
  <si>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</si>
  <si>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</si>
  <si>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</si>
  <si>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</si>
  <si>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</si>
  <si>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</si>
  <si>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</si>
  <si>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</si>
  <si>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</si>
  <si>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</si>
  <si>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</si>
  <si>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</si>
  <si>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</si>
  <si>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</si>
  <si>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</si>
  <si>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</si>
  <si>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</si>
  <si>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</si>
  <si>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</si>
  <si>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</si>
  <si>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</si>
  <si>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</si>
  <si>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</si>
  <si>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</si>
  <si>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</si>
  <si>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</si>
  <si>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</si>
  <si>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</si>
  <si>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</si>
  <si>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</si>
  <si>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</si>
  <si>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</si>
  <si>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</si>
  <si>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</si>
  <si>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</si>
  <si>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</si>
  <si>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</si>
  <si>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</si>
  <si>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</si>
  <si>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</si>
  <si>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</si>
  <si>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</si>
  <si>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</si>
  <si>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</si>
  <si>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</si>
  <si>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</si>
  <si>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</si>
  <si>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</si>
  <si>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</si>
  <si>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</si>
  <si>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</si>
  <si>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</si>
  <si>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</si>
  <si>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</si>
  <si>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</si>
  <si>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</si>
  <si>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</si>
  <si>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</si>
  <si>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</si>
  <si>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</si>
  <si>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</si>
  <si>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</si>
  <si>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</si>
  <si>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</si>
  <si>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</si>
  <si>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</si>
  <si>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</si>
  <si>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</si>
  <si>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</si>
  <si>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</si>
  <si>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</si>
  <si>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</si>
  <si>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</si>
  <si>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</si>
  <si>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</si>
  <si>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</si>
  <si>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</si>
  <si>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</si>
  <si>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</si>
  <si>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</si>
  <si>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</si>
  <si>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</si>
  <si>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</si>
  <si>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</si>
  <si>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</si>
  <si>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</si>
  <si>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</si>
  <si>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</si>
  <si>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</si>
  <si>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</si>
  <si>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</si>
  <si>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</si>
  <si>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</si>
  <si>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</si>
  <si>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</si>
  <si>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</si>
  <si>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</si>
  <si>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</si>
  <si>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</si>
  <si>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</si>
  <si>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</si>
  <si>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</si>
  <si>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</si>
  <si>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</si>
  <si>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</si>
  <si>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</si>
  <si>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</si>
  <si>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</si>
  <si>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</si>
  <si>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</si>
  <si>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</si>
  <si>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</si>
  <si>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</si>
  <si>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</si>
  <si>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</si>
  <si>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</si>
  <si>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</si>
  <si>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</si>
  <si>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</si>
  <si>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</si>
  <si>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</si>
  <si>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</si>
  <si>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</si>
  <si>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</si>
  <si>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</si>
  <si>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</si>
  <si>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</si>
  <si>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</si>
  <si>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</si>
  <si>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</si>
  <si>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</si>
  <si>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</si>
  <si>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</si>
  <si>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</si>
  <si>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</si>
  <si>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</si>
  <si>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</si>
  <si>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</si>
  <si>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</si>
  <si>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</si>
  <si>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</si>
  <si>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</si>
  <si>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</si>
  <si>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</si>
  <si>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</si>
  <si>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</si>
  <si>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</si>
  <si>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</si>
  <si>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</si>
  <si>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</si>
  <si>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</si>
  <si>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</si>
  <si>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</si>
  <si>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</si>
  <si>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</si>
  <si>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</si>
  <si>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</si>
  <si>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</si>
  <si>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</si>
  <si>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</si>
  <si>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</si>
  <si>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</si>
  <si>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</si>
  <si>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</si>
  <si>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</si>
  <si>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</si>
  <si>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</si>
  <si>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</si>
  <si>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</si>
  <si>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</si>
  <si>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</si>
  <si>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</si>
  <si>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</si>
  <si>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</si>
  <si>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</si>
  <si>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</si>
  <si>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</si>
  <si>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</si>
  <si>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</si>
  <si>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</si>
  <si>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</si>
  <si>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</si>
  <si>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</si>
  <si>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</si>
  <si>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</si>
  <si>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</si>
  <si>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</si>
  <si>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</si>
  <si>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</si>
  <si>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</si>
  <si>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</si>
  <si>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</si>
  <si>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</si>
  <si>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</si>
  <si>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</si>
  <si>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</si>
  <si>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</si>
  <si>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</si>
  <si>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</si>
  <si>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</si>
  <si>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</si>
  <si>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</si>
  <si>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</si>
  <si>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</si>
  <si>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</si>
  <si>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</si>
  <si>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</si>
  <si>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</si>
  <si>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</si>
  <si>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</si>
  <si>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</si>
  <si>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</si>
  <si>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</si>
  <si>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</si>
  <si>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</si>
  <si>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</si>
  <si>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</si>
  <si>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</si>
  <si>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</si>
  <si>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</si>
  <si>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</si>
  <si>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</si>
  <si>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</si>
  <si>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</si>
  <si>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</si>
  <si>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</si>
  <si>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</si>
  <si>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</si>
  <si>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</si>
  <si>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</si>
  <si>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</si>
  <si>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</si>
  <si>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</si>
  <si>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</si>
  <si>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</si>
  <si>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</si>
  <si>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</si>
  <si>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</si>
  <si>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</si>
  <si>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</si>
  <si>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</si>
  <si>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</si>
  <si>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</si>
  <si>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</si>
  <si>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</si>
  <si>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</si>
  <si>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</si>
  <si>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</si>
  <si>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</si>
  <si>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</si>
  <si>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</si>
  <si>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</si>
  <si>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</si>
  <si>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</si>
  <si>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</si>
  <si>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</si>
  <si>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</si>
  <si>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</si>
  <si>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</si>
  <si>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</si>
  <si>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</si>
  <si>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</si>
  <si>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</si>
  <si>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</si>
  <si>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</si>
  <si>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</si>
  <si>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</si>
  <si>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</si>
  <si>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</si>
  <si>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</si>
  <si>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</si>
  <si>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</si>
  <si>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</si>
  <si>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</si>
  <si>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</si>
  <si>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</si>
  <si>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</si>
  <si>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</si>
  <si>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</si>
  <si>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</si>
  <si>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</si>
  <si>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</si>
  <si>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</si>
  <si>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</si>
  <si>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</si>
  <si>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</si>
  <si>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</si>
  <si>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</si>
  <si>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</si>
  <si>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</si>
  <si>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</si>
  <si>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</si>
  <si>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</si>
  <si>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</si>
  <si>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</si>
  <si>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</si>
  <si>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</si>
  <si>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</si>
  <si>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</si>
  <si>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</si>
  <si>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</si>
  <si>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</si>
  <si>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</si>
  <si>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</si>
  <si>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</si>
  <si>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</si>
  <si>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</si>
  <si>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</si>
  <si>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</si>
  <si>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</si>
  <si>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</si>
  <si>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</si>
  <si>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</si>
  <si>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</si>
  <si>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</si>
  <si>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</si>
  <si>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</si>
  <si>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</si>
  <si>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</si>
  <si>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</si>
  <si>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</si>
  <si>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</si>
  <si>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</si>
  <si>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</si>
  <si>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</si>
  <si>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</si>
  <si>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</si>
  <si>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</si>
  <si>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</si>
  <si>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</si>
  <si>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</si>
  <si>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</si>
  <si>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</si>
  <si>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</si>
  <si>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</si>
  <si>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</si>
  <si>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</si>
  <si>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</si>
  <si>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</si>
  <si>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</si>
  <si>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</si>
  <si>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</si>
  <si>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</si>
  <si>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</si>
  <si>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</si>
  <si>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</si>
  <si>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</si>
  <si>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</si>
  <si>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</si>
  <si>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</si>
  <si>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</si>
  <si>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</si>
  <si>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</si>
  <si>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</si>
  <si>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</si>
  <si>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</si>
  <si>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</si>
  <si>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</si>
  <si>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</si>
  <si>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</si>
  <si>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</si>
  <si>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</si>
  <si>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</si>
  <si>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</si>
  <si>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</si>
  <si>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</si>
  <si>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</si>
  <si>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</si>
  <si>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</si>
  <si>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</si>
  <si>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</si>
  <si>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</si>
  <si>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</si>
  <si>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</si>
  <si>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</si>
  <si>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</si>
  <si>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</si>
  <si>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</si>
  <si>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</si>
  <si>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</si>
  <si>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</si>
  <si>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</si>
  <si>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</si>
  <si>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</si>
  <si>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</si>
  <si>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</si>
  <si>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</si>
  <si>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</si>
  <si>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</si>
  <si>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</si>
  <si>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</si>
  <si>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</si>
  <si>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</si>
  <si>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</si>
  <si>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</si>
  <si>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</si>
  <si>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</si>
  <si>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</si>
  <si>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</si>
  <si>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</si>
  <si>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</si>
  <si>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</si>
  <si>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</si>
  <si>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</si>
  <si>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</si>
  <si>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</si>
  <si>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</si>
  <si>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</si>
  <si>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</si>
  <si>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</si>
  <si>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</si>
  <si>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</si>
  <si>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</si>
  <si>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</si>
  <si>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</si>
  <si>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</si>
  <si>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</si>
  <si>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</si>
  <si>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</si>
  <si>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</si>
  <si>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</si>
  <si>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</si>
  <si>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</si>
  <si>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</si>
  <si>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</si>
  <si>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</si>
  <si>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</si>
  <si>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</si>
  <si>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</si>
  <si>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</si>
  <si>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</si>
  <si>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</si>
  <si>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</si>
  <si>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</si>
  <si>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</si>
  <si>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</si>
  <si>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</si>
  <si>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</si>
  <si>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</si>
  <si>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</si>
  <si>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</si>
  <si>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</si>
  <si>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</si>
  <si>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</si>
  <si>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</si>
  <si>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</si>
  <si>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</si>
  <si>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</si>
  <si>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</si>
  <si>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</si>
  <si>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</si>
  <si>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</si>
  <si>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</si>
  <si>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</si>
  <si>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</si>
  <si>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</si>
  <si>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</si>
  <si>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</si>
  <si>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</si>
  <si>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</si>
  <si>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</si>
  <si>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</si>
  <si>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</si>
  <si>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</si>
  <si>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</si>
  <si>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</si>
  <si>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</si>
  <si>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</si>
  <si>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</si>
  <si>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</si>
  <si>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</si>
  <si>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</si>
  <si>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</si>
  <si>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</si>
  <si>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</si>
  <si>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</si>
  <si>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</si>
  <si>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</si>
  <si>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</si>
  <si>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</si>
  <si>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</si>
  <si>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</si>
  <si>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</si>
  <si>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</si>
  <si>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</si>
  <si>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</si>
  <si>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</si>
  <si>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</si>
  <si>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</si>
  <si>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</si>
  <si>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</si>
  <si>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</si>
  <si>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</si>
  <si>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</si>
  <si>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</si>
  <si>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</si>
  <si>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</si>
  <si>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</si>
  <si>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</si>
  <si>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</si>
  <si>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</si>
  <si>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</si>
  <si>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</si>
  <si>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</si>
  <si>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</si>
  <si>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</si>
  <si>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</si>
  <si>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</si>
  <si>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</si>
  <si>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</si>
  <si>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</si>
  <si>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</si>
  <si>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</si>
  <si>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</si>
  <si>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</si>
  <si>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</si>
  <si>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</si>
  <si>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</si>
  <si>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Gonzalez Ceballos, Dionisio </t>
  </si>
  <si>
    <t>3335958165</t>
  </si>
  <si>
    <t>3335958562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</si>
  <si>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</si>
  <si>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</si>
  <si>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</si>
  <si>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</si>
  <si>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</si>
  <si>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</si>
  <si>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</si>
  <si>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</si>
  <si>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</si>
  <si>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3335959434</t>
  </si>
  <si>
    <t>ATM Estación Next Yapur Dumit</t>
  </si>
  <si>
    <t>Estación Next Yapur Dumit</t>
  </si>
  <si>
    <t>DRBR479</t>
  </si>
  <si>
    <t>3335959984</t>
  </si>
  <si>
    <t>3335960055</t>
  </si>
  <si>
    <t>3335960074</t>
  </si>
  <si>
    <t>3335959984 </t>
  </si>
  <si>
    <t>3335960638</t>
  </si>
  <si>
    <t>3335960610</t>
  </si>
  <si>
    <t>3335960561</t>
  </si>
  <si>
    <t>3335960539</t>
  </si>
  <si>
    <t>3335960509</t>
  </si>
  <si>
    <t>3335960469</t>
  </si>
  <si>
    <t>3335960299</t>
  </si>
  <si>
    <t>3335961004</t>
  </si>
  <si>
    <t>3335960999</t>
  </si>
  <si>
    <t>3335960995</t>
  </si>
  <si>
    <t>3335960977</t>
  </si>
  <si>
    <t>3335960912</t>
  </si>
  <si>
    <t>3335960841</t>
  </si>
  <si>
    <t>3335960828</t>
  </si>
  <si>
    <t>3335960800</t>
  </si>
  <si>
    <t>3335960767</t>
  </si>
  <si>
    <t>3335960761</t>
  </si>
  <si>
    <t>3335960740</t>
  </si>
  <si>
    <t>3335961140</t>
  </si>
  <si>
    <t>3335961137</t>
  </si>
  <si>
    <t>3335961242</t>
  </si>
  <si>
    <t>3335961496</t>
  </si>
  <si>
    <t>3335961494</t>
  </si>
  <si>
    <t>3335961493</t>
  </si>
  <si>
    <t>3335961492</t>
  </si>
  <si>
    <t>3335961490</t>
  </si>
  <si>
    <t>3335961488</t>
  </si>
  <si>
    <t>3335961487</t>
  </si>
  <si>
    <t>3335961485</t>
  </si>
  <si>
    <t>3335961484</t>
  </si>
  <si>
    <t>3335961483</t>
  </si>
  <si>
    <t>3335961482</t>
  </si>
  <si>
    <t>3335961481</t>
  </si>
  <si>
    <t>3335961480</t>
  </si>
  <si>
    <t>3335961479</t>
  </si>
  <si>
    <t>3335961478</t>
  </si>
  <si>
    <t>3335961477</t>
  </si>
  <si>
    <t>3335961476</t>
  </si>
  <si>
    <t>DISPENADOR</t>
  </si>
  <si>
    <t>21 Julio de 2021</t>
  </si>
  <si>
    <t>3335961499</t>
  </si>
  <si>
    <t>3335961500</t>
  </si>
  <si>
    <t>3335961502</t>
  </si>
  <si>
    <t>3335961503</t>
  </si>
  <si>
    <t>3335961504</t>
  </si>
  <si>
    <t>3335961505</t>
  </si>
  <si>
    <t>3335961506</t>
  </si>
  <si>
    <t>3335961507</t>
  </si>
  <si>
    <t xml:space="preserve">Gil Carrera, Santiago </t>
  </si>
  <si>
    <t>PRINTER</t>
  </si>
  <si>
    <t>LECTOR</t>
  </si>
  <si>
    <t>3335961612</t>
  </si>
  <si>
    <t>3335961592</t>
  </si>
  <si>
    <t>3335961575</t>
  </si>
  <si>
    <t>3335961564</t>
  </si>
  <si>
    <t>3335961563</t>
  </si>
  <si>
    <t>3335961558</t>
  </si>
  <si>
    <t>Hold</t>
  </si>
  <si>
    <t>3335961464 </t>
  </si>
  <si>
    <t>3335961383 </t>
  </si>
  <si>
    <t>3335961415 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</si>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</sst>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8"/>
      <tableStyleElement type="headerRow" dxfId="627"/>
      <tableStyleElement type="totalRow" dxfId="626"/>
      <tableStyleElement type="firstColumn" dxfId="625"/>
      <tableStyleElement type="lastColumn" dxfId="624"/>
      <tableStyleElement type="firstRowStripe" dxfId="623"/>
      <tableStyleElement type="firstColumnStripe" dxfId="6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0031" TargetMode="External"/><Relationship Id="rId13" Type="http://schemas.openxmlformats.org/officeDocument/2006/relationships/hyperlink" Target="http://s460-helpdesk/CAisd/pdmweb.exe?OP=SEARCH+FACTORY=in+SKIPLIST=1+QBE.EQ.id=367002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0032" TargetMode="External"/><Relationship Id="rId12" Type="http://schemas.openxmlformats.org/officeDocument/2006/relationships/hyperlink" Target="http://s460-helpdesk/CAisd/pdmweb.exe?OP=SEARCH+FACTORY=in+SKIPLIST=1+QBE.EQ.id=367002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002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7002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0030" TargetMode="External"/><Relationship Id="rId14" Type="http://schemas.openxmlformats.org/officeDocument/2006/relationships/hyperlink" Target="http://s460-helpdesk/CAisd/pdmweb.exe?OP=SEARCH+FACTORY=in+SKIPLIST=1+QBE.EQ.id=36700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72.8324421296275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46.3409722222204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35.4985879629603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25.4985879629603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25.5651273148178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24.6175231481466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21.6447916666657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19.6312615740753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19.5685532407442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15.6895833333328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471" priority="99335"/>
  </conditionalFormatting>
  <conditionalFormatting sqref="E3">
    <cfRule type="duplicateValues" dxfId="470" priority="121698"/>
  </conditionalFormatting>
  <conditionalFormatting sqref="E3">
    <cfRule type="duplicateValues" dxfId="469" priority="121699"/>
    <cfRule type="duplicateValues" dxfId="468" priority="121700"/>
  </conditionalFormatting>
  <conditionalFormatting sqref="E3">
    <cfRule type="duplicateValues" dxfId="467" priority="121701"/>
    <cfRule type="duplicateValues" dxfId="466" priority="121702"/>
    <cfRule type="duplicateValues" dxfId="465" priority="121703"/>
    <cfRule type="duplicateValues" dxfId="464" priority="121704"/>
  </conditionalFormatting>
  <conditionalFormatting sqref="B3">
    <cfRule type="duplicateValues" dxfId="463" priority="121705"/>
  </conditionalFormatting>
  <conditionalFormatting sqref="E4">
    <cfRule type="duplicateValues" dxfId="462" priority="60"/>
  </conditionalFormatting>
  <conditionalFormatting sqref="E4">
    <cfRule type="duplicateValues" dxfId="461" priority="57"/>
    <cfRule type="duplicateValues" dxfId="460" priority="58"/>
    <cfRule type="duplicateValues" dxfId="459" priority="59"/>
  </conditionalFormatting>
  <conditionalFormatting sqref="E4">
    <cfRule type="duplicateValues" dxfId="458" priority="56"/>
  </conditionalFormatting>
  <conditionalFormatting sqref="E4">
    <cfRule type="duplicateValues" dxfId="457" priority="53"/>
    <cfRule type="duplicateValues" dxfId="456" priority="54"/>
    <cfRule type="duplicateValues" dxfId="455" priority="55"/>
  </conditionalFormatting>
  <conditionalFormatting sqref="B4">
    <cfRule type="duplicateValues" dxfId="454" priority="52"/>
  </conditionalFormatting>
  <conditionalFormatting sqref="E4">
    <cfRule type="duplicateValues" dxfId="453" priority="51"/>
  </conditionalFormatting>
  <conditionalFormatting sqref="E5">
    <cfRule type="duplicateValues" dxfId="452" priority="50"/>
  </conditionalFormatting>
  <conditionalFormatting sqref="E5">
    <cfRule type="duplicateValues" dxfId="451" priority="47"/>
    <cfRule type="duplicateValues" dxfId="450" priority="48"/>
    <cfRule type="duplicateValues" dxfId="449" priority="49"/>
  </conditionalFormatting>
  <conditionalFormatting sqref="E5">
    <cfRule type="duplicateValues" dxfId="448" priority="46"/>
  </conditionalFormatting>
  <conditionalFormatting sqref="E5">
    <cfRule type="duplicateValues" dxfId="447" priority="43"/>
    <cfRule type="duplicateValues" dxfId="446" priority="44"/>
    <cfRule type="duplicateValues" dxfId="445" priority="45"/>
  </conditionalFormatting>
  <conditionalFormatting sqref="B5">
    <cfRule type="duplicateValues" dxfId="444" priority="42"/>
  </conditionalFormatting>
  <conditionalFormatting sqref="E5">
    <cfRule type="duplicateValues" dxfId="443" priority="41"/>
  </conditionalFormatting>
  <conditionalFormatting sqref="E7:E11">
    <cfRule type="duplicateValues" dxfId="442" priority="40"/>
  </conditionalFormatting>
  <conditionalFormatting sqref="B7:B11">
    <cfRule type="duplicateValues" dxfId="441" priority="39"/>
  </conditionalFormatting>
  <conditionalFormatting sqref="B7:B11">
    <cfRule type="duplicateValues" dxfId="440" priority="36"/>
    <cfRule type="duplicateValues" dxfId="439" priority="37"/>
    <cfRule type="duplicateValues" dxfId="438" priority="38"/>
  </conditionalFormatting>
  <conditionalFormatting sqref="E7:E11">
    <cfRule type="duplicateValues" dxfId="437" priority="35"/>
  </conditionalFormatting>
  <conditionalFormatting sqref="E7:E11">
    <cfRule type="duplicateValues" dxfId="436" priority="33"/>
    <cfRule type="duplicateValues" dxfId="435" priority="34"/>
  </conditionalFormatting>
  <conditionalFormatting sqref="E7:E11">
    <cfRule type="duplicateValues" dxfId="434" priority="30"/>
    <cfRule type="duplicateValues" dxfId="433" priority="31"/>
    <cfRule type="duplicateValues" dxfId="432" priority="32"/>
  </conditionalFormatting>
  <conditionalFormatting sqref="E7:E11">
    <cfRule type="duplicateValues" dxfId="431" priority="26"/>
    <cfRule type="duplicateValues" dxfId="430" priority="27"/>
    <cfRule type="duplicateValues" dxfId="429" priority="28"/>
    <cfRule type="duplicateValues" dxfId="428" priority="29"/>
  </conditionalFormatting>
  <conditionalFormatting sqref="B6">
    <cfRule type="duplicateValues" dxfId="427" priority="25"/>
  </conditionalFormatting>
  <conditionalFormatting sqref="E6">
    <cfRule type="duplicateValues" dxfId="426" priority="24"/>
  </conditionalFormatting>
  <conditionalFormatting sqref="E6">
    <cfRule type="duplicateValues" dxfId="425" priority="21"/>
    <cfRule type="duplicateValues" dxfId="424" priority="22"/>
    <cfRule type="duplicateValues" dxfId="423" priority="23"/>
  </conditionalFormatting>
  <conditionalFormatting sqref="E6">
    <cfRule type="duplicateValues" dxfId="422" priority="20"/>
  </conditionalFormatting>
  <conditionalFormatting sqref="E6">
    <cfRule type="duplicateValues" dxfId="421" priority="17"/>
    <cfRule type="duplicateValues" dxfId="420" priority="18"/>
    <cfRule type="duplicateValues" dxfId="419" priority="19"/>
  </conditionalFormatting>
  <conditionalFormatting sqref="E6">
    <cfRule type="duplicateValues" dxfId="418" priority="16"/>
  </conditionalFormatting>
  <conditionalFormatting sqref="E12">
    <cfRule type="duplicateValues" dxfId="417" priority="15"/>
  </conditionalFormatting>
  <conditionalFormatting sqref="B12">
    <cfRule type="duplicateValues" dxfId="416" priority="14"/>
  </conditionalFormatting>
  <conditionalFormatting sqref="B12">
    <cfRule type="duplicateValues" dxfId="415" priority="11"/>
    <cfRule type="duplicateValues" dxfId="414" priority="12"/>
    <cfRule type="duplicateValues" dxfId="413" priority="13"/>
  </conditionalFormatting>
  <conditionalFormatting sqref="E12">
    <cfRule type="duplicateValues" dxfId="412" priority="10"/>
  </conditionalFormatting>
  <conditionalFormatting sqref="E12">
    <cfRule type="duplicateValues" dxfId="411" priority="8"/>
    <cfRule type="duplicateValues" dxfId="410" priority="9"/>
  </conditionalFormatting>
  <conditionalFormatting sqref="E12">
    <cfRule type="duplicateValues" dxfId="409" priority="5"/>
    <cfRule type="duplicateValues" dxfId="408" priority="6"/>
    <cfRule type="duplicateValues" dxfId="407" priority="7"/>
  </conditionalFormatting>
  <conditionalFormatting sqref="E12">
    <cfRule type="duplicateValues" dxfId="406" priority="1"/>
    <cfRule type="duplicateValues" dxfId="405" priority="2"/>
    <cfRule type="duplicateValues" dxfId="404" priority="3"/>
    <cfRule type="duplicateValues" dxfId="40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2591</v>
      </c>
      <c r="C148" s="159" t="s">
        <v>2592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2590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2589</v>
      </c>
      <c r="C335" s="32" t="s">
        <v>2588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2598</v>
      </c>
      <c r="C338" s="159" t="s">
        <v>2597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02" priority="2"/>
  </conditionalFormatting>
  <conditionalFormatting sqref="B1:B1048576">
    <cfRule type="duplicateValues" dxfId="40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144"/>
  <sheetViews>
    <sheetView tabSelected="1" zoomScale="82" zoomScaleNormal="82" workbookViewId="0">
      <pane ySplit="4" topLeftCell="A5" activePane="bottomLeft" state="frozen"/>
      <selection pane="bottomLeft" activeCell="D23" sqref="D23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2642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s="117" customFormat="1" ht="18" x14ac:dyDescent="0.25">
      <c r="A5" s="142" t="str">
        <f>VLOOKUP(E5,'LISTADO ATM'!$A$2:$C$901,3,0)</f>
        <v>SUR</v>
      </c>
      <c r="B5" s="139">
        <v>3335955021</v>
      </c>
      <c r="C5" s="100">
        <v>44392.186192129629</v>
      </c>
      <c r="D5" s="100" t="s">
        <v>2177</v>
      </c>
      <c r="E5" s="134">
        <v>360</v>
      </c>
      <c r="F5" s="142" t="str">
        <f>VLOOKUP(E5,VIP!$A$2:$O14303,2,0)</f>
        <v>DRBR360</v>
      </c>
      <c r="G5" s="142" t="str">
        <f>VLOOKUP(E5,'LISTADO ATM'!$A$2:$B$900,2,0)</f>
        <v>ATM Ayuntamiento Guayabal</v>
      </c>
      <c r="H5" s="142" t="str">
        <f>VLOOKUP(E5,VIP!$A$2:$O19264,7,FALSE)</f>
        <v>si</v>
      </c>
      <c r="I5" s="142" t="str">
        <f>VLOOKUP(E5,VIP!$A$2:$O11229,8,FALSE)</f>
        <v>si</v>
      </c>
      <c r="J5" s="142" t="str">
        <f>VLOOKUP(E5,VIP!$A$2:$O11179,8,FALSE)</f>
        <v>si</v>
      </c>
      <c r="K5" s="142" t="str">
        <f>VLOOKUP(E5,VIP!$A$2:$O14753,6,0)</f>
        <v>NO</v>
      </c>
      <c r="L5" s="143" t="s">
        <v>2242</v>
      </c>
      <c r="M5" s="99" t="s">
        <v>2442</v>
      </c>
      <c r="N5" s="99" t="s">
        <v>2449</v>
      </c>
      <c r="O5" s="142" t="s">
        <v>2451</v>
      </c>
      <c r="P5" s="142"/>
      <c r="Q5" s="99" t="s">
        <v>2242</v>
      </c>
    </row>
    <row r="6" spans="1:17" s="117" customFormat="1" ht="18" x14ac:dyDescent="0.25">
      <c r="A6" s="142" t="str">
        <f>VLOOKUP(E6,'LISTADO ATM'!$A$2:$C$901,3,0)</f>
        <v>DISTRITO NACIONAL</v>
      </c>
      <c r="B6" s="139">
        <v>3335956059</v>
      </c>
      <c r="C6" s="100">
        <v>44392.648495370369</v>
      </c>
      <c r="D6" s="100" t="s">
        <v>2177</v>
      </c>
      <c r="E6" s="134">
        <v>620</v>
      </c>
      <c r="F6" s="142" t="str">
        <f>VLOOKUP(E6,VIP!$A$2:$O14314,2,0)</f>
        <v>DRBR620</v>
      </c>
      <c r="G6" s="142" t="str">
        <f>VLOOKUP(E6,'LISTADO ATM'!$A$2:$B$900,2,0)</f>
        <v xml:space="preserve">ATM Ministerio de Medio Ambiente </v>
      </c>
      <c r="H6" s="142" t="str">
        <f>VLOOKUP(E6,VIP!$A$2:$O19275,7,FALSE)</f>
        <v>Si</v>
      </c>
      <c r="I6" s="142" t="str">
        <f>VLOOKUP(E6,VIP!$A$2:$O11240,8,FALSE)</f>
        <v>No</v>
      </c>
      <c r="J6" s="142" t="str">
        <f>VLOOKUP(E6,VIP!$A$2:$O11190,8,FALSE)</f>
        <v>No</v>
      </c>
      <c r="K6" s="142" t="str">
        <f>VLOOKUP(E6,VIP!$A$2:$O14764,6,0)</f>
        <v>NO</v>
      </c>
      <c r="L6" s="143" t="s">
        <v>2216</v>
      </c>
      <c r="M6" s="99" t="s">
        <v>2442</v>
      </c>
      <c r="N6" s="99" t="s">
        <v>2449</v>
      </c>
      <c r="O6" s="142" t="s">
        <v>2451</v>
      </c>
      <c r="P6" s="142"/>
      <c r="Q6" s="99" t="s">
        <v>2216</v>
      </c>
    </row>
    <row r="7" spans="1:17" s="117" customFormat="1" ht="18" x14ac:dyDescent="0.25">
      <c r="A7" s="142" t="str">
        <f>VLOOKUP(E7,'LISTADO ATM'!$A$2:$C$901,3,0)</f>
        <v>DISTRITO NACIONAL</v>
      </c>
      <c r="B7" s="139">
        <v>3335956269</v>
      </c>
      <c r="C7" s="100">
        <v>44392.731874999998</v>
      </c>
      <c r="D7" s="100" t="s">
        <v>2445</v>
      </c>
      <c r="E7" s="134">
        <v>876</v>
      </c>
      <c r="F7" s="142" t="str">
        <f>VLOOKUP(E7,VIP!$A$2:$O14315,2,0)</f>
        <v>DRBR876</v>
      </c>
      <c r="G7" s="142" t="str">
        <f>VLOOKUP(E7,'LISTADO ATM'!$A$2:$B$900,2,0)</f>
        <v xml:space="preserve">ATM Estación Next Abraham Lincoln </v>
      </c>
      <c r="H7" s="142" t="str">
        <f>VLOOKUP(E7,VIP!$A$2:$O19276,7,FALSE)</f>
        <v>Si</v>
      </c>
      <c r="I7" s="142" t="str">
        <f>VLOOKUP(E7,VIP!$A$2:$O11241,8,FALSE)</f>
        <v>Si</v>
      </c>
      <c r="J7" s="142" t="str">
        <f>VLOOKUP(E7,VIP!$A$2:$O11191,8,FALSE)</f>
        <v>Si</v>
      </c>
      <c r="K7" s="142" t="str">
        <f>VLOOKUP(E7,VIP!$A$2:$O14765,6,0)</f>
        <v>NO</v>
      </c>
      <c r="L7" s="143" t="s">
        <v>2438</v>
      </c>
      <c r="M7" s="99" t="s">
        <v>2442</v>
      </c>
      <c r="N7" s="99" t="s">
        <v>2449</v>
      </c>
      <c r="O7" s="142" t="s">
        <v>2450</v>
      </c>
      <c r="P7" s="142"/>
      <c r="Q7" s="99" t="s">
        <v>2438</v>
      </c>
    </row>
    <row r="8" spans="1:17" s="117" customFormat="1" ht="18" x14ac:dyDescent="0.25">
      <c r="A8" s="142" t="str">
        <f>VLOOKUP(E8,'LISTADO ATM'!$A$2:$C$901,3,0)</f>
        <v>DISTRITO NACIONAL</v>
      </c>
      <c r="B8" s="139">
        <v>3335956332</v>
      </c>
      <c r="C8" s="100">
        <v>44392.859189814815</v>
      </c>
      <c r="D8" s="100" t="s">
        <v>2445</v>
      </c>
      <c r="E8" s="134">
        <v>391</v>
      </c>
      <c r="F8" s="142" t="str">
        <f>VLOOKUP(E8,VIP!$A$2:$O14351,2,0)</f>
        <v>DRBR391</v>
      </c>
      <c r="G8" s="142" t="str">
        <f>VLOOKUP(E8,'LISTADO ATM'!$A$2:$B$900,2,0)</f>
        <v xml:space="preserve">ATM S/M Jumbo Luperón </v>
      </c>
      <c r="H8" s="142" t="str">
        <f>VLOOKUP(E8,VIP!$A$2:$O19312,7,FALSE)</f>
        <v>Si</v>
      </c>
      <c r="I8" s="142" t="str">
        <f>VLOOKUP(E8,VIP!$A$2:$O11277,8,FALSE)</f>
        <v>Si</v>
      </c>
      <c r="J8" s="142" t="str">
        <f>VLOOKUP(E8,VIP!$A$2:$O11227,8,FALSE)</f>
        <v>Si</v>
      </c>
      <c r="K8" s="142" t="str">
        <f>VLOOKUP(E8,VIP!$A$2:$O14801,6,0)</f>
        <v>NO</v>
      </c>
      <c r="L8" s="143" t="s">
        <v>2556</v>
      </c>
      <c r="M8" s="99" t="s">
        <v>2442</v>
      </c>
      <c r="N8" s="99" t="s">
        <v>2449</v>
      </c>
      <c r="O8" s="142" t="s">
        <v>2450</v>
      </c>
      <c r="P8" s="142"/>
      <c r="Q8" s="99" t="s">
        <v>2556</v>
      </c>
    </row>
    <row r="9" spans="1:17" s="117" customFormat="1" ht="18" x14ac:dyDescent="0.25">
      <c r="A9" s="142" t="str">
        <f>VLOOKUP(E9,'LISTADO ATM'!$A$2:$C$901,3,0)</f>
        <v>DISTRITO NACIONAL</v>
      </c>
      <c r="B9" s="139">
        <v>3335957553</v>
      </c>
      <c r="C9" s="100">
        <v>44393.686296296299</v>
      </c>
      <c r="D9" s="100" t="s">
        <v>2177</v>
      </c>
      <c r="E9" s="134">
        <v>718</v>
      </c>
      <c r="F9" s="142" t="str">
        <f>VLOOKUP(E9,VIP!$A$2:$O14378,2,0)</f>
        <v>DRBR24Y</v>
      </c>
      <c r="G9" s="142" t="str">
        <f>VLOOKUP(E9,'LISTADO ATM'!$A$2:$B$900,2,0)</f>
        <v xml:space="preserve">ATM Feria Ganadera </v>
      </c>
      <c r="H9" s="142" t="str">
        <f>VLOOKUP(E9,VIP!$A$2:$O19339,7,FALSE)</f>
        <v>Si</v>
      </c>
      <c r="I9" s="142" t="str">
        <f>VLOOKUP(E9,VIP!$A$2:$O11304,8,FALSE)</f>
        <v>Si</v>
      </c>
      <c r="J9" s="142" t="str">
        <f>VLOOKUP(E9,VIP!$A$2:$O11254,8,FALSE)</f>
        <v>Si</v>
      </c>
      <c r="K9" s="142" t="str">
        <f>VLOOKUP(E9,VIP!$A$2:$O14828,6,0)</f>
        <v>NO</v>
      </c>
      <c r="L9" s="143" t="s">
        <v>2242</v>
      </c>
      <c r="M9" s="99" t="s">
        <v>2442</v>
      </c>
      <c r="N9" s="99" t="s">
        <v>2449</v>
      </c>
      <c r="O9" s="142" t="s">
        <v>2451</v>
      </c>
      <c r="P9" s="142"/>
      <c r="Q9" s="99" t="s">
        <v>2242</v>
      </c>
    </row>
    <row r="10" spans="1:17" s="117" customFormat="1" ht="18" x14ac:dyDescent="0.25">
      <c r="A10" s="142" t="str">
        <f>VLOOKUP(E10,'LISTADO ATM'!$A$2:$C$901,3,0)</f>
        <v>DISTRITO NACIONAL</v>
      </c>
      <c r="B10" s="139" t="s">
        <v>2584</v>
      </c>
      <c r="C10" s="100">
        <v>44395.840289351851</v>
      </c>
      <c r="D10" s="100" t="s">
        <v>2177</v>
      </c>
      <c r="E10" s="134">
        <v>240</v>
      </c>
      <c r="F10" s="142" t="str">
        <f>VLOOKUP(E10,VIP!$A$2:$O14430,2,0)</f>
        <v>DRBR24D</v>
      </c>
      <c r="G10" s="142" t="str">
        <f>VLOOKUP(E10,'LISTADO ATM'!$A$2:$B$900,2,0)</f>
        <v xml:space="preserve">ATM Oficina Carrefour I </v>
      </c>
      <c r="H10" s="142" t="str">
        <f>VLOOKUP(E10,VIP!$A$2:$O19391,7,FALSE)</f>
        <v>Si</v>
      </c>
      <c r="I10" s="142" t="str">
        <f>VLOOKUP(E10,VIP!$A$2:$O11356,8,FALSE)</f>
        <v>Si</v>
      </c>
      <c r="J10" s="142" t="str">
        <f>VLOOKUP(E10,VIP!$A$2:$O11306,8,FALSE)</f>
        <v>Si</v>
      </c>
      <c r="K10" s="142" t="str">
        <f>VLOOKUP(E10,VIP!$A$2:$O14880,6,0)</f>
        <v>SI</v>
      </c>
      <c r="L10" s="143" t="s">
        <v>2216</v>
      </c>
      <c r="M10" s="99" t="s">
        <v>2442</v>
      </c>
      <c r="N10" s="99" t="s">
        <v>2449</v>
      </c>
      <c r="O10" s="142" t="s">
        <v>2451</v>
      </c>
      <c r="P10" s="142"/>
      <c r="Q10" s="99" t="s">
        <v>2216</v>
      </c>
    </row>
    <row r="11" spans="1:17" s="117" customFormat="1" ht="18" x14ac:dyDescent="0.25">
      <c r="A11" s="142" t="str">
        <f>VLOOKUP(E11,'LISTADO ATM'!$A$2:$C$901,3,0)</f>
        <v>DISTRITO NACIONAL</v>
      </c>
      <c r="B11" s="139" t="s">
        <v>2585</v>
      </c>
      <c r="C11" s="100">
        <v>44396.37091435185</v>
      </c>
      <c r="D11" s="100" t="s">
        <v>2445</v>
      </c>
      <c r="E11" s="134">
        <v>525</v>
      </c>
      <c r="F11" s="142" t="str">
        <f>VLOOKUP(E11,VIP!$A$2:$O14454,2,0)</f>
        <v>DRBR525</v>
      </c>
      <c r="G11" s="142" t="str">
        <f>VLOOKUP(E11,'LISTADO ATM'!$A$2:$B$900,2,0)</f>
        <v>ATM S/M Bravo Las Americas</v>
      </c>
      <c r="H11" s="142" t="str">
        <f>VLOOKUP(E11,VIP!$A$2:$O19415,7,FALSE)</f>
        <v>Si</v>
      </c>
      <c r="I11" s="142" t="str">
        <f>VLOOKUP(E11,VIP!$A$2:$O11380,8,FALSE)</f>
        <v>Si</v>
      </c>
      <c r="J11" s="142" t="str">
        <f>VLOOKUP(E11,VIP!$A$2:$O11330,8,FALSE)</f>
        <v>Si</v>
      </c>
      <c r="K11" s="142" t="str">
        <f>VLOOKUP(E11,VIP!$A$2:$O14904,6,0)</f>
        <v>NO</v>
      </c>
      <c r="L11" s="143" t="s">
        <v>2556</v>
      </c>
      <c r="M11" s="99" t="s">
        <v>2442</v>
      </c>
      <c r="N11" s="99" t="s">
        <v>2449</v>
      </c>
      <c r="O11" s="142" t="s">
        <v>2450</v>
      </c>
      <c r="P11" s="142"/>
      <c r="Q11" s="99" t="s">
        <v>2556</v>
      </c>
    </row>
    <row r="12" spans="1:17" s="117" customFormat="1" ht="18" x14ac:dyDescent="0.25">
      <c r="A12" s="142" t="str">
        <f>VLOOKUP(E12,'LISTADO ATM'!$A$2:$C$901,3,0)</f>
        <v>ESTE</v>
      </c>
      <c r="B12" s="139" t="s">
        <v>2595</v>
      </c>
      <c r="C12" s="100">
        <v>44396.576053240744</v>
      </c>
      <c r="D12" s="100" t="s">
        <v>2445</v>
      </c>
      <c r="E12" s="134">
        <v>480</v>
      </c>
      <c r="F12" s="142" t="str">
        <f>VLOOKUP(E12,VIP!$A$2:$O14435,2,0)</f>
        <v>DRBR480</v>
      </c>
      <c r="G12" s="142" t="str">
        <f>VLOOKUP(E12,'LISTADO ATM'!$A$2:$B$900,2,0)</f>
        <v>ATM UNP Farmaconal Higuey</v>
      </c>
      <c r="H12" s="142" t="str">
        <f>VLOOKUP(E12,VIP!$A$2:$O19396,7,FALSE)</f>
        <v>N/A</v>
      </c>
      <c r="I12" s="142" t="str">
        <f>VLOOKUP(E12,VIP!$A$2:$O11361,8,FALSE)</f>
        <v>N/A</v>
      </c>
      <c r="J12" s="142" t="str">
        <f>VLOOKUP(E12,VIP!$A$2:$O11311,8,FALSE)</f>
        <v>N/A</v>
      </c>
      <c r="K12" s="142" t="str">
        <f>VLOOKUP(E12,VIP!$A$2:$O14885,6,0)</f>
        <v>N/A</v>
      </c>
      <c r="L12" s="143" t="s">
        <v>2414</v>
      </c>
      <c r="M12" s="99" t="s">
        <v>2442</v>
      </c>
      <c r="N12" s="99" t="s">
        <v>2449</v>
      </c>
      <c r="O12" s="142" t="s">
        <v>2450</v>
      </c>
      <c r="P12" s="142"/>
      <c r="Q12" s="99" t="s">
        <v>2414</v>
      </c>
    </row>
    <row r="13" spans="1:17" s="117" customFormat="1" ht="18" x14ac:dyDescent="0.25">
      <c r="A13" s="142" t="str">
        <f>VLOOKUP(E13,'LISTADO ATM'!$A$2:$C$901,3,0)</f>
        <v>ESTE</v>
      </c>
      <c r="B13" s="139" t="s">
        <v>2599</v>
      </c>
      <c r="C13" s="100">
        <v>44396.753703703704</v>
      </c>
      <c r="D13" s="100" t="s">
        <v>2445</v>
      </c>
      <c r="E13" s="134">
        <v>429</v>
      </c>
      <c r="F13" s="142" t="str">
        <f>VLOOKUP(E13,VIP!$A$2:$O14463,2,0)</f>
        <v>DRBR429</v>
      </c>
      <c r="G13" s="142" t="str">
        <f>VLOOKUP(E13,'LISTADO ATM'!$A$2:$B$900,2,0)</f>
        <v xml:space="preserve">ATM Oficina Jumbo La Romana </v>
      </c>
      <c r="H13" s="142" t="str">
        <f>VLOOKUP(E13,VIP!$A$2:$O19424,7,FALSE)</f>
        <v>Si</v>
      </c>
      <c r="I13" s="142" t="str">
        <f>VLOOKUP(E13,VIP!$A$2:$O11389,8,FALSE)</f>
        <v>Si</v>
      </c>
      <c r="J13" s="142" t="str">
        <f>VLOOKUP(E13,VIP!$A$2:$O11339,8,FALSE)</f>
        <v>Si</v>
      </c>
      <c r="K13" s="142" t="str">
        <f>VLOOKUP(E13,VIP!$A$2:$O14913,6,0)</f>
        <v>NO</v>
      </c>
      <c r="L13" s="143" t="s">
        <v>2414</v>
      </c>
      <c r="M13" s="99" t="s">
        <v>2442</v>
      </c>
      <c r="N13" s="99" t="s">
        <v>2449</v>
      </c>
      <c r="O13" s="142" t="s">
        <v>2450</v>
      </c>
      <c r="P13" s="142"/>
      <c r="Q13" s="99" t="s">
        <v>2414</v>
      </c>
    </row>
    <row r="14" spans="1:17" s="117" customFormat="1" ht="18" x14ac:dyDescent="0.25">
      <c r="A14" s="142" t="str">
        <f>VLOOKUP(E14,'LISTADO ATM'!$A$2:$C$901,3,0)</f>
        <v>DISTRITO NACIONAL</v>
      </c>
      <c r="B14" s="139" t="s">
        <v>2600</v>
      </c>
      <c r="C14" s="100">
        <v>44397.213379629633</v>
      </c>
      <c r="D14" s="100" t="s">
        <v>2177</v>
      </c>
      <c r="E14" s="134">
        <v>744</v>
      </c>
      <c r="F14" s="142" t="str">
        <f>VLOOKUP(E14,VIP!$A$2:$O14463,2,0)</f>
        <v>DRBR289</v>
      </c>
      <c r="G14" s="142" t="str">
        <f>VLOOKUP(E14,'LISTADO ATM'!$A$2:$B$900,2,0)</f>
        <v xml:space="preserve">ATM Multicentro La Sirena Venezuela </v>
      </c>
      <c r="H14" s="142" t="str">
        <f>VLOOKUP(E14,VIP!$A$2:$O19424,7,FALSE)</f>
        <v>Si</v>
      </c>
      <c r="I14" s="142" t="str">
        <f>VLOOKUP(E14,VIP!$A$2:$O11389,8,FALSE)</f>
        <v>Si</v>
      </c>
      <c r="J14" s="142" t="str">
        <f>VLOOKUP(E14,VIP!$A$2:$O11339,8,FALSE)</f>
        <v>Si</v>
      </c>
      <c r="K14" s="142" t="str">
        <f>VLOOKUP(E14,VIP!$A$2:$O14913,6,0)</f>
        <v>SI</v>
      </c>
      <c r="L14" s="143" t="s">
        <v>2242</v>
      </c>
      <c r="M14" s="99" t="s">
        <v>2442</v>
      </c>
      <c r="N14" s="99" t="s">
        <v>2449</v>
      </c>
      <c r="O14" s="142" t="s">
        <v>2451</v>
      </c>
      <c r="P14" s="142"/>
      <c r="Q14" s="160" t="s">
        <v>2242</v>
      </c>
    </row>
    <row r="15" spans="1:17" s="117" customFormat="1" ht="18" x14ac:dyDescent="0.25">
      <c r="A15" s="142" t="str">
        <f>VLOOKUP(E15,'LISTADO ATM'!$A$2:$C$901,3,0)</f>
        <v>NORTE</v>
      </c>
      <c r="B15" s="139" t="s">
        <v>2601</v>
      </c>
      <c r="C15" s="100">
        <v>44397.324745370373</v>
      </c>
      <c r="D15" s="100" t="s">
        <v>2465</v>
      </c>
      <c r="E15" s="134">
        <v>413</v>
      </c>
      <c r="F15" s="142" t="str">
        <f>VLOOKUP(E15,VIP!$A$2:$O14463,2,0)</f>
        <v>DRBR413</v>
      </c>
      <c r="G15" s="142" t="str">
        <f>VLOOKUP(E15,'LISTADO ATM'!$A$2:$B$900,2,0)</f>
        <v xml:space="preserve">ATM UNP Las Galeras Samaná </v>
      </c>
      <c r="H15" s="142" t="str">
        <f>VLOOKUP(E15,VIP!$A$2:$O19424,7,FALSE)</f>
        <v>Si</v>
      </c>
      <c r="I15" s="142" t="str">
        <f>VLOOKUP(E15,VIP!$A$2:$O11389,8,FALSE)</f>
        <v>Si</v>
      </c>
      <c r="J15" s="142" t="str">
        <f>VLOOKUP(E15,VIP!$A$2:$O11339,8,FALSE)</f>
        <v>Si</v>
      </c>
      <c r="K15" s="142" t="str">
        <f>VLOOKUP(E15,VIP!$A$2:$O14913,6,0)</f>
        <v>NO</v>
      </c>
      <c r="L15" s="143" t="s">
        <v>2438</v>
      </c>
      <c r="M15" s="99" t="s">
        <v>2442</v>
      </c>
      <c r="N15" s="99" t="s">
        <v>2449</v>
      </c>
      <c r="O15" s="142" t="s">
        <v>2583</v>
      </c>
      <c r="P15" s="142"/>
      <c r="Q15" s="160" t="s">
        <v>2438</v>
      </c>
    </row>
    <row r="16" spans="1:17" s="117" customFormat="1" ht="18" x14ac:dyDescent="0.25">
      <c r="A16" s="142" t="str">
        <f>VLOOKUP(E16,'LISTADO ATM'!$A$2:$C$901,3,0)</f>
        <v>DISTRITO NACIONAL</v>
      </c>
      <c r="B16" s="139" t="s">
        <v>2609</v>
      </c>
      <c r="C16" s="100">
        <v>44397.369953703703</v>
      </c>
      <c r="D16" s="100" t="s">
        <v>2177</v>
      </c>
      <c r="E16" s="134">
        <v>686</v>
      </c>
      <c r="F16" s="142" t="str">
        <f>VLOOKUP(E16,VIP!$A$2:$O14473,2,0)</f>
        <v>DRBR686</v>
      </c>
      <c r="G16" s="142" t="str">
        <f>VLOOKUP(E16,'LISTADO ATM'!$A$2:$B$900,2,0)</f>
        <v>ATM Autoservicio Oficina Máximo Gómez</v>
      </c>
      <c r="H16" s="142" t="str">
        <f>VLOOKUP(E16,VIP!$A$2:$O19434,7,FALSE)</f>
        <v>Si</v>
      </c>
      <c r="I16" s="142" t="str">
        <f>VLOOKUP(E16,VIP!$A$2:$O11399,8,FALSE)</f>
        <v>Si</v>
      </c>
      <c r="J16" s="142" t="str">
        <f>VLOOKUP(E16,VIP!$A$2:$O11349,8,FALSE)</f>
        <v>Si</v>
      </c>
      <c r="K16" s="142" t="str">
        <f>VLOOKUP(E16,VIP!$A$2:$O14923,6,0)</f>
        <v>NO</v>
      </c>
      <c r="L16" s="143" t="s">
        <v>2216</v>
      </c>
      <c r="M16" s="99" t="s">
        <v>2442</v>
      </c>
      <c r="N16" s="99" t="s">
        <v>2449</v>
      </c>
      <c r="O16" s="142" t="s">
        <v>2451</v>
      </c>
      <c r="P16" s="142"/>
      <c r="Q16" s="160" t="s">
        <v>2216</v>
      </c>
    </row>
    <row r="17" spans="1:17" s="117" customFormat="1" ht="18" x14ac:dyDescent="0.25">
      <c r="A17" s="142" t="str">
        <f>VLOOKUP(E17,'LISTADO ATM'!$A$2:$C$901,3,0)</f>
        <v>DISTRITO NACIONAL</v>
      </c>
      <c r="B17" s="139" t="s">
        <v>2608</v>
      </c>
      <c r="C17" s="100">
        <v>44397.403483796297</v>
      </c>
      <c r="D17" s="100" t="s">
        <v>2445</v>
      </c>
      <c r="E17" s="134">
        <v>618</v>
      </c>
      <c r="F17" s="142" t="str">
        <f>VLOOKUP(E17,VIP!$A$2:$O14471,2,0)</f>
        <v>DRBR618</v>
      </c>
      <c r="G17" s="142" t="str">
        <f>VLOOKUP(E17,'LISTADO ATM'!$A$2:$B$900,2,0)</f>
        <v xml:space="preserve">ATM Bienes Nacionales </v>
      </c>
      <c r="H17" s="142" t="str">
        <f>VLOOKUP(E17,VIP!$A$2:$O19432,7,FALSE)</f>
        <v>Si</v>
      </c>
      <c r="I17" s="142" t="str">
        <f>VLOOKUP(E17,VIP!$A$2:$O11397,8,FALSE)</f>
        <v>Si</v>
      </c>
      <c r="J17" s="142" t="str">
        <f>VLOOKUP(E17,VIP!$A$2:$O11347,8,FALSE)</f>
        <v>Si</v>
      </c>
      <c r="K17" s="142" t="str">
        <f>VLOOKUP(E17,VIP!$A$2:$O14921,6,0)</f>
        <v>NO</v>
      </c>
      <c r="L17" s="143" t="s">
        <v>2438</v>
      </c>
      <c r="M17" s="99" t="s">
        <v>2442</v>
      </c>
      <c r="N17" s="99" t="s">
        <v>2449</v>
      </c>
      <c r="O17" s="142" t="s">
        <v>2450</v>
      </c>
      <c r="P17" s="142"/>
      <c r="Q17" s="160" t="s">
        <v>2438</v>
      </c>
    </row>
    <row r="18" spans="1:17" s="117" customFormat="1" ht="18" x14ac:dyDescent="0.25">
      <c r="A18" s="142" t="str">
        <f>VLOOKUP(E18,'LISTADO ATM'!$A$2:$C$901,3,0)</f>
        <v>NORTE</v>
      </c>
      <c r="B18" s="139" t="s">
        <v>2607</v>
      </c>
      <c r="C18" s="100">
        <v>44397.413784722223</v>
      </c>
      <c r="D18" s="100" t="s">
        <v>2177</v>
      </c>
      <c r="E18" s="134">
        <v>266</v>
      </c>
      <c r="F18" s="142" t="str">
        <f>VLOOKUP(E18,VIP!$A$2:$O14467,2,0)</f>
        <v>DRBR266</v>
      </c>
      <c r="G18" s="142" t="str">
        <f>VLOOKUP(E18,'LISTADO ATM'!$A$2:$B$900,2,0)</f>
        <v xml:space="preserve">ATM Oficina Villa Francisca </v>
      </c>
      <c r="H18" s="142" t="str">
        <f>VLOOKUP(E18,VIP!$A$2:$O19428,7,FALSE)</f>
        <v>Si</v>
      </c>
      <c r="I18" s="142" t="str">
        <f>VLOOKUP(E18,VIP!$A$2:$O11393,8,FALSE)</f>
        <v>Si</v>
      </c>
      <c r="J18" s="142" t="str">
        <f>VLOOKUP(E18,VIP!$A$2:$O11343,8,FALSE)</f>
        <v>Si</v>
      </c>
      <c r="K18" s="142" t="str">
        <f>VLOOKUP(E18,VIP!$A$2:$O14917,6,0)</f>
        <v>NO</v>
      </c>
      <c r="L18" s="143" t="s">
        <v>2216</v>
      </c>
      <c r="M18" s="99" t="s">
        <v>2442</v>
      </c>
      <c r="N18" s="99" t="s">
        <v>2449</v>
      </c>
      <c r="O18" s="142" t="s">
        <v>2451</v>
      </c>
      <c r="P18" s="142"/>
      <c r="Q18" s="160" t="s">
        <v>2216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2606</v>
      </c>
      <c r="C19" s="100">
        <v>44397.420543981483</v>
      </c>
      <c r="D19" s="100" t="s">
        <v>2177</v>
      </c>
      <c r="E19" s="134">
        <v>335</v>
      </c>
      <c r="F19" s="142" t="str">
        <f>VLOOKUP(E19,VIP!$A$2:$O14466,2,0)</f>
        <v>DRBR335</v>
      </c>
      <c r="G19" s="142" t="str">
        <f>VLOOKUP(E19,'LISTADO ATM'!$A$2:$B$900,2,0)</f>
        <v>ATM Edificio Aster</v>
      </c>
      <c r="H19" s="142" t="str">
        <f>VLOOKUP(E19,VIP!$A$2:$O19427,7,FALSE)</f>
        <v>Si</v>
      </c>
      <c r="I19" s="142" t="str">
        <f>VLOOKUP(E19,VIP!$A$2:$O11392,8,FALSE)</f>
        <v>Si</v>
      </c>
      <c r="J19" s="142" t="str">
        <f>VLOOKUP(E19,VIP!$A$2:$O11342,8,FALSE)</f>
        <v>Si</v>
      </c>
      <c r="K19" s="142" t="str">
        <f>VLOOKUP(E19,VIP!$A$2:$O14916,6,0)</f>
        <v>NO</v>
      </c>
      <c r="L19" s="143" t="s">
        <v>2461</v>
      </c>
      <c r="M19" s="99" t="s">
        <v>2442</v>
      </c>
      <c r="N19" s="99" t="s">
        <v>2449</v>
      </c>
      <c r="O19" s="142" t="s">
        <v>2451</v>
      </c>
      <c r="P19" s="142"/>
      <c r="Q19" s="160" t="s">
        <v>2461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2605</v>
      </c>
      <c r="C20" s="100">
        <v>44397.428761574076</v>
      </c>
      <c r="D20" s="100" t="s">
        <v>2177</v>
      </c>
      <c r="E20" s="134">
        <v>476</v>
      </c>
      <c r="F20" s="142" t="str">
        <f>VLOOKUP(E20,VIP!$A$2:$O14465,2,0)</f>
        <v>DRBR476</v>
      </c>
      <c r="G20" s="142" t="str">
        <f>VLOOKUP(E20,'LISTADO ATM'!$A$2:$B$900,2,0)</f>
        <v xml:space="preserve">ATM Multicentro La Sirena Las Caobas </v>
      </c>
      <c r="H20" s="142" t="str">
        <f>VLOOKUP(E20,VIP!$A$2:$O19426,7,FALSE)</f>
        <v>Si</v>
      </c>
      <c r="I20" s="142" t="str">
        <f>VLOOKUP(E20,VIP!$A$2:$O11391,8,FALSE)</f>
        <v>Si</v>
      </c>
      <c r="J20" s="142" t="str">
        <f>VLOOKUP(E20,VIP!$A$2:$O11341,8,FALSE)</f>
        <v>Si</v>
      </c>
      <c r="K20" s="142" t="str">
        <f>VLOOKUP(E20,VIP!$A$2:$O14915,6,0)</f>
        <v>SI</v>
      </c>
      <c r="L20" s="143" t="s">
        <v>2586</v>
      </c>
      <c r="M20" s="99" t="s">
        <v>2442</v>
      </c>
      <c r="N20" s="99" t="s">
        <v>2449</v>
      </c>
      <c r="O20" s="142" t="s">
        <v>2451</v>
      </c>
      <c r="P20" s="142"/>
      <c r="Q20" s="99" t="s">
        <v>2586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2604</v>
      </c>
      <c r="C21" s="100">
        <v>44397.439363425925</v>
      </c>
      <c r="D21" s="100" t="s">
        <v>2177</v>
      </c>
      <c r="E21" s="134">
        <v>836</v>
      </c>
      <c r="F21" s="142" t="str">
        <f>VLOOKUP(E21,VIP!$A$2:$O14464,2,0)</f>
        <v>DRBR836</v>
      </c>
      <c r="G21" s="142" t="str">
        <f>VLOOKUP(E21,'LISTADO ATM'!$A$2:$B$900,2,0)</f>
        <v xml:space="preserve">ATM UNP Plaza Luperón </v>
      </c>
      <c r="H21" s="142" t="str">
        <f>VLOOKUP(E21,VIP!$A$2:$O19425,7,FALSE)</f>
        <v>Si</v>
      </c>
      <c r="I21" s="142" t="str">
        <f>VLOOKUP(E21,VIP!$A$2:$O11390,8,FALSE)</f>
        <v>Si</v>
      </c>
      <c r="J21" s="142" t="str">
        <f>VLOOKUP(E21,VIP!$A$2:$O11340,8,FALSE)</f>
        <v>Si</v>
      </c>
      <c r="K21" s="142" t="str">
        <f>VLOOKUP(E21,VIP!$A$2:$O14914,6,0)</f>
        <v>NO</v>
      </c>
      <c r="L21" s="143" t="s">
        <v>2461</v>
      </c>
      <c r="M21" s="99" t="s">
        <v>2442</v>
      </c>
      <c r="N21" s="99" t="s">
        <v>2449</v>
      </c>
      <c r="O21" s="142" t="s">
        <v>2451</v>
      </c>
      <c r="P21" s="142"/>
      <c r="Q21" s="160" t="s">
        <v>2461</v>
      </c>
    </row>
    <row r="22" spans="1:17" s="117" customFormat="1" ht="18" x14ac:dyDescent="0.25">
      <c r="A22" s="142" t="str">
        <f>VLOOKUP(E22,'LISTADO ATM'!$A$2:$C$901,3,0)</f>
        <v>DISTRITO NACIONAL</v>
      </c>
      <c r="B22" s="139" t="s">
        <v>2603</v>
      </c>
      <c r="C22" s="100">
        <v>44397.443298611113</v>
      </c>
      <c r="D22" s="100" t="s">
        <v>2177</v>
      </c>
      <c r="E22" s="134">
        <v>231</v>
      </c>
      <c r="F22" s="142" t="str">
        <f>VLOOKUP(E22,VIP!$A$2:$O14463,2,0)</f>
        <v>DRBR231</v>
      </c>
      <c r="G22" s="142" t="str">
        <f>VLOOKUP(E22,'LISTADO ATM'!$A$2:$B$900,2,0)</f>
        <v xml:space="preserve">ATM Oficina Zona Oriental </v>
      </c>
      <c r="H22" s="142" t="str">
        <f>VLOOKUP(E22,VIP!$A$2:$O19424,7,FALSE)</f>
        <v>Si</v>
      </c>
      <c r="I22" s="142" t="str">
        <f>VLOOKUP(E22,VIP!$A$2:$O11389,8,FALSE)</f>
        <v>Si</v>
      </c>
      <c r="J22" s="142" t="str">
        <f>VLOOKUP(E22,VIP!$A$2:$O11339,8,FALSE)</f>
        <v>Si</v>
      </c>
      <c r="K22" s="142" t="str">
        <f>VLOOKUP(E22,VIP!$A$2:$O14913,6,0)</f>
        <v>SI</v>
      </c>
      <c r="L22" s="143" t="s">
        <v>2461</v>
      </c>
      <c r="M22" s="99" t="s">
        <v>2442</v>
      </c>
      <c r="N22" s="99" t="s">
        <v>2449</v>
      </c>
      <c r="O22" s="142" t="s">
        <v>2451</v>
      </c>
      <c r="P22" s="142"/>
      <c r="Q22" s="160" t="s">
        <v>2461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2620</v>
      </c>
      <c r="C23" s="100">
        <v>44397.470081018517</v>
      </c>
      <c r="D23" s="100" t="s">
        <v>2465</v>
      </c>
      <c r="E23" s="134">
        <v>813</v>
      </c>
      <c r="F23" s="142" t="str">
        <f>VLOOKUP(E23,VIP!$A$2:$O14479,2,0)</f>
        <v>DRBR815</v>
      </c>
      <c r="G23" s="142" t="str">
        <f>VLOOKUP(E23,'LISTADO ATM'!$A$2:$B$900,2,0)</f>
        <v>ATM Occidental Mall</v>
      </c>
      <c r="H23" s="142" t="str">
        <f>VLOOKUP(E23,VIP!$A$2:$O19440,7,FALSE)</f>
        <v>Si</v>
      </c>
      <c r="I23" s="142" t="str">
        <f>VLOOKUP(E23,VIP!$A$2:$O11405,8,FALSE)</f>
        <v>Si</v>
      </c>
      <c r="J23" s="142" t="str">
        <f>VLOOKUP(E23,VIP!$A$2:$O11355,8,FALSE)</f>
        <v>Si</v>
      </c>
      <c r="K23" s="142" t="str">
        <f>VLOOKUP(E23,VIP!$A$2:$O14929,6,0)</f>
        <v>NO</v>
      </c>
      <c r="L23" s="143" t="s">
        <v>2414</v>
      </c>
      <c r="M23" s="99" t="s">
        <v>2442</v>
      </c>
      <c r="N23" s="99" t="s">
        <v>2449</v>
      </c>
      <c r="O23" s="142" t="s">
        <v>2583</v>
      </c>
      <c r="P23" s="142"/>
      <c r="Q23" s="99" t="s">
        <v>2414</v>
      </c>
    </row>
    <row r="24" spans="1:17" s="117" customFormat="1" ht="18" x14ac:dyDescent="0.25">
      <c r="A24" s="142" t="str">
        <f>VLOOKUP(E24,'LISTADO ATM'!$A$2:$C$901,3,0)</f>
        <v>ESTE</v>
      </c>
      <c r="B24" s="139" t="s">
        <v>2619</v>
      </c>
      <c r="C24" s="100">
        <v>44397.477280092593</v>
      </c>
      <c r="D24" s="100" t="s">
        <v>2445</v>
      </c>
      <c r="E24" s="134">
        <v>824</v>
      </c>
      <c r="F24" s="142" t="str">
        <f>VLOOKUP(E24,VIP!$A$2:$O14478,2,0)</f>
        <v>DRBR824</v>
      </c>
      <c r="G24" s="142" t="str">
        <f>VLOOKUP(E24,'LISTADO ATM'!$A$2:$B$900,2,0)</f>
        <v xml:space="preserve">ATM Multiplaza (Higuey) </v>
      </c>
      <c r="H24" s="142" t="str">
        <f>VLOOKUP(E24,VIP!$A$2:$O19439,7,FALSE)</f>
        <v>Si</v>
      </c>
      <c r="I24" s="142" t="str">
        <f>VLOOKUP(E24,VIP!$A$2:$O11404,8,FALSE)</f>
        <v>Si</v>
      </c>
      <c r="J24" s="142" t="str">
        <f>VLOOKUP(E24,VIP!$A$2:$O11354,8,FALSE)</f>
        <v>Si</v>
      </c>
      <c r="K24" s="142" t="str">
        <f>VLOOKUP(E24,VIP!$A$2:$O14928,6,0)</f>
        <v>NO</v>
      </c>
      <c r="L24" s="143" t="s">
        <v>2438</v>
      </c>
      <c r="M24" s="99" t="s">
        <v>2442</v>
      </c>
      <c r="N24" s="99" t="s">
        <v>2449</v>
      </c>
      <c r="O24" s="142" t="s">
        <v>2450</v>
      </c>
      <c r="P24" s="142"/>
      <c r="Q24" s="160" t="s">
        <v>2438</v>
      </c>
    </row>
    <row r="25" spans="1:17" s="117" customFormat="1" ht="18" x14ac:dyDescent="0.25">
      <c r="A25" s="142" t="str">
        <f>VLOOKUP(E25,'LISTADO ATM'!$A$2:$C$901,3,0)</f>
        <v>DISTRITO NACIONAL</v>
      </c>
      <c r="B25" s="139" t="s">
        <v>2618</v>
      </c>
      <c r="C25" s="100">
        <v>44397.480567129627</v>
      </c>
      <c r="D25" s="100" t="s">
        <v>2445</v>
      </c>
      <c r="E25" s="134">
        <v>696</v>
      </c>
      <c r="F25" s="142" t="str">
        <f>VLOOKUP(E25,VIP!$A$2:$O14476,2,0)</f>
        <v>DRBR696</v>
      </c>
      <c r="G25" s="142" t="str">
        <f>VLOOKUP(E25,'LISTADO ATM'!$A$2:$B$900,2,0)</f>
        <v>ATM Olé Jacobo Majluta</v>
      </c>
      <c r="H25" s="142" t="str">
        <f>VLOOKUP(E25,VIP!$A$2:$O19437,7,FALSE)</f>
        <v>Si</v>
      </c>
      <c r="I25" s="142" t="str">
        <f>VLOOKUP(E25,VIP!$A$2:$O11402,8,FALSE)</f>
        <v>Si</v>
      </c>
      <c r="J25" s="142" t="str">
        <f>VLOOKUP(E25,VIP!$A$2:$O11352,8,FALSE)</f>
        <v>Si</v>
      </c>
      <c r="K25" s="142" t="str">
        <f>VLOOKUP(E25,VIP!$A$2:$O14926,6,0)</f>
        <v>NO</v>
      </c>
      <c r="L25" s="143" t="s">
        <v>2438</v>
      </c>
      <c r="M25" s="99" t="s">
        <v>2442</v>
      </c>
      <c r="N25" s="99" t="s">
        <v>2449</v>
      </c>
      <c r="O25" s="142" t="s">
        <v>2450</v>
      </c>
      <c r="P25" s="142"/>
      <c r="Q25" s="160" t="s">
        <v>2438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2617</v>
      </c>
      <c r="C26" s="100">
        <v>44397.493888888886</v>
      </c>
      <c r="D26" s="100" t="s">
        <v>2177</v>
      </c>
      <c r="E26" s="134">
        <v>302</v>
      </c>
      <c r="F26" s="142" t="str">
        <f>VLOOKUP(E26,VIP!$A$2:$O14474,2,0)</f>
        <v>DRBR302</v>
      </c>
      <c r="G26" s="142" t="str">
        <f>VLOOKUP(E26,'LISTADO ATM'!$A$2:$B$900,2,0)</f>
        <v xml:space="preserve">ATM S/M Aprezio Los Mameyes  </v>
      </c>
      <c r="H26" s="142" t="str">
        <f>VLOOKUP(E26,VIP!$A$2:$O19435,7,FALSE)</f>
        <v>Si</v>
      </c>
      <c r="I26" s="142" t="str">
        <f>VLOOKUP(E26,VIP!$A$2:$O11400,8,FALSE)</f>
        <v>Si</v>
      </c>
      <c r="J26" s="142" t="str">
        <f>VLOOKUP(E26,VIP!$A$2:$O11350,8,FALSE)</f>
        <v>Si</v>
      </c>
      <c r="K26" s="142" t="str">
        <f>VLOOKUP(E26,VIP!$A$2:$O14924,6,0)</f>
        <v>NO</v>
      </c>
      <c r="L26" s="143" t="s">
        <v>2216</v>
      </c>
      <c r="M26" s="99" t="s">
        <v>2442</v>
      </c>
      <c r="N26" s="99" t="s">
        <v>2449</v>
      </c>
      <c r="O26" s="142" t="s">
        <v>2451</v>
      </c>
      <c r="P26" s="142"/>
      <c r="Q26" s="160" t="s">
        <v>2216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2616</v>
      </c>
      <c r="C27" s="100">
        <v>44397.50104166667</v>
      </c>
      <c r="D27" s="100" t="s">
        <v>2177</v>
      </c>
      <c r="E27" s="134">
        <v>414</v>
      </c>
      <c r="F27" s="142" t="str">
        <f>VLOOKUP(E27,VIP!$A$2:$O14472,2,0)</f>
        <v>DRBR414</v>
      </c>
      <c r="G27" s="142" t="str">
        <f>VLOOKUP(E27,'LISTADO ATM'!$A$2:$B$900,2,0)</f>
        <v>ATM Villa Francisca II</v>
      </c>
      <c r="H27" s="142" t="str">
        <f>VLOOKUP(E27,VIP!$A$2:$O19433,7,FALSE)</f>
        <v>Si</v>
      </c>
      <c r="I27" s="142" t="str">
        <f>VLOOKUP(E27,VIP!$A$2:$O11398,8,FALSE)</f>
        <v>Si</v>
      </c>
      <c r="J27" s="142" t="str">
        <f>VLOOKUP(E27,VIP!$A$2:$O11348,8,FALSE)</f>
        <v>Si</v>
      </c>
      <c r="K27" s="142" t="str">
        <f>VLOOKUP(E27,VIP!$A$2:$O14922,6,0)</f>
        <v>SI</v>
      </c>
      <c r="L27" s="143" t="s">
        <v>2461</v>
      </c>
      <c r="M27" s="99" t="s">
        <v>2442</v>
      </c>
      <c r="N27" s="99" t="s">
        <v>2449</v>
      </c>
      <c r="O27" s="142" t="s">
        <v>2451</v>
      </c>
      <c r="P27" s="142"/>
      <c r="Q27" s="160" t="s">
        <v>2461</v>
      </c>
    </row>
    <row r="28" spans="1:17" s="117" customFormat="1" ht="18" x14ac:dyDescent="0.25">
      <c r="A28" s="142" t="str">
        <f>VLOOKUP(E28,'LISTADO ATM'!$A$2:$C$901,3,0)</f>
        <v>DISTRITO NACIONAL</v>
      </c>
      <c r="B28" s="139" t="s">
        <v>2615</v>
      </c>
      <c r="C28" s="100">
        <v>44397.502650462964</v>
      </c>
      <c r="D28" s="100" t="s">
        <v>2177</v>
      </c>
      <c r="E28" s="134">
        <v>966</v>
      </c>
      <c r="F28" s="142" t="str">
        <f>VLOOKUP(E28,VIP!$A$2:$O14471,2,0)</f>
        <v>DRBR966</v>
      </c>
      <c r="G28" s="142" t="str">
        <f>VLOOKUP(E28,'LISTADO ATM'!$A$2:$B$900,2,0)</f>
        <v>ATM Centro Medico Real</v>
      </c>
      <c r="H28" s="142" t="str">
        <f>VLOOKUP(E28,VIP!$A$2:$O19432,7,FALSE)</f>
        <v>Si</v>
      </c>
      <c r="I28" s="142" t="str">
        <f>VLOOKUP(E28,VIP!$A$2:$O11397,8,FALSE)</f>
        <v>Si</v>
      </c>
      <c r="J28" s="142" t="str">
        <f>VLOOKUP(E28,VIP!$A$2:$O11347,8,FALSE)</f>
        <v>Si</v>
      </c>
      <c r="K28" s="142" t="str">
        <f>VLOOKUP(E28,VIP!$A$2:$O14921,6,0)</f>
        <v>NO</v>
      </c>
      <c r="L28" s="143" t="s">
        <v>2461</v>
      </c>
      <c r="M28" s="99" t="s">
        <v>2442</v>
      </c>
      <c r="N28" s="99" t="s">
        <v>2449</v>
      </c>
      <c r="O28" s="142" t="s">
        <v>2451</v>
      </c>
      <c r="P28" s="142"/>
      <c r="Q28" s="160" t="s">
        <v>2461</v>
      </c>
    </row>
    <row r="29" spans="1:17" s="117" customFormat="1" ht="18" x14ac:dyDescent="0.25">
      <c r="A29" s="142" t="str">
        <f>VLOOKUP(E29,'LISTADO ATM'!$A$2:$C$901,3,0)</f>
        <v>ESTE</v>
      </c>
      <c r="B29" s="139" t="s">
        <v>2614</v>
      </c>
      <c r="C29" s="100">
        <v>44397.526377314818</v>
      </c>
      <c r="D29" s="100" t="s">
        <v>2445</v>
      </c>
      <c r="E29" s="134">
        <v>660</v>
      </c>
      <c r="F29" s="142" t="str">
        <f>VLOOKUP(E29,VIP!$A$2:$O14469,2,0)</f>
        <v>DRBR660</v>
      </c>
      <c r="G29" s="142" t="str">
        <f>VLOOKUP(E29,'LISTADO ATM'!$A$2:$B$900,2,0)</f>
        <v>ATM Romana Norte II</v>
      </c>
      <c r="H29" s="142" t="str">
        <f>VLOOKUP(E29,VIP!$A$2:$O19430,7,FALSE)</f>
        <v>N/A</v>
      </c>
      <c r="I29" s="142" t="str">
        <f>VLOOKUP(E29,VIP!$A$2:$O11395,8,FALSE)</f>
        <v>N/A</v>
      </c>
      <c r="J29" s="142" t="str">
        <f>VLOOKUP(E29,VIP!$A$2:$O11345,8,FALSE)</f>
        <v>N/A</v>
      </c>
      <c r="K29" s="142" t="str">
        <f>VLOOKUP(E29,VIP!$A$2:$O14919,6,0)</f>
        <v>N/A</v>
      </c>
      <c r="L29" s="143" t="s">
        <v>2414</v>
      </c>
      <c r="M29" s="99" t="s">
        <v>2442</v>
      </c>
      <c r="N29" s="99" t="s">
        <v>2449</v>
      </c>
      <c r="O29" s="142" t="s">
        <v>2450</v>
      </c>
      <c r="P29" s="142"/>
      <c r="Q29" s="160" t="s">
        <v>2414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2613</v>
      </c>
      <c r="C30" s="100">
        <v>44397.556111111109</v>
      </c>
      <c r="D30" s="100" t="s">
        <v>2445</v>
      </c>
      <c r="E30" s="134">
        <v>908</v>
      </c>
      <c r="F30" s="142" t="str">
        <f>VLOOKUP(E30,VIP!$A$2:$O14468,2,0)</f>
        <v>DRBR16D</v>
      </c>
      <c r="G30" s="142" t="str">
        <f>VLOOKUP(E30,'LISTADO ATM'!$A$2:$B$900,2,0)</f>
        <v xml:space="preserve">ATM Oficina Plaza Botánika </v>
      </c>
      <c r="H30" s="142" t="str">
        <f>VLOOKUP(E30,VIP!$A$2:$O19429,7,FALSE)</f>
        <v>Si</v>
      </c>
      <c r="I30" s="142" t="str">
        <f>VLOOKUP(E30,VIP!$A$2:$O11394,8,FALSE)</f>
        <v>Si</v>
      </c>
      <c r="J30" s="142" t="str">
        <f>VLOOKUP(E30,VIP!$A$2:$O11344,8,FALSE)</f>
        <v>Si</v>
      </c>
      <c r="K30" s="142" t="str">
        <f>VLOOKUP(E30,VIP!$A$2:$O14918,6,0)</f>
        <v>NO</v>
      </c>
      <c r="L30" s="143" t="s">
        <v>2414</v>
      </c>
      <c r="M30" s="99" t="s">
        <v>2442</v>
      </c>
      <c r="N30" s="99" t="s">
        <v>2449</v>
      </c>
      <c r="O30" s="142" t="s">
        <v>2450</v>
      </c>
      <c r="P30" s="142"/>
      <c r="Q30" s="160" t="s">
        <v>2414</v>
      </c>
    </row>
    <row r="31" spans="1:17" s="117" customFormat="1" ht="18" x14ac:dyDescent="0.25">
      <c r="A31" s="142" t="str">
        <f>VLOOKUP(E31,'LISTADO ATM'!$A$2:$C$901,3,0)</f>
        <v>DISTRITO NACIONAL</v>
      </c>
      <c r="B31" s="139" t="s">
        <v>2612</v>
      </c>
      <c r="C31" s="100">
        <v>44397.567777777775</v>
      </c>
      <c r="D31" s="100" t="s">
        <v>2177</v>
      </c>
      <c r="E31" s="134">
        <v>192</v>
      </c>
      <c r="F31" s="142" t="str">
        <f>VLOOKUP(E31,VIP!$A$2:$O14467,2,0)</f>
        <v>DRBR192</v>
      </c>
      <c r="G31" s="142" t="str">
        <f>VLOOKUP(E31,'LISTADO ATM'!$A$2:$B$900,2,0)</f>
        <v xml:space="preserve">ATM Autobanco Luperón II </v>
      </c>
      <c r="H31" s="142" t="str">
        <f>VLOOKUP(E31,VIP!$A$2:$O19428,7,FALSE)</f>
        <v>Si</v>
      </c>
      <c r="I31" s="142" t="str">
        <f>VLOOKUP(E31,VIP!$A$2:$O11393,8,FALSE)</f>
        <v>Si</v>
      </c>
      <c r="J31" s="142" t="str">
        <f>VLOOKUP(E31,VIP!$A$2:$O11343,8,FALSE)</f>
        <v>Si</v>
      </c>
      <c r="K31" s="142" t="str">
        <f>VLOOKUP(E31,VIP!$A$2:$O14917,6,0)</f>
        <v>NO</v>
      </c>
      <c r="L31" s="143" t="s">
        <v>2216</v>
      </c>
      <c r="M31" s="99" t="s">
        <v>2442</v>
      </c>
      <c r="N31" s="99" t="s">
        <v>2449</v>
      </c>
      <c r="O31" s="142" t="s">
        <v>2451</v>
      </c>
      <c r="P31" s="142"/>
      <c r="Q31" s="160" t="s">
        <v>2216</v>
      </c>
    </row>
    <row r="32" spans="1:17" s="117" customFormat="1" ht="18" x14ac:dyDescent="0.25">
      <c r="A32" s="142" t="str">
        <f>VLOOKUP(E32,'LISTADO ATM'!$A$2:$C$901,3,0)</f>
        <v>SUR</v>
      </c>
      <c r="B32" s="139" t="s">
        <v>2611</v>
      </c>
      <c r="C32" s="100">
        <v>44397.568865740737</v>
      </c>
      <c r="D32" s="100" t="s">
        <v>2177</v>
      </c>
      <c r="E32" s="134">
        <v>512</v>
      </c>
      <c r="F32" s="142" t="str">
        <f>VLOOKUP(E32,VIP!$A$2:$O14466,2,0)</f>
        <v>DRBR512</v>
      </c>
      <c r="G32" s="142" t="str">
        <f>VLOOKUP(E32,'LISTADO ATM'!$A$2:$B$900,2,0)</f>
        <v>ATM Plaza Jesús Ferreira</v>
      </c>
      <c r="H32" s="142" t="str">
        <f>VLOOKUP(E32,VIP!$A$2:$O19427,7,FALSE)</f>
        <v>N/A</v>
      </c>
      <c r="I32" s="142" t="str">
        <f>VLOOKUP(E32,VIP!$A$2:$O11392,8,FALSE)</f>
        <v>N/A</v>
      </c>
      <c r="J32" s="142" t="str">
        <f>VLOOKUP(E32,VIP!$A$2:$O11342,8,FALSE)</f>
        <v>N/A</v>
      </c>
      <c r="K32" s="142" t="str">
        <f>VLOOKUP(E32,VIP!$A$2:$O14916,6,0)</f>
        <v>N/A</v>
      </c>
      <c r="L32" s="143" t="s">
        <v>2216</v>
      </c>
      <c r="M32" s="99" t="s">
        <v>2442</v>
      </c>
      <c r="N32" s="99" t="s">
        <v>2449</v>
      </c>
      <c r="O32" s="142" t="s">
        <v>2451</v>
      </c>
      <c r="P32" s="142"/>
      <c r="Q32" s="160" t="s">
        <v>2216</v>
      </c>
    </row>
    <row r="33" spans="1:17" s="117" customFormat="1" ht="18" x14ac:dyDescent="0.25">
      <c r="A33" s="142" t="str">
        <f>VLOOKUP(E33,'LISTADO ATM'!$A$2:$C$901,3,0)</f>
        <v>NORTE</v>
      </c>
      <c r="B33" s="139" t="s">
        <v>2610</v>
      </c>
      <c r="C33" s="100">
        <v>44397.569780092592</v>
      </c>
      <c r="D33" s="100" t="s">
        <v>2465</v>
      </c>
      <c r="E33" s="134">
        <v>77</v>
      </c>
      <c r="F33" s="142" t="str">
        <f>VLOOKUP(E33,VIP!$A$2:$O14465,2,0)</f>
        <v>DRBR077</v>
      </c>
      <c r="G33" s="142" t="str">
        <f>VLOOKUP(E33,'LISTADO ATM'!$A$2:$B$900,2,0)</f>
        <v xml:space="preserve">ATM Oficina Cruce de Imbert </v>
      </c>
      <c r="H33" s="142" t="str">
        <f>VLOOKUP(E33,VIP!$A$2:$O19426,7,FALSE)</f>
        <v>Si</v>
      </c>
      <c r="I33" s="142" t="str">
        <f>VLOOKUP(E33,VIP!$A$2:$O11391,8,FALSE)</f>
        <v>Si</v>
      </c>
      <c r="J33" s="142" t="str">
        <f>VLOOKUP(E33,VIP!$A$2:$O11341,8,FALSE)</f>
        <v>Si</v>
      </c>
      <c r="K33" s="142" t="str">
        <f>VLOOKUP(E33,VIP!$A$2:$O14915,6,0)</f>
        <v>SI</v>
      </c>
      <c r="L33" s="143" t="s">
        <v>2414</v>
      </c>
      <c r="M33" s="99" t="s">
        <v>2442</v>
      </c>
      <c r="N33" s="99" t="s">
        <v>2449</v>
      </c>
      <c r="O33" s="142" t="s">
        <v>2583</v>
      </c>
      <c r="P33" s="142"/>
      <c r="Q33" s="160" t="s">
        <v>2414</v>
      </c>
    </row>
    <row r="34" spans="1:17" s="117" customFormat="1" ht="18" x14ac:dyDescent="0.25">
      <c r="A34" s="142" t="str">
        <f>VLOOKUP(E34,'LISTADO ATM'!$A$2:$C$901,3,0)</f>
        <v>SUR</v>
      </c>
      <c r="B34" s="139" t="s">
        <v>2622</v>
      </c>
      <c r="C34" s="100">
        <v>44397.615300925929</v>
      </c>
      <c r="D34" s="100" t="s">
        <v>2177</v>
      </c>
      <c r="E34" s="134">
        <v>890</v>
      </c>
      <c r="F34" s="142" t="str">
        <f>VLOOKUP(E34,VIP!$A$2:$O14464,2,0)</f>
        <v>DRBR890</v>
      </c>
      <c r="G34" s="142" t="str">
        <f>VLOOKUP(E34,'LISTADO ATM'!$A$2:$B$900,2,0)</f>
        <v xml:space="preserve">ATM Escuela Penitenciaria (San Cristóbal) </v>
      </c>
      <c r="H34" s="142" t="str">
        <f>VLOOKUP(E34,VIP!$A$2:$O19425,7,FALSE)</f>
        <v>Si</v>
      </c>
      <c r="I34" s="142" t="str">
        <f>VLOOKUP(E34,VIP!$A$2:$O11390,8,FALSE)</f>
        <v>Si</v>
      </c>
      <c r="J34" s="142" t="str">
        <f>VLOOKUP(E34,VIP!$A$2:$O11340,8,FALSE)</f>
        <v>Si</v>
      </c>
      <c r="K34" s="142" t="str">
        <f>VLOOKUP(E34,VIP!$A$2:$O14914,6,0)</f>
        <v>NO</v>
      </c>
      <c r="L34" s="143" t="s">
        <v>2242</v>
      </c>
      <c r="M34" s="99" t="s">
        <v>2442</v>
      </c>
      <c r="N34" s="99" t="s">
        <v>2449</v>
      </c>
      <c r="O34" s="142" t="s">
        <v>2451</v>
      </c>
      <c r="P34" s="142"/>
      <c r="Q34" s="160" t="s">
        <v>2242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2621</v>
      </c>
      <c r="C35" s="100">
        <v>44397.616481481484</v>
      </c>
      <c r="D35" s="100" t="s">
        <v>2177</v>
      </c>
      <c r="E35" s="134">
        <v>394</v>
      </c>
      <c r="F35" s="142" t="str">
        <f>VLOOKUP(E35,VIP!$A$2:$O14463,2,0)</f>
        <v>DRBR394</v>
      </c>
      <c r="G35" s="142" t="str">
        <f>VLOOKUP(E35,'LISTADO ATM'!$A$2:$B$900,2,0)</f>
        <v xml:space="preserve">ATM Multicentro La Sirena Luperón </v>
      </c>
      <c r="H35" s="142" t="str">
        <f>VLOOKUP(E35,VIP!$A$2:$O19424,7,FALSE)</f>
        <v>Si</v>
      </c>
      <c r="I35" s="142" t="str">
        <f>VLOOKUP(E35,VIP!$A$2:$O11389,8,FALSE)</f>
        <v>Si</v>
      </c>
      <c r="J35" s="142" t="str">
        <f>VLOOKUP(E35,VIP!$A$2:$O11339,8,FALSE)</f>
        <v>Si</v>
      </c>
      <c r="K35" s="142" t="str">
        <f>VLOOKUP(E35,VIP!$A$2:$O14913,6,0)</f>
        <v>NO</v>
      </c>
      <c r="L35" s="143" t="s">
        <v>2242</v>
      </c>
      <c r="M35" s="99" t="s">
        <v>2442</v>
      </c>
      <c r="N35" s="99" t="s">
        <v>2449</v>
      </c>
      <c r="O35" s="142" t="s">
        <v>2451</v>
      </c>
      <c r="P35" s="142"/>
      <c r="Q35" s="160" t="s">
        <v>2242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2623</v>
      </c>
      <c r="C36" s="100">
        <v>44397.658217592594</v>
      </c>
      <c r="D36" s="100" t="s">
        <v>2445</v>
      </c>
      <c r="E36" s="134">
        <v>567</v>
      </c>
      <c r="F36" s="142" t="str">
        <f>VLOOKUP(E36,VIP!$A$2:$O14464,2,0)</f>
        <v>DRBR015</v>
      </c>
      <c r="G36" s="142" t="str">
        <f>VLOOKUP(E36,'LISTADO ATM'!$A$2:$B$900,2,0)</f>
        <v xml:space="preserve">ATM Oficina Máximo Gómez </v>
      </c>
      <c r="H36" s="142" t="str">
        <f>VLOOKUP(E36,VIP!$A$2:$O19425,7,FALSE)</f>
        <v>Si</v>
      </c>
      <c r="I36" s="142" t="str">
        <f>VLOOKUP(E36,VIP!$A$2:$O11390,8,FALSE)</f>
        <v>Si</v>
      </c>
      <c r="J36" s="142" t="str">
        <f>VLOOKUP(E36,VIP!$A$2:$O11340,8,FALSE)</f>
        <v>Si</v>
      </c>
      <c r="K36" s="142" t="str">
        <f>VLOOKUP(E36,VIP!$A$2:$O14914,6,0)</f>
        <v>NO</v>
      </c>
      <c r="L36" s="143" t="s">
        <v>2438</v>
      </c>
      <c r="M36" s="99" t="s">
        <v>2442</v>
      </c>
      <c r="N36" s="99" t="s">
        <v>2449</v>
      </c>
      <c r="O36" s="142" t="s">
        <v>2450</v>
      </c>
      <c r="P36" s="142"/>
      <c r="Q36" s="160" t="s">
        <v>2438</v>
      </c>
    </row>
    <row r="37" spans="1:17" s="117" customFormat="1" ht="18" x14ac:dyDescent="0.25">
      <c r="A37" s="142" t="str">
        <f>VLOOKUP(E37,'LISTADO ATM'!$A$2:$C$901,3,0)</f>
        <v>NORTE</v>
      </c>
      <c r="B37" s="139">
        <v>3335961308</v>
      </c>
      <c r="C37" s="100">
        <v>44397.682719907411</v>
      </c>
      <c r="D37" s="100" t="s">
        <v>2465</v>
      </c>
      <c r="E37" s="134">
        <v>304</v>
      </c>
      <c r="F37" s="142" t="str">
        <f>VLOOKUP(E37,VIP!$A$2:$O14476,2,0)</f>
        <v>DRBR304</v>
      </c>
      <c r="G37" s="142" t="str">
        <f>VLOOKUP(E37,'LISTADO ATM'!$A$2:$B$900,2,0)</f>
        <v xml:space="preserve">ATM Multicentro La Sirena Estrella Sadhala </v>
      </c>
      <c r="H37" s="142" t="str">
        <f>VLOOKUP(E37,VIP!$A$2:$O19437,7,FALSE)</f>
        <v>Si</v>
      </c>
      <c r="I37" s="142" t="str">
        <f>VLOOKUP(E37,VIP!$A$2:$O11402,8,FALSE)</f>
        <v>Si</v>
      </c>
      <c r="J37" s="142" t="str">
        <f>VLOOKUP(E37,VIP!$A$2:$O11352,8,FALSE)</f>
        <v>Si</v>
      </c>
      <c r="K37" s="142" t="str">
        <f>VLOOKUP(E37,VIP!$A$2:$O14926,6,0)</f>
        <v>NO</v>
      </c>
      <c r="L37" s="143" t="s">
        <v>2557</v>
      </c>
      <c r="M37" s="99" t="s">
        <v>2442</v>
      </c>
      <c r="N37" s="99" t="s">
        <v>2449</v>
      </c>
      <c r="O37" s="142" t="s">
        <v>2466</v>
      </c>
      <c r="P37" s="142"/>
      <c r="Q37" s="99" t="s">
        <v>2557</v>
      </c>
    </row>
    <row r="38" spans="1:17" s="117" customFormat="1" ht="18" x14ac:dyDescent="0.25">
      <c r="A38" s="142" t="str">
        <f>VLOOKUP(E38,'LISTADO ATM'!$A$2:$C$901,3,0)</f>
        <v>DISTRITO NACIONAL</v>
      </c>
      <c r="B38" s="139">
        <v>3335961311</v>
      </c>
      <c r="C38" s="100">
        <v>44397.683657407404</v>
      </c>
      <c r="D38" s="100" t="s">
        <v>2177</v>
      </c>
      <c r="E38" s="134">
        <v>43</v>
      </c>
      <c r="F38" s="142" t="str">
        <f>VLOOKUP(E38,VIP!$A$2:$O14475,2,0)</f>
        <v>DRBR043</v>
      </c>
      <c r="G38" s="142" t="str">
        <f>VLOOKUP(E38,'LISTADO ATM'!$A$2:$B$900,2,0)</f>
        <v xml:space="preserve">ATM Zona Franca San Isidro </v>
      </c>
      <c r="H38" s="142" t="str">
        <f>VLOOKUP(E38,VIP!$A$2:$O19436,7,FALSE)</f>
        <v>Si</v>
      </c>
      <c r="I38" s="142" t="str">
        <f>VLOOKUP(E38,VIP!$A$2:$O11401,8,FALSE)</f>
        <v>No</v>
      </c>
      <c r="J38" s="142" t="str">
        <f>VLOOKUP(E38,VIP!$A$2:$O11351,8,FALSE)</f>
        <v>No</v>
      </c>
      <c r="K38" s="142" t="str">
        <f>VLOOKUP(E38,VIP!$A$2:$O14925,6,0)</f>
        <v>NO</v>
      </c>
      <c r="L38" s="143" t="s">
        <v>2461</v>
      </c>
      <c r="M38" s="99" t="s">
        <v>2442</v>
      </c>
      <c r="N38" s="99" t="s">
        <v>2449</v>
      </c>
      <c r="O38" s="142" t="s">
        <v>2451</v>
      </c>
      <c r="P38" s="142"/>
      <c r="Q38" s="160" t="s">
        <v>2461</v>
      </c>
    </row>
    <row r="39" spans="1:17" s="117" customFormat="1" ht="18" x14ac:dyDescent="0.25">
      <c r="A39" s="142" t="str">
        <f>VLOOKUP(E39,'LISTADO ATM'!$A$2:$C$901,3,0)</f>
        <v>DISTRITO NACIONAL</v>
      </c>
      <c r="B39" s="139">
        <v>3335961315</v>
      </c>
      <c r="C39" s="100">
        <v>44397.684791666667</v>
      </c>
      <c r="D39" s="100" t="s">
        <v>2177</v>
      </c>
      <c r="E39" s="134">
        <v>24</v>
      </c>
      <c r="F39" s="142" t="str">
        <f>VLOOKUP(E39,VIP!$A$2:$O14474,2,0)</f>
        <v>DRBR024</v>
      </c>
      <c r="G39" s="142" t="str">
        <f>VLOOKUP(E39,'LISTADO ATM'!$A$2:$B$900,2,0)</f>
        <v xml:space="preserve">ATM Oficina Eusebio Manzueta </v>
      </c>
      <c r="H39" s="142" t="str">
        <f>VLOOKUP(E39,VIP!$A$2:$O19435,7,FALSE)</f>
        <v>No</v>
      </c>
      <c r="I39" s="142" t="str">
        <f>VLOOKUP(E39,VIP!$A$2:$O11400,8,FALSE)</f>
        <v>No</v>
      </c>
      <c r="J39" s="142" t="str">
        <f>VLOOKUP(E39,VIP!$A$2:$O11350,8,FALSE)</f>
        <v>No</v>
      </c>
      <c r="K39" s="142" t="str">
        <f>VLOOKUP(E39,VIP!$A$2:$O14924,6,0)</f>
        <v>NO</v>
      </c>
      <c r="L39" s="143" t="s">
        <v>2461</v>
      </c>
      <c r="M39" s="99" t="s">
        <v>2442</v>
      </c>
      <c r="N39" s="99" t="s">
        <v>2449</v>
      </c>
      <c r="O39" s="142" t="s">
        <v>2451</v>
      </c>
      <c r="P39" s="142"/>
      <c r="Q39" s="160" t="s">
        <v>2461</v>
      </c>
    </row>
    <row r="40" spans="1:17" s="117" customFormat="1" ht="18" x14ac:dyDescent="0.25">
      <c r="A40" s="142" t="str">
        <f>VLOOKUP(E40,'LISTADO ATM'!$A$2:$C$901,3,0)</f>
        <v>NORTE</v>
      </c>
      <c r="B40" s="139">
        <v>3335961383</v>
      </c>
      <c r="C40" s="100">
        <v>44397.70689814815</v>
      </c>
      <c r="D40" s="100" t="s">
        <v>2465</v>
      </c>
      <c r="E40" s="134">
        <v>288</v>
      </c>
      <c r="F40" s="142" t="str">
        <f>VLOOKUP(E40,VIP!$A$2:$O14471,2,0)</f>
        <v>DRBR288</v>
      </c>
      <c r="G40" s="142" t="str">
        <f>VLOOKUP(E40,'LISTADO ATM'!$A$2:$B$900,2,0)</f>
        <v xml:space="preserve">ATM Oficina Camino Real II (Puerto Plata) </v>
      </c>
      <c r="H40" s="142" t="str">
        <f>VLOOKUP(E40,VIP!$A$2:$O19432,7,FALSE)</f>
        <v>N/A</v>
      </c>
      <c r="I40" s="142" t="str">
        <f>VLOOKUP(E40,VIP!$A$2:$O11397,8,FALSE)</f>
        <v>N/A</v>
      </c>
      <c r="J40" s="142" t="str">
        <f>VLOOKUP(E40,VIP!$A$2:$O11347,8,FALSE)</f>
        <v>N/A</v>
      </c>
      <c r="K40" s="142" t="str">
        <f>VLOOKUP(E40,VIP!$A$2:$O14921,6,0)</f>
        <v>N/A</v>
      </c>
      <c r="L40" s="143" t="s">
        <v>2414</v>
      </c>
      <c r="M40" s="99" t="s">
        <v>2442</v>
      </c>
      <c r="N40" s="99" t="s">
        <v>2449</v>
      </c>
      <c r="O40" s="142" t="s">
        <v>2466</v>
      </c>
      <c r="P40" s="142"/>
      <c r="Q40" s="160" t="s">
        <v>2414</v>
      </c>
    </row>
    <row r="41" spans="1:17" s="117" customFormat="1" ht="18" x14ac:dyDescent="0.25">
      <c r="A41" s="142" t="str">
        <f>VLOOKUP(E41,'LISTADO ATM'!$A$2:$C$901,3,0)</f>
        <v>DISTRITO NACIONAL</v>
      </c>
      <c r="B41" s="139">
        <v>3335961411</v>
      </c>
      <c r="C41" s="100">
        <v>44397.724074074074</v>
      </c>
      <c r="D41" s="100" t="s">
        <v>2465</v>
      </c>
      <c r="E41" s="134">
        <v>378</v>
      </c>
      <c r="F41" s="142" t="str">
        <f>VLOOKUP(E41,VIP!$A$2:$O14469,2,0)</f>
        <v>DRBR378</v>
      </c>
      <c r="G41" s="142" t="str">
        <f>VLOOKUP(E41,'LISTADO ATM'!$A$2:$B$900,2,0)</f>
        <v>ATM UNP Villa Flores</v>
      </c>
      <c r="H41" s="142" t="str">
        <f>VLOOKUP(E41,VIP!$A$2:$O19430,7,FALSE)</f>
        <v>N/A</v>
      </c>
      <c r="I41" s="142" t="str">
        <f>VLOOKUP(E41,VIP!$A$2:$O11395,8,FALSE)</f>
        <v>N/A</v>
      </c>
      <c r="J41" s="142" t="str">
        <f>VLOOKUP(E41,VIP!$A$2:$O11345,8,FALSE)</f>
        <v>N/A</v>
      </c>
      <c r="K41" s="142" t="str">
        <f>VLOOKUP(E41,VIP!$A$2:$O14919,6,0)</f>
        <v>N/A</v>
      </c>
      <c r="L41" s="143" t="s">
        <v>2414</v>
      </c>
      <c r="M41" s="99" t="s">
        <v>2442</v>
      </c>
      <c r="N41" s="99" t="s">
        <v>2449</v>
      </c>
      <c r="O41" s="142" t="s">
        <v>2466</v>
      </c>
      <c r="P41" s="142"/>
      <c r="Q41" s="160" t="s">
        <v>2414</v>
      </c>
    </row>
    <row r="42" spans="1:17" s="117" customFormat="1" ht="18" x14ac:dyDescent="0.25">
      <c r="A42" s="142" t="str">
        <f>VLOOKUP(E42,'LISTADO ATM'!$A$2:$C$901,3,0)</f>
        <v>DISTRITO NACIONAL</v>
      </c>
      <c r="B42" s="139">
        <v>3335961412</v>
      </c>
      <c r="C42" s="100">
        <v>44397.724733796298</v>
      </c>
      <c r="D42" s="100" t="s">
        <v>2177</v>
      </c>
      <c r="E42" s="134">
        <v>87</v>
      </c>
      <c r="F42" s="142" t="str">
        <f>VLOOKUP(E42,VIP!$A$2:$O14468,2,0)</f>
        <v>DRBR087</v>
      </c>
      <c r="G42" s="142" t="str">
        <f>VLOOKUP(E42,'LISTADO ATM'!$A$2:$B$900,2,0)</f>
        <v xml:space="preserve">ATM Autoservicio Sarasota </v>
      </c>
      <c r="H42" s="142" t="str">
        <f>VLOOKUP(E42,VIP!$A$2:$O19429,7,FALSE)</f>
        <v>Si</v>
      </c>
      <c r="I42" s="142" t="str">
        <f>VLOOKUP(E42,VIP!$A$2:$O11394,8,FALSE)</f>
        <v>Si</v>
      </c>
      <c r="J42" s="142" t="str">
        <f>VLOOKUP(E42,VIP!$A$2:$O11344,8,FALSE)</f>
        <v>Si</v>
      </c>
      <c r="K42" s="142" t="str">
        <f>VLOOKUP(E42,VIP!$A$2:$O14918,6,0)</f>
        <v>NO</v>
      </c>
      <c r="L42" s="143" t="s">
        <v>2242</v>
      </c>
      <c r="M42" s="99" t="s">
        <v>2442</v>
      </c>
      <c r="N42" s="99" t="s">
        <v>2449</v>
      </c>
      <c r="O42" s="142" t="s">
        <v>2451</v>
      </c>
      <c r="P42" s="142"/>
      <c r="Q42" s="160" t="s">
        <v>2242</v>
      </c>
    </row>
    <row r="43" spans="1:17" s="117" customFormat="1" ht="18" x14ac:dyDescent="0.25">
      <c r="A43" s="142" t="str">
        <f>VLOOKUP(E43,'LISTADO ATM'!$A$2:$C$901,3,0)</f>
        <v>DISTRITO NACIONAL</v>
      </c>
      <c r="B43" s="139">
        <v>3335961415</v>
      </c>
      <c r="C43" s="100">
        <v>44397.726620370369</v>
      </c>
      <c r="D43" s="100" t="s">
        <v>2445</v>
      </c>
      <c r="E43" s="134">
        <v>585</v>
      </c>
      <c r="F43" s="142" t="str">
        <f>VLOOKUP(E43,VIP!$A$2:$O14466,2,0)</f>
        <v>DRBR083</v>
      </c>
      <c r="G43" s="142" t="str">
        <f>VLOOKUP(E43,'LISTADO ATM'!$A$2:$B$900,2,0)</f>
        <v xml:space="preserve">ATM Oficina Haina Oriental </v>
      </c>
      <c r="H43" s="142" t="str">
        <f>VLOOKUP(E43,VIP!$A$2:$O19427,7,FALSE)</f>
        <v>Si</v>
      </c>
      <c r="I43" s="142" t="str">
        <f>VLOOKUP(E43,VIP!$A$2:$O11392,8,FALSE)</f>
        <v>Si</v>
      </c>
      <c r="J43" s="142" t="str">
        <f>VLOOKUP(E43,VIP!$A$2:$O11342,8,FALSE)</f>
        <v>Si</v>
      </c>
      <c r="K43" s="142" t="str">
        <f>VLOOKUP(E43,VIP!$A$2:$O14916,6,0)</f>
        <v>NO</v>
      </c>
      <c r="L43" s="143" t="s">
        <v>2438</v>
      </c>
      <c r="M43" s="99" t="s">
        <v>2442</v>
      </c>
      <c r="N43" s="99" t="s">
        <v>2449</v>
      </c>
      <c r="O43" s="142" t="s">
        <v>2450</v>
      </c>
      <c r="P43" s="142"/>
      <c r="Q43" s="160" t="s">
        <v>2438</v>
      </c>
    </row>
    <row r="44" spans="1:17" s="117" customFormat="1" ht="18" x14ac:dyDescent="0.25">
      <c r="A44" s="142" t="str">
        <f>VLOOKUP(E44,'LISTADO ATM'!$A$2:$C$901,3,0)</f>
        <v>DISTRITO NACIONAL</v>
      </c>
      <c r="B44" s="139">
        <v>3335961443</v>
      </c>
      <c r="C44" s="100">
        <v>44397.798368055555</v>
      </c>
      <c r="D44" s="100" t="s">
        <v>2177</v>
      </c>
      <c r="E44" s="134">
        <v>610</v>
      </c>
      <c r="F44" s="142" t="str">
        <f>VLOOKUP(E44,VIP!$A$2:$O14478,2,0)</f>
        <v>DRBR610</v>
      </c>
      <c r="G44" s="142" t="str">
        <f>VLOOKUP(E44,'LISTADO ATM'!$A$2:$B$900,2,0)</f>
        <v xml:space="preserve">ATM EDEESTE </v>
      </c>
      <c r="H44" s="142" t="str">
        <f>VLOOKUP(E44,VIP!$A$2:$O19439,7,FALSE)</f>
        <v>Si</v>
      </c>
      <c r="I44" s="142" t="str">
        <f>VLOOKUP(E44,VIP!$A$2:$O11404,8,FALSE)</f>
        <v>Si</v>
      </c>
      <c r="J44" s="142" t="str">
        <f>VLOOKUP(E44,VIP!$A$2:$O11354,8,FALSE)</f>
        <v>Si</v>
      </c>
      <c r="K44" s="142" t="str">
        <f>VLOOKUP(E44,VIP!$A$2:$O14928,6,0)</f>
        <v>NO</v>
      </c>
      <c r="L44" s="143" t="s">
        <v>2461</v>
      </c>
      <c r="M44" s="99" t="s">
        <v>2442</v>
      </c>
      <c r="N44" s="99" t="s">
        <v>2449</v>
      </c>
      <c r="O44" s="142" t="s">
        <v>2451</v>
      </c>
      <c r="P44" s="142"/>
      <c r="Q44" s="160" t="s">
        <v>2461</v>
      </c>
    </row>
    <row r="45" spans="1:17" s="117" customFormat="1" ht="18" x14ac:dyDescent="0.25">
      <c r="A45" s="142" t="str">
        <f>VLOOKUP(E45,'LISTADO ATM'!$A$2:$C$901,3,0)</f>
        <v>DISTRITO NACIONAL</v>
      </c>
      <c r="B45" s="139">
        <v>3335961444</v>
      </c>
      <c r="C45" s="100">
        <v>44397.799166666664</v>
      </c>
      <c r="D45" s="100" t="s">
        <v>2445</v>
      </c>
      <c r="E45" s="134">
        <v>884</v>
      </c>
      <c r="F45" s="142" t="str">
        <f>VLOOKUP(E45,VIP!$A$2:$O14495,2,0)</f>
        <v>DRBR884</v>
      </c>
      <c r="G45" s="142" t="str">
        <f>VLOOKUP(E45,'LISTADO ATM'!$A$2:$B$900,2,0)</f>
        <v xml:space="preserve">ATM UNP Olé Sabana Perdida </v>
      </c>
      <c r="H45" s="142" t="str">
        <f>VLOOKUP(E45,VIP!$A$2:$O19456,7,FALSE)</f>
        <v>Si</v>
      </c>
      <c r="I45" s="142" t="str">
        <f>VLOOKUP(E45,VIP!$A$2:$O11421,8,FALSE)</f>
        <v>Si</v>
      </c>
      <c r="J45" s="142" t="str">
        <f>VLOOKUP(E45,VIP!$A$2:$O11371,8,FALSE)</f>
        <v>Si</v>
      </c>
      <c r="K45" s="142" t="str">
        <f>VLOOKUP(E45,VIP!$A$2:$O14945,6,0)</f>
        <v>NO</v>
      </c>
      <c r="L45" s="143" t="s">
        <v>2414</v>
      </c>
      <c r="M45" s="99" t="s">
        <v>2442</v>
      </c>
      <c r="N45" s="99" t="s">
        <v>2449</v>
      </c>
      <c r="O45" s="142" t="s">
        <v>2450</v>
      </c>
      <c r="P45" s="142"/>
      <c r="Q45" s="160" t="s">
        <v>2414</v>
      </c>
    </row>
    <row r="46" spans="1:17" s="117" customFormat="1" ht="18" x14ac:dyDescent="0.25">
      <c r="A46" s="142" t="str">
        <f>VLOOKUP(E46,'LISTADO ATM'!$A$2:$C$901,3,0)</f>
        <v>NORTE</v>
      </c>
      <c r="B46" s="139">
        <v>3335961451</v>
      </c>
      <c r="C46" s="100">
        <v>44397.842812499999</v>
      </c>
      <c r="D46" s="100" t="s">
        <v>2177</v>
      </c>
      <c r="E46" s="134">
        <v>501</v>
      </c>
      <c r="F46" s="142" t="str">
        <f>VLOOKUP(E46,VIP!$A$2:$O14494,2,0)</f>
        <v>DRBR501</v>
      </c>
      <c r="G46" s="142" t="str">
        <f>VLOOKUP(E46,'LISTADO ATM'!$A$2:$B$900,2,0)</f>
        <v xml:space="preserve">ATM UNP La Canela </v>
      </c>
      <c r="H46" s="142" t="str">
        <f>VLOOKUP(E46,VIP!$A$2:$O19455,7,FALSE)</f>
        <v>Si</v>
      </c>
      <c r="I46" s="142" t="str">
        <f>VLOOKUP(E46,VIP!$A$2:$O11420,8,FALSE)</f>
        <v>Si</v>
      </c>
      <c r="J46" s="142" t="str">
        <f>VLOOKUP(E46,VIP!$A$2:$O11370,8,FALSE)</f>
        <v>Si</v>
      </c>
      <c r="K46" s="142" t="str">
        <f>VLOOKUP(E46,VIP!$A$2:$O14944,6,0)</f>
        <v>NO</v>
      </c>
      <c r="L46" s="143" t="s">
        <v>2216</v>
      </c>
      <c r="M46" s="99" t="s">
        <v>2442</v>
      </c>
      <c r="N46" s="99" t="s">
        <v>2449</v>
      </c>
      <c r="O46" s="142" t="s">
        <v>2451</v>
      </c>
      <c r="P46" s="142"/>
      <c r="Q46" s="160" t="s">
        <v>2216</v>
      </c>
    </row>
    <row r="47" spans="1:17" s="117" customFormat="1" ht="18" x14ac:dyDescent="0.25">
      <c r="A47" s="142" t="str">
        <f>VLOOKUP(E47,'LISTADO ATM'!$A$2:$C$901,3,0)</f>
        <v>DISTRITO NACIONAL</v>
      </c>
      <c r="B47" s="139">
        <v>3335961452</v>
      </c>
      <c r="C47" s="100">
        <v>44397.843680555554</v>
      </c>
      <c r="D47" s="100" t="s">
        <v>2177</v>
      </c>
      <c r="E47" s="134">
        <v>160</v>
      </c>
      <c r="F47" s="142" t="str">
        <f>VLOOKUP(E47,VIP!$A$2:$O14493,2,0)</f>
        <v>DRBR160</v>
      </c>
      <c r="G47" s="142" t="str">
        <f>VLOOKUP(E47,'LISTADO ATM'!$A$2:$B$900,2,0)</f>
        <v xml:space="preserve">ATM Oficina Herrera </v>
      </c>
      <c r="H47" s="142" t="str">
        <f>VLOOKUP(E47,VIP!$A$2:$O19454,7,FALSE)</f>
        <v>Si</v>
      </c>
      <c r="I47" s="142" t="str">
        <f>VLOOKUP(E47,VIP!$A$2:$O11419,8,FALSE)</f>
        <v>Si</v>
      </c>
      <c r="J47" s="142" t="str">
        <f>VLOOKUP(E47,VIP!$A$2:$O11369,8,FALSE)</f>
        <v>Si</v>
      </c>
      <c r="K47" s="142" t="str">
        <f>VLOOKUP(E47,VIP!$A$2:$O14943,6,0)</f>
        <v>NO</v>
      </c>
      <c r="L47" s="143" t="s">
        <v>2216</v>
      </c>
      <c r="M47" s="99" t="s">
        <v>2442</v>
      </c>
      <c r="N47" s="99" t="s">
        <v>2449</v>
      </c>
      <c r="O47" s="142" t="s">
        <v>2451</v>
      </c>
      <c r="P47" s="142"/>
      <c r="Q47" s="160" t="s">
        <v>2216</v>
      </c>
    </row>
    <row r="48" spans="1:17" s="117" customFormat="1" ht="18" x14ac:dyDescent="0.25">
      <c r="A48" s="142" t="str">
        <f>VLOOKUP(E48,'LISTADO ATM'!$A$2:$C$901,3,0)</f>
        <v>NORTE</v>
      </c>
      <c r="B48" s="139">
        <v>3335961454</v>
      </c>
      <c r="C48" s="100">
        <v>44397.868506944447</v>
      </c>
      <c r="D48" s="100" t="s">
        <v>2177</v>
      </c>
      <c r="E48" s="134">
        <v>926</v>
      </c>
      <c r="F48" s="142" t="str">
        <f>VLOOKUP(E48,VIP!$A$2:$O14492,2,0)</f>
        <v>DRBR926</v>
      </c>
      <c r="G48" s="142" t="str">
        <f>VLOOKUP(E48,'LISTADO ATM'!$A$2:$B$900,2,0)</f>
        <v>ATM S/M Juan Cepin</v>
      </c>
      <c r="H48" s="142" t="str">
        <f>VLOOKUP(E48,VIP!$A$2:$O19453,7,FALSE)</f>
        <v>N/A</v>
      </c>
      <c r="I48" s="142" t="str">
        <f>VLOOKUP(E48,VIP!$A$2:$O11418,8,FALSE)</f>
        <v>N/A</v>
      </c>
      <c r="J48" s="142" t="str">
        <f>VLOOKUP(E48,VIP!$A$2:$O11368,8,FALSE)</f>
        <v>N/A</v>
      </c>
      <c r="K48" s="142" t="str">
        <f>VLOOKUP(E48,VIP!$A$2:$O14942,6,0)</f>
        <v>N/A</v>
      </c>
      <c r="L48" s="143" t="s">
        <v>2216</v>
      </c>
      <c r="M48" s="99" t="s">
        <v>2442</v>
      </c>
      <c r="N48" s="99" t="s">
        <v>2449</v>
      </c>
      <c r="O48" s="142" t="s">
        <v>2451</v>
      </c>
      <c r="P48" s="142"/>
      <c r="Q48" s="160" t="s">
        <v>2216</v>
      </c>
    </row>
    <row r="49" spans="1:17" s="117" customFormat="1" ht="18" x14ac:dyDescent="0.25">
      <c r="A49" s="142" t="str">
        <f>VLOOKUP(E49,'LISTADO ATM'!$A$2:$C$901,3,0)</f>
        <v>NORTE</v>
      </c>
      <c r="B49" s="139">
        <v>3335961455</v>
      </c>
      <c r="C49" s="100">
        <v>44397.869375000002</v>
      </c>
      <c r="D49" s="100" t="s">
        <v>2177</v>
      </c>
      <c r="E49" s="134">
        <v>79</v>
      </c>
      <c r="F49" s="142" t="str">
        <f>VLOOKUP(E49,VIP!$A$2:$O14491,2,0)</f>
        <v>DRBR079</v>
      </c>
      <c r="G49" s="142" t="str">
        <f>VLOOKUP(E49,'LISTADO ATM'!$A$2:$B$900,2,0)</f>
        <v xml:space="preserve">ATM UNP Luperón (Puerto Plata) </v>
      </c>
      <c r="H49" s="142" t="str">
        <f>VLOOKUP(E49,VIP!$A$2:$O19452,7,FALSE)</f>
        <v>Si</v>
      </c>
      <c r="I49" s="142" t="str">
        <f>VLOOKUP(E49,VIP!$A$2:$O11417,8,FALSE)</f>
        <v>Si</v>
      </c>
      <c r="J49" s="142" t="str">
        <f>VLOOKUP(E49,VIP!$A$2:$O11367,8,FALSE)</f>
        <v>Si</v>
      </c>
      <c r="K49" s="142" t="str">
        <f>VLOOKUP(E49,VIP!$A$2:$O14941,6,0)</f>
        <v>NO</v>
      </c>
      <c r="L49" s="143" t="s">
        <v>2216</v>
      </c>
      <c r="M49" s="99" t="s">
        <v>2442</v>
      </c>
      <c r="N49" s="99" t="s">
        <v>2449</v>
      </c>
      <c r="O49" s="142" t="s">
        <v>2451</v>
      </c>
      <c r="P49" s="142"/>
      <c r="Q49" s="160" t="s">
        <v>2216</v>
      </c>
    </row>
    <row r="50" spans="1:17" s="117" customFormat="1" ht="18" x14ac:dyDescent="0.25">
      <c r="A50" s="142" t="str">
        <f>VLOOKUP(E50,'LISTADO ATM'!$A$2:$C$901,3,0)</f>
        <v>NORTE</v>
      </c>
      <c r="B50" s="139">
        <v>3335961456</v>
      </c>
      <c r="C50" s="100">
        <v>44397.870613425926</v>
      </c>
      <c r="D50" s="100" t="s">
        <v>2177</v>
      </c>
      <c r="E50" s="134">
        <v>172</v>
      </c>
      <c r="F50" s="142" t="str">
        <f>VLOOKUP(E50,VIP!$A$2:$O14490,2,0)</f>
        <v>DRBR172</v>
      </c>
      <c r="G50" s="142" t="str">
        <f>VLOOKUP(E50,'LISTADO ATM'!$A$2:$B$900,2,0)</f>
        <v xml:space="preserve">ATM UNP Guaucí </v>
      </c>
      <c r="H50" s="142" t="str">
        <f>VLOOKUP(E50,VIP!$A$2:$O19451,7,FALSE)</f>
        <v>Si</v>
      </c>
      <c r="I50" s="142" t="str">
        <f>VLOOKUP(E50,VIP!$A$2:$O11416,8,FALSE)</f>
        <v>Si</v>
      </c>
      <c r="J50" s="142" t="str">
        <f>VLOOKUP(E50,VIP!$A$2:$O11366,8,FALSE)</f>
        <v>Si</v>
      </c>
      <c r="K50" s="142" t="str">
        <f>VLOOKUP(E50,VIP!$A$2:$O14940,6,0)</f>
        <v>NO</v>
      </c>
      <c r="L50" s="143" t="s">
        <v>2216</v>
      </c>
      <c r="M50" s="99" t="s">
        <v>2442</v>
      </c>
      <c r="N50" s="99" t="s">
        <v>2449</v>
      </c>
      <c r="O50" s="142" t="s">
        <v>2451</v>
      </c>
      <c r="P50" s="142"/>
      <c r="Q50" s="160" t="s">
        <v>2216</v>
      </c>
    </row>
    <row r="51" spans="1:17" s="117" customFormat="1" ht="18" x14ac:dyDescent="0.25">
      <c r="A51" s="142" t="str">
        <f>VLOOKUP(E51,'LISTADO ATM'!$A$2:$C$901,3,0)</f>
        <v>DISTRITO NACIONAL</v>
      </c>
      <c r="B51" s="139">
        <v>3335961457</v>
      </c>
      <c r="C51" s="100">
        <v>44397.87128472222</v>
      </c>
      <c r="D51" s="100" t="s">
        <v>2177</v>
      </c>
      <c r="E51" s="134">
        <v>232</v>
      </c>
      <c r="F51" s="142" t="str">
        <f>VLOOKUP(E51,VIP!$A$2:$O14489,2,0)</f>
        <v>DRBR232</v>
      </c>
      <c r="G51" s="142" t="str">
        <f>VLOOKUP(E51,'LISTADO ATM'!$A$2:$B$900,2,0)</f>
        <v xml:space="preserve">ATM S/M Nacional Charles de Gaulle </v>
      </c>
      <c r="H51" s="142" t="str">
        <f>VLOOKUP(E51,VIP!$A$2:$O19450,7,FALSE)</f>
        <v>Si</v>
      </c>
      <c r="I51" s="142" t="str">
        <f>VLOOKUP(E51,VIP!$A$2:$O11415,8,FALSE)</f>
        <v>Si</v>
      </c>
      <c r="J51" s="142" t="str">
        <f>VLOOKUP(E51,VIP!$A$2:$O11365,8,FALSE)</f>
        <v>Si</v>
      </c>
      <c r="K51" s="142" t="str">
        <f>VLOOKUP(E51,VIP!$A$2:$O14939,6,0)</f>
        <v>SI</v>
      </c>
      <c r="L51" s="143" t="s">
        <v>2216</v>
      </c>
      <c r="M51" s="99" t="s">
        <v>2442</v>
      </c>
      <c r="N51" s="99" t="s">
        <v>2449</v>
      </c>
      <c r="O51" s="142" t="s">
        <v>2451</v>
      </c>
      <c r="P51" s="142"/>
      <c r="Q51" s="160" t="s">
        <v>2216</v>
      </c>
    </row>
    <row r="52" spans="1:17" s="117" customFormat="1" ht="18" x14ac:dyDescent="0.25">
      <c r="A52" s="142" t="str">
        <f>VLOOKUP(E52,'LISTADO ATM'!$A$2:$C$901,3,0)</f>
        <v>DISTRITO NACIONAL</v>
      </c>
      <c r="B52" s="139">
        <v>3335961459</v>
      </c>
      <c r="C52" s="100">
        <v>44397.872557870367</v>
      </c>
      <c r="D52" s="100" t="s">
        <v>2445</v>
      </c>
      <c r="E52" s="134">
        <v>515</v>
      </c>
      <c r="F52" s="142" t="str">
        <f>VLOOKUP(E52,VIP!$A$2:$O14487,2,0)</f>
        <v>DRBR515</v>
      </c>
      <c r="G52" s="142" t="str">
        <f>VLOOKUP(E52,'LISTADO ATM'!$A$2:$B$900,2,0)</f>
        <v xml:space="preserve">ATM Oficina Agora Mall I </v>
      </c>
      <c r="H52" s="142" t="str">
        <f>VLOOKUP(E52,VIP!$A$2:$O19448,7,FALSE)</f>
        <v>Si</v>
      </c>
      <c r="I52" s="142" t="str">
        <f>VLOOKUP(E52,VIP!$A$2:$O11413,8,FALSE)</f>
        <v>Si</v>
      </c>
      <c r="J52" s="142" t="str">
        <f>VLOOKUP(E52,VIP!$A$2:$O11363,8,FALSE)</f>
        <v>Si</v>
      </c>
      <c r="K52" s="142" t="str">
        <f>VLOOKUP(E52,VIP!$A$2:$O14937,6,0)</f>
        <v>SI</v>
      </c>
      <c r="L52" s="143" t="s">
        <v>2438</v>
      </c>
      <c r="M52" s="99" t="s">
        <v>2442</v>
      </c>
      <c r="N52" s="99" t="s">
        <v>2449</v>
      </c>
      <c r="O52" s="142" t="s">
        <v>2450</v>
      </c>
      <c r="P52" s="142"/>
      <c r="Q52" s="99" t="s">
        <v>2438</v>
      </c>
    </row>
    <row r="53" spans="1:17" s="117" customFormat="1" ht="18" x14ac:dyDescent="0.25">
      <c r="A53" s="142" t="str">
        <f>VLOOKUP(E53,'LISTADO ATM'!$A$2:$C$901,3,0)</f>
        <v>DISTRITO NACIONAL</v>
      </c>
      <c r="B53" s="139">
        <v>3335961460</v>
      </c>
      <c r="C53" s="100">
        <v>44397.873425925929</v>
      </c>
      <c r="D53" s="100" t="s">
        <v>2177</v>
      </c>
      <c r="E53" s="134">
        <v>961</v>
      </c>
      <c r="F53" s="142" t="str">
        <f>VLOOKUP(E53,VIP!$A$2:$O14486,2,0)</f>
        <v>DRBR03H</v>
      </c>
      <c r="G53" s="142" t="str">
        <f>VLOOKUP(E53,'LISTADO ATM'!$A$2:$B$900,2,0)</f>
        <v xml:space="preserve">ATM Listín Diario </v>
      </c>
      <c r="H53" s="142" t="str">
        <f>VLOOKUP(E53,VIP!$A$2:$O19447,7,FALSE)</f>
        <v>Si</v>
      </c>
      <c r="I53" s="142" t="str">
        <f>VLOOKUP(E53,VIP!$A$2:$O11412,8,FALSE)</f>
        <v>Si</v>
      </c>
      <c r="J53" s="142" t="str">
        <f>VLOOKUP(E53,VIP!$A$2:$O11362,8,FALSE)</f>
        <v>Si</v>
      </c>
      <c r="K53" s="142" t="str">
        <f>VLOOKUP(E53,VIP!$A$2:$O14936,6,0)</f>
        <v>NO</v>
      </c>
      <c r="L53" s="143" t="s">
        <v>2216</v>
      </c>
      <c r="M53" s="99" t="s">
        <v>2442</v>
      </c>
      <c r="N53" s="99" t="s">
        <v>2449</v>
      </c>
      <c r="O53" s="142" t="s">
        <v>2451</v>
      </c>
      <c r="P53" s="142"/>
      <c r="Q53" s="160" t="s">
        <v>2216</v>
      </c>
    </row>
    <row r="54" spans="1:17" s="117" customFormat="1" ht="18" x14ac:dyDescent="0.25">
      <c r="A54" s="142" t="str">
        <f>VLOOKUP(E54,'LISTADO ATM'!$A$2:$C$901,3,0)</f>
        <v>DISTRITO NACIONAL</v>
      </c>
      <c r="B54" s="139">
        <v>3335961461</v>
      </c>
      <c r="C54" s="100">
        <v>44397.874293981484</v>
      </c>
      <c r="D54" s="100" t="s">
        <v>2445</v>
      </c>
      <c r="E54" s="134">
        <v>359</v>
      </c>
      <c r="F54" s="142" t="str">
        <f>VLOOKUP(E54,VIP!$A$2:$O14485,2,0)</f>
        <v>DRBR359</v>
      </c>
      <c r="G54" s="142" t="str">
        <f>VLOOKUP(E54,'LISTADO ATM'!$A$2:$B$900,2,0)</f>
        <v>ATM S/M Bravo Ozama</v>
      </c>
      <c r="H54" s="142" t="str">
        <f>VLOOKUP(E54,VIP!$A$2:$O19446,7,FALSE)</f>
        <v>N/A</v>
      </c>
      <c r="I54" s="142" t="str">
        <f>VLOOKUP(E54,VIP!$A$2:$O11411,8,FALSE)</f>
        <v>N/A</v>
      </c>
      <c r="J54" s="142" t="str">
        <f>VLOOKUP(E54,VIP!$A$2:$O11361,8,FALSE)</f>
        <v>N/A</v>
      </c>
      <c r="K54" s="142" t="str">
        <f>VLOOKUP(E54,VIP!$A$2:$O14935,6,0)</f>
        <v>N/A</v>
      </c>
      <c r="L54" s="143" t="s">
        <v>2414</v>
      </c>
      <c r="M54" s="99" t="s">
        <v>2442</v>
      </c>
      <c r="N54" s="99" t="s">
        <v>2449</v>
      </c>
      <c r="O54" s="142" t="s">
        <v>2450</v>
      </c>
      <c r="P54" s="142"/>
      <c r="Q54" s="160" t="s">
        <v>2414</v>
      </c>
    </row>
    <row r="55" spans="1:17" s="117" customFormat="1" ht="18" x14ac:dyDescent="0.25">
      <c r="A55" s="142" t="str">
        <f>VLOOKUP(E55,'LISTADO ATM'!$A$2:$C$901,3,0)</f>
        <v>DISTRITO NACIONAL</v>
      </c>
      <c r="B55" s="139">
        <v>3335961462</v>
      </c>
      <c r="C55" s="100">
        <v>44397.876192129632</v>
      </c>
      <c r="D55" s="100" t="s">
        <v>2445</v>
      </c>
      <c r="E55" s="134">
        <v>560</v>
      </c>
      <c r="F55" s="142" t="str">
        <f>VLOOKUP(E55,VIP!$A$2:$O14484,2,0)</f>
        <v>DRBR229</v>
      </c>
      <c r="G55" s="142" t="str">
        <f>VLOOKUP(E55,'LISTADO ATM'!$A$2:$B$900,2,0)</f>
        <v xml:space="preserve">ATM Junta Central Electoral </v>
      </c>
      <c r="H55" s="142" t="str">
        <f>VLOOKUP(E55,VIP!$A$2:$O19445,7,FALSE)</f>
        <v>Si</v>
      </c>
      <c r="I55" s="142" t="str">
        <f>VLOOKUP(E55,VIP!$A$2:$O11410,8,FALSE)</f>
        <v>Si</v>
      </c>
      <c r="J55" s="142" t="str">
        <f>VLOOKUP(E55,VIP!$A$2:$O11360,8,FALSE)</f>
        <v>Si</v>
      </c>
      <c r="K55" s="142" t="str">
        <f>VLOOKUP(E55,VIP!$A$2:$O14934,6,0)</f>
        <v>SI</v>
      </c>
      <c r="L55" s="143" t="s">
        <v>2414</v>
      </c>
      <c r="M55" s="99" t="s">
        <v>2442</v>
      </c>
      <c r="N55" s="99" t="s">
        <v>2449</v>
      </c>
      <c r="O55" s="142" t="s">
        <v>2450</v>
      </c>
      <c r="P55" s="142"/>
      <c r="Q55" s="160" t="s">
        <v>2414</v>
      </c>
    </row>
    <row r="56" spans="1:17" s="117" customFormat="1" ht="18" x14ac:dyDescent="0.25">
      <c r="A56" s="142" t="str">
        <f>VLOOKUP(E56,'LISTADO ATM'!$A$2:$C$901,3,0)</f>
        <v>DISTRITO NACIONAL</v>
      </c>
      <c r="B56" s="139">
        <v>3335961464</v>
      </c>
      <c r="C56" s="100">
        <v>44397.887291666666</v>
      </c>
      <c r="D56" s="100" t="s">
        <v>2445</v>
      </c>
      <c r="E56" s="134">
        <v>425</v>
      </c>
      <c r="F56" s="142" t="str">
        <f>VLOOKUP(E56,VIP!$A$2:$O14483,2,0)</f>
        <v>DRBR425</v>
      </c>
      <c r="G56" s="142" t="str">
        <f>VLOOKUP(E56,'LISTADO ATM'!$A$2:$B$900,2,0)</f>
        <v xml:space="preserve">ATM UNP Jumbo Luperón II </v>
      </c>
      <c r="H56" s="142" t="str">
        <f>VLOOKUP(E56,VIP!$A$2:$O19444,7,FALSE)</f>
        <v>Si</v>
      </c>
      <c r="I56" s="142" t="str">
        <f>VLOOKUP(E56,VIP!$A$2:$O11409,8,FALSE)</f>
        <v>Si</v>
      </c>
      <c r="J56" s="142" t="str">
        <f>VLOOKUP(E56,VIP!$A$2:$O11359,8,FALSE)</f>
        <v>Si</v>
      </c>
      <c r="K56" s="142" t="str">
        <f>VLOOKUP(E56,VIP!$A$2:$O14933,6,0)</f>
        <v>NO</v>
      </c>
      <c r="L56" s="143" t="s">
        <v>2414</v>
      </c>
      <c r="M56" s="99" t="s">
        <v>2442</v>
      </c>
      <c r="N56" s="99" t="s">
        <v>2449</v>
      </c>
      <c r="O56" s="142" t="s">
        <v>2450</v>
      </c>
      <c r="P56" s="142"/>
      <c r="Q56" s="160" t="s">
        <v>2414</v>
      </c>
    </row>
    <row r="57" spans="1:17" s="117" customFormat="1" ht="18" x14ac:dyDescent="0.25">
      <c r="A57" s="142" t="str">
        <f>VLOOKUP(E57,'LISTADO ATM'!$A$2:$C$901,3,0)</f>
        <v>NORTE</v>
      </c>
      <c r="B57" s="139">
        <v>3335961466</v>
      </c>
      <c r="C57" s="100">
        <v>44397.901192129626</v>
      </c>
      <c r="D57" s="100" t="s">
        <v>2465</v>
      </c>
      <c r="E57" s="134">
        <v>774</v>
      </c>
      <c r="F57" s="142" t="str">
        <f>VLOOKUP(E57,VIP!$A$2:$O14481,2,0)</f>
        <v>DRBR061</v>
      </c>
      <c r="G57" s="142" t="str">
        <f>VLOOKUP(E57,'LISTADO ATM'!$A$2:$B$900,2,0)</f>
        <v xml:space="preserve">ATM Oficina Montecristi </v>
      </c>
      <c r="H57" s="142" t="str">
        <f>VLOOKUP(E57,VIP!$A$2:$O19442,7,FALSE)</f>
        <v>Si</v>
      </c>
      <c r="I57" s="142" t="str">
        <f>VLOOKUP(E57,VIP!$A$2:$O11407,8,FALSE)</f>
        <v>Si</v>
      </c>
      <c r="J57" s="142" t="str">
        <f>VLOOKUP(E57,VIP!$A$2:$O11357,8,FALSE)</f>
        <v>Si</v>
      </c>
      <c r="K57" s="142" t="str">
        <f>VLOOKUP(E57,VIP!$A$2:$O14931,6,0)</f>
        <v>NO</v>
      </c>
      <c r="L57" s="143" t="s">
        <v>2557</v>
      </c>
      <c r="M57" s="99" t="s">
        <v>2442</v>
      </c>
      <c r="N57" s="99" t="s">
        <v>2449</v>
      </c>
      <c r="O57" s="142" t="s">
        <v>2466</v>
      </c>
      <c r="P57" s="142"/>
      <c r="Q57" s="160" t="s">
        <v>2557</v>
      </c>
    </row>
    <row r="58" spans="1:17" s="117" customFormat="1" ht="18" x14ac:dyDescent="0.25">
      <c r="A58" s="142" t="str">
        <f>VLOOKUP(E58,'LISTADO ATM'!$A$2:$C$901,3,0)</f>
        <v>ESTE</v>
      </c>
      <c r="B58" s="139">
        <v>3335961467</v>
      </c>
      <c r="C58" s="100">
        <v>44397.903055555558</v>
      </c>
      <c r="D58" s="100" t="s">
        <v>2465</v>
      </c>
      <c r="E58" s="134">
        <v>912</v>
      </c>
      <c r="F58" s="142" t="str">
        <f>VLOOKUP(E58,VIP!$A$2:$O14480,2,0)</f>
        <v>DRBR973</v>
      </c>
      <c r="G58" s="142" t="str">
        <f>VLOOKUP(E58,'LISTADO ATM'!$A$2:$B$900,2,0)</f>
        <v xml:space="preserve">ATM Oficina San Pedro II </v>
      </c>
      <c r="H58" s="142" t="str">
        <f>VLOOKUP(E58,VIP!$A$2:$O19441,7,FALSE)</f>
        <v>Si</v>
      </c>
      <c r="I58" s="142" t="str">
        <f>VLOOKUP(E58,VIP!$A$2:$O11406,8,FALSE)</f>
        <v>Si</v>
      </c>
      <c r="J58" s="142" t="str">
        <f>VLOOKUP(E58,VIP!$A$2:$O11356,8,FALSE)</f>
        <v>Si</v>
      </c>
      <c r="K58" s="142" t="str">
        <f>VLOOKUP(E58,VIP!$A$2:$O14930,6,0)</f>
        <v>SI</v>
      </c>
      <c r="L58" s="143" t="s">
        <v>2414</v>
      </c>
      <c r="M58" s="99" t="s">
        <v>2442</v>
      </c>
      <c r="N58" s="99" t="s">
        <v>2449</v>
      </c>
      <c r="O58" s="142" t="s">
        <v>2466</v>
      </c>
      <c r="P58" s="142"/>
      <c r="Q58" s="160" t="s">
        <v>2414</v>
      </c>
    </row>
    <row r="59" spans="1:17" s="117" customFormat="1" ht="18" x14ac:dyDescent="0.25">
      <c r="A59" s="142" t="str">
        <f>VLOOKUP(E59,'LISTADO ATM'!$A$2:$C$901,3,0)</f>
        <v>DISTRITO NACIONAL</v>
      </c>
      <c r="B59" s="139">
        <v>3335961468</v>
      </c>
      <c r="C59" s="100">
        <v>44397.91202546296</v>
      </c>
      <c r="D59" s="100" t="s">
        <v>2177</v>
      </c>
      <c r="E59" s="134">
        <v>951</v>
      </c>
      <c r="F59" s="142" t="str">
        <f>VLOOKUP(E59,VIP!$A$2:$O14479,2,0)</f>
        <v>DRBR203</v>
      </c>
      <c r="G59" s="142" t="str">
        <f>VLOOKUP(E59,'LISTADO ATM'!$A$2:$B$900,2,0)</f>
        <v xml:space="preserve">ATM Oficina Plaza Haché JFK </v>
      </c>
      <c r="H59" s="142" t="str">
        <f>VLOOKUP(E59,VIP!$A$2:$O19440,7,FALSE)</f>
        <v>Si</v>
      </c>
      <c r="I59" s="142" t="str">
        <f>VLOOKUP(E59,VIP!$A$2:$O11405,8,FALSE)</f>
        <v>Si</v>
      </c>
      <c r="J59" s="142" t="str">
        <f>VLOOKUP(E59,VIP!$A$2:$O11355,8,FALSE)</f>
        <v>Si</v>
      </c>
      <c r="K59" s="142" t="str">
        <f>VLOOKUP(E59,VIP!$A$2:$O14929,6,0)</f>
        <v>NO</v>
      </c>
      <c r="L59" s="143" t="s">
        <v>2216</v>
      </c>
      <c r="M59" s="99" t="s">
        <v>2442</v>
      </c>
      <c r="N59" s="99" t="s">
        <v>2449</v>
      </c>
      <c r="O59" s="142" t="s">
        <v>2451</v>
      </c>
      <c r="P59" s="142"/>
      <c r="Q59" s="160" t="s">
        <v>2216</v>
      </c>
    </row>
    <row r="60" spans="1:17" ht="18" x14ac:dyDescent="0.25">
      <c r="A60" s="142" t="str">
        <f>VLOOKUP(E60,'LISTADO ATM'!$A$2:$C$901,3,0)</f>
        <v>DISTRITO NACIONAL</v>
      </c>
      <c r="B60" s="139" t="s">
        <v>2640</v>
      </c>
      <c r="C60" s="100">
        <v>44397.979953703703</v>
      </c>
      <c r="D60" s="100" t="s">
        <v>2177</v>
      </c>
      <c r="E60" s="134">
        <v>70</v>
      </c>
      <c r="F60" s="142" t="str">
        <f>VLOOKUP(E60,VIP!$A$2:$O14496,2,0)</f>
        <v>DRBR070</v>
      </c>
      <c r="G60" s="142" t="str">
        <f>VLOOKUP(E60,'LISTADO ATM'!$A$2:$B$900,2,0)</f>
        <v xml:space="preserve">ATM Autoservicio Plaza Lama Zona Oriental </v>
      </c>
      <c r="H60" s="142" t="str">
        <f>VLOOKUP(E60,VIP!$A$2:$O19457,7,FALSE)</f>
        <v>Si</v>
      </c>
      <c r="I60" s="142" t="str">
        <f>VLOOKUP(E60,VIP!$A$2:$O11422,8,FALSE)</f>
        <v>Si</v>
      </c>
      <c r="J60" s="142" t="str">
        <f>VLOOKUP(E60,VIP!$A$2:$O11372,8,FALSE)</f>
        <v>Si</v>
      </c>
      <c r="K60" s="142" t="str">
        <f>VLOOKUP(E60,VIP!$A$2:$O14946,6,0)</f>
        <v>NO</v>
      </c>
      <c r="L60" s="143" t="s">
        <v>2216</v>
      </c>
      <c r="M60" s="99" t="s">
        <v>2442</v>
      </c>
      <c r="N60" s="99" t="s">
        <v>2449</v>
      </c>
      <c r="O60" s="142" t="s">
        <v>2451</v>
      </c>
      <c r="P60" s="142"/>
      <c r="Q60" s="160" t="s">
        <v>2216</v>
      </c>
    </row>
    <row r="61" spans="1:17" ht="18" x14ac:dyDescent="0.25">
      <c r="A61" s="142" t="str">
        <f>VLOOKUP(E61,'LISTADO ATM'!$A$2:$C$901,3,0)</f>
        <v>DISTRITO NACIONAL</v>
      </c>
      <c r="B61" s="139" t="s">
        <v>2639</v>
      </c>
      <c r="C61" s="100">
        <v>44397.980474537035</v>
      </c>
      <c r="D61" s="100" t="s">
        <v>2177</v>
      </c>
      <c r="E61" s="134">
        <v>235</v>
      </c>
      <c r="F61" s="142" t="str">
        <f>VLOOKUP(E61,VIP!$A$2:$O14495,2,0)</f>
        <v>DRBR235</v>
      </c>
      <c r="G61" s="142" t="str">
        <f>VLOOKUP(E61,'LISTADO ATM'!$A$2:$B$900,2,0)</f>
        <v xml:space="preserve">ATM Oficina Multicentro La Sirena San Isidro </v>
      </c>
      <c r="H61" s="142" t="str">
        <f>VLOOKUP(E61,VIP!$A$2:$O19456,7,FALSE)</f>
        <v>Si</v>
      </c>
      <c r="I61" s="142" t="str">
        <f>VLOOKUP(E61,VIP!$A$2:$O11421,8,FALSE)</f>
        <v>Si</v>
      </c>
      <c r="J61" s="142" t="str">
        <f>VLOOKUP(E61,VIP!$A$2:$O11371,8,FALSE)</f>
        <v>Si</v>
      </c>
      <c r="K61" s="142" t="str">
        <f>VLOOKUP(E61,VIP!$A$2:$O14945,6,0)</f>
        <v>SI</v>
      </c>
      <c r="L61" s="143" t="s">
        <v>2216</v>
      </c>
      <c r="M61" s="99" t="s">
        <v>2442</v>
      </c>
      <c r="N61" s="99" t="s">
        <v>2449</v>
      </c>
      <c r="O61" s="142" t="s">
        <v>2451</v>
      </c>
      <c r="P61" s="142"/>
      <c r="Q61" s="160" t="s">
        <v>2216</v>
      </c>
    </row>
    <row r="62" spans="1:17" ht="18" x14ac:dyDescent="0.25">
      <c r="A62" s="142" t="str">
        <f>VLOOKUP(E62,'LISTADO ATM'!$A$2:$C$901,3,0)</f>
        <v>DISTRITO NACIONAL</v>
      </c>
      <c r="B62" s="139" t="s">
        <v>2638</v>
      </c>
      <c r="C62" s="100">
        <v>44397.981261574074</v>
      </c>
      <c r="D62" s="100" t="s">
        <v>2177</v>
      </c>
      <c r="E62" s="134">
        <v>527</v>
      </c>
      <c r="F62" s="142" t="str">
        <f>VLOOKUP(E62,VIP!$A$2:$O14494,2,0)</f>
        <v>DRBR527</v>
      </c>
      <c r="G62" s="142" t="str">
        <f>VLOOKUP(E62,'LISTADO ATM'!$A$2:$B$900,2,0)</f>
        <v>ATM Oficina Zona Oriental II</v>
      </c>
      <c r="H62" s="142" t="str">
        <f>VLOOKUP(E62,VIP!$A$2:$O19455,7,FALSE)</f>
        <v>Si</v>
      </c>
      <c r="I62" s="142" t="str">
        <f>VLOOKUP(E62,VIP!$A$2:$O11420,8,FALSE)</f>
        <v>Si</v>
      </c>
      <c r="J62" s="142" t="str">
        <f>VLOOKUP(E62,VIP!$A$2:$O11370,8,FALSE)</f>
        <v>Si</v>
      </c>
      <c r="K62" s="142" t="str">
        <f>VLOOKUP(E62,VIP!$A$2:$O14944,6,0)</f>
        <v>SI</v>
      </c>
      <c r="L62" s="143" t="s">
        <v>2216</v>
      </c>
      <c r="M62" s="99" t="s">
        <v>2442</v>
      </c>
      <c r="N62" s="99" t="s">
        <v>2449</v>
      </c>
      <c r="O62" s="142" t="s">
        <v>2451</v>
      </c>
      <c r="P62" s="142"/>
      <c r="Q62" s="160" t="s">
        <v>2641</v>
      </c>
    </row>
    <row r="63" spans="1:17" ht="18" x14ac:dyDescent="0.25">
      <c r="A63" s="142" t="str">
        <f>VLOOKUP(E63,'LISTADO ATM'!$A$2:$C$901,3,0)</f>
        <v>DISTRITO NACIONAL</v>
      </c>
      <c r="B63" s="139" t="s">
        <v>2637</v>
      </c>
      <c r="C63" s="100">
        <v>44397.983680555553</v>
      </c>
      <c r="D63" s="100" t="s">
        <v>2177</v>
      </c>
      <c r="E63" s="134">
        <v>788</v>
      </c>
      <c r="F63" s="142" t="str">
        <f>VLOOKUP(E63,VIP!$A$2:$O14493,2,0)</f>
        <v>DRBR452</v>
      </c>
      <c r="G63" s="142" t="str">
        <f>VLOOKUP(E63,'LISTADO ATM'!$A$2:$B$900,2,0)</f>
        <v xml:space="preserve">ATM Relaciones Exteriores (Cancillería) </v>
      </c>
      <c r="H63" s="142" t="str">
        <f>VLOOKUP(E63,VIP!$A$2:$O19454,7,FALSE)</f>
        <v>No</v>
      </c>
      <c r="I63" s="142" t="str">
        <f>VLOOKUP(E63,VIP!$A$2:$O11419,8,FALSE)</f>
        <v>No</v>
      </c>
      <c r="J63" s="142" t="str">
        <f>VLOOKUP(E63,VIP!$A$2:$O11369,8,FALSE)</f>
        <v>No</v>
      </c>
      <c r="K63" s="142" t="str">
        <f>VLOOKUP(E63,VIP!$A$2:$O14943,6,0)</f>
        <v>NO</v>
      </c>
      <c r="L63" s="143" t="s">
        <v>2461</v>
      </c>
      <c r="M63" s="99" t="s">
        <v>2442</v>
      </c>
      <c r="N63" s="99" t="s">
        <v>2449</v>
      </c>
      <c r="O63" s="142" t="s">
        <v>2451</v>
      </c>
      <c r="P63" s="142"/>
      <c r="Q63" s="160" t="s">
        <v>2461</v>
      </c>
    </row>
    <row r="64" spans="1:17" ht="18" x14ac:dyDescent="0.25">
      <c r="A64" s="142" t="str">
        <f>VLOOKUP(E64,'LISTADO ATM'!$A$2:$C$901,3,0)</f>
        <v>DISTRITO NACIONAL</v>
      </c>
      <c r="B64" s="139" t="s">
        <v>2636</v>
      </c>
      <c r="C64" s="100">
        <v>44397.984166666669</v>
      </c>
      <c r="D64" s="100" t="s">
        <v>2177</v>
      </c>
      <c r="E64" s="134">
        <v>406</v>
      </c>
      <c r="F64" s="142" t="str">
        <f>VLOOKUP(E64,VIP!$A$2:$O14492,2,0)</f>
        <v>DRBR406</v>
      </c>
      <c r="G64" s="142" t="str">
        <f>VLOOKUP(E64,'LISTADO ATM'!$A$2:$B$900,2,0)</f>
        <v xml:space="preserve">ATM UNP Plaza Lama Máximo Gómez </v>
      </c>
      <c r="H64" s="142" t="str">
        <f>VLOOKUP(E64,VIP!$A$2:$O19453,7,FALSE)</f>
        <v>Si</v>
      </c>
      <c r="I64" s="142" t="str">
        <f>VLOOKUP(E64,VIP!$A$2:$O11418,8,FALSE)</f>
        <v>Si</v>
      </c>
      <c r="J64" s="142" t="str">
        <f>VLOOKUP(E64,VIP!$A$2:$O11368,8,FALSE)</f>
        <v>Si</v>
      </c>
      <c r="K64" s="142" t="str">
        <f>VLOOKUP(E64,VIP!$A$2:$O14942,6,0)</f>
        <v>SI</v>
      </c>
      <c r="L64" s="143" t="s">
        <v>2461</v>
      </c>
      <c r="M64" s="99" t="s">
        <v>2442</v>
      </c>
      <c r="N64" s="99" t="s">
        <v>2449</v>
      </c>
      <c r="O64" s="142" t="s">
        <v>2451</v>
      </c>
      <c r="P64" s="142"/>
      <c r="Q64" s="160" t="s">
        <v>2461</v>
      </c>
    </row>
    <row r="65" spans="1:17" ht="18" x14ac:dyDescent="0.25">
      <c r="A65" s="142" t="str">
        <f>VLOOKUP(E65,'LISTADO ATM'!$A$2:$C$901,3,0)</f>
        <v>NORTE</v>
      </c>
      <c r="B65" s="139" t="s">
        <v>2635</v>
      </c>
      <c r="C65" s="100">
        <v>44397.984537037039</v>
      </c>
      <c r="D65" s="100" t="s">
        <v>2178</v>
      </c>
      <c r="E65" s="134">
        <v>985</v>
      </c>
      <c r="F65" s="142" t="str">
        <f>VLOOKUP(E65,VIP!$A$2:$O14491,2,0)</f>
        <v>DRBR985</v>
      </c>
      <c r="G65" s="142" t="str">
        <f>VLOOKUP(E65,'LISTADO ATM'!$A$2:$B$900,2,0)</f>
        <v xml:space="preserve">ATM Oficina Dajabón II </v>
      </c>
      <c r="H65" s="142" t="str">
        <f>VLOOKUP(E65,VIP!$A$2:$O19452,7,FALSE)</f>
        <v>Si</v>
      </c>
      <c r="I65" s="142" t="str">
        <f>VLOOKUP(E65,VIP!$A$2:$O11417,8,FALSE)</f>
        <v>Si</v>
      </c>
      <c r="J65" s="142" t="str">
        <f>VLOOKUP(E65,VIP!$A$2:$O11367,8,FALSE)</f>
        <v>Si</v>
      </c>
      <c r="K65" s="142" t="str">
        <f>VLOOKUP(E65,VIP!$A$2:$O14941,6,0)</f>
        <v>NO</v>
      </c>
      <c r="L65" s="143" t="s">
        <v>2461</v>
      </c>
      <c r="M65" s="99" t="s">
        <v>2442</v>
      </c>
      <c r="N65" s="99" t="s">
        <v>2449</v>
      </c>
      <c r="O65" s="142" t="s">
        <v>2582</v>
      </c>
      <c r="P65" s="142"/>
      <c r="Q65" s="160" t="s">
        <v>2461</v>
      </c>
    </row>
    <row r="66" spans="1:17" ht="18" x14ac:dyDescent="0.25">
      <c r="A66" s="142" t="str">
        <f>VLOOKUP(E66,'LISTADO ATM'!$A$2:$C$901,3,0)</f>
        <v>DISTRITO NACIONAL</v>
      </c>
      <c r="B66" s="139" t="s">
        <v>2634</v>
      </c>
      <c r="C66" s="100">
        <v>44397.984942129631</v>
      </c>
      <c r="D66" s="100" t="s">
        <v>2177</v>
      </c>
      <c r="E66" s="134">
        <v>493</v>
      </c>
      <c r="F66" s="142" t="str">
        <f>VLOOKUP(E66,VIP!$A$2:$O14490,2,0)</f>
        <v>DRBR493</v>
      </c>
      <c r="G66" s="142" t="str">
        <f>VLOOKUP(E66,'LISTADO ATM'!$A$2:$B$900,2,0)</f>
        <v xml:space="preserve">ATM Oficina Haina Occidental II </v>
      </c>
      <c r="H66" s="142" t="str">
        <f>VLOOKUP(E66,VIP!$A$2:$O19451,7,FALSE)</f>
        <v>Si</v>
      </c>
      <c r="I66" s="142" t="str">
        <f>VLOOKUP(E66,VIP!$A$2:$O11416,8,FALSE)</f>
        <v>Si</v>
      </c>
      <c r="J66" s="142" t="str">
        <f>VLOOKUP(E66,VIP!$A$2:$O11366,8,FALSE)</f>
        <v>Si</v>
      </c>
      <c r="K66" s="142" t="str">
        <f>VLOOKUP(E66,VIP!$A$2:$O14940,6,0)</f>
        <v>NO</v>
      </c>
      <c r="L66" s="143" t="s">
        <v>2461</v>
      </c>
      <c r="M66" s="99" t="s">
        <v>2442</v>
      </c>
      <c r="N66" s="99" t="s">
        <v>2449</v>
      </c>
      <c r="O66" s="142" t="s">
        <v>2451</v>
      </c>
      <c r="P66" s="142"/>
      <c r="Q66" s="160" t="s">
        <v>2461</v>
      </c>
    </row>
    <row r="67" spans="1:17" ht="18" x14ac:dyDescent="0.25">
      <c r="A67" s="142" t="str">
        <f>VLOOKUP(E67,'LISTADO ATM'!$A$2:$C$901,3,0)</f>
        <v>DISTRITO NACIONAL</v>
      </c>
      <c r="B67" s="139" t="s">
        <v>2633</v>
      </c>
      <c r="C67" s="100">
        <v>44397.985520833332</v>
      </c>
      <c r="D67" s="100" t="s">
        <v>2177</v>
      </c>
      <c r="E67" s="134">
        <v>325</v>
      </c>
      <c r="F67" s="142" t="str">
        <f>VLOOKUP(E67,VIP!$A$2:$O14489,2,0)</f>
        <v>DRBR325</v>
      </c>
      <c r="G67" s="142" t="str">
        <f>VLOOKUP(E67,'LISTADO ATM'!$A$2:$B$900,2,0)</f>
        <v>ATM Casa Edwin</v>
      </c>
      <c r="H67" s="142" t="str">
        <f>VLOOKUP(E67,VIP!$A$2:$O19450,7,FALSE)</f>
        <v>Si</v>
      </c>
      <c r="I67" s="142" t="str">
        <f>VLOOKUP(E67,VIP!$A$2:$O11415,8,FALSE)</f>
        <v>Si</v>
      </c>
      <c r="J67" s="142" t="str">
        <f>VLOOKUP(E67,VIP!$A$2:$O11365,8,FALSE)</f>
        <v>Si</v>
      </c>
      <c r="K67" s="142" t="str">
        <f>VLOOKUP(E67,VIP!$A$2:$O14939,6,0)</f>
        <v>NO</v>
      </c>
      <c r="L67" s="143" t="s">
        <v>2461</v>
      </c>
      <c r="M67" s="99" t="s">
        <v>2442</v>
      </c>
      <c r="N67" s="99" t="s">
        <v>2449</v>
      </c>
      <c r="O67" s="142" t="s">
        <v>2451</v>
      </c>
      <c r="P67" s="142"/>
      <c r="Q67" s="160" t="s">
        <v>2461</v>
      </c>
    </row>
    <row r="68" spans="1:17" ht="18" x14ac:dyDescent="0.25">
      <c r="A68" s="142" t="str">
        <f>VLOOKUP(E68,'LISTADO ATM'!$A$2:$C$901,3,0)</f>
        <v>NORTE</v>
      </c>
      <c r="B68" s="139" t="s">
        <v>2632</v>
      </c>
      <c r="C68" s="100">
        <v>44397.994004629632</v>
      </c>
      <c r="D68" s="100" t="s">
        <v>2465</v>
      </c>
      <c r="E68" s="134">
        <v>606</v>
      </c>
      <c r="F68" s="142" t="str">
        <f>VLOOKUP(E68,VIP!$A$2:$O14488,2,0)</f>
        <v>DRBR704</v>
      </c>
      <c r="G68" s="142" t="str">
        <f>VLOOKUP(E68,'LISTADO ATM'!$A$2:$B$900,2,0)</f>
        <v xml:space="preserve">ATM UNP Manolo Tavarez Justo </v>
      </c>
      <c r="H68" s="142" t="str">
        <f>VLOOKUP(E68,VIP!$A$2:$O19449,7,FALSE)</f>
        <v>Si</v>
      </c>
      <c r="I68" s="142" t="str">
        <f>VLOOKUP(E68,VIP!$A$2:$O11414,8,FALSE)</f>
        <v>Si</v>
      </c>
      <c r="J68" s="142" t="str">
        <f>VLOOKUP(E68,VIP!$A$2:$O11364,8,FALSE)</f>
        <v>Si</v>
      </c>
      <c r="K68" s="142" t="str">
        <f>VLOOKUP(E68,VIP!$A$2:$O14938,6,0)</f>
        <v>NO</v>
      </c>
      <c r="L68" s="143" t="s">
        <v>2556</v>
      </c>
      <c r="M68" s="99" t="s">
        <v>2442</v>
      </c>
      <c r="N68" s="99" t="s">
        <v>2449</v>
      </c>
      <c r="O68" s="142" t="s">
        <v>2466</v>
      </c>
      <c r="P68" s="142"/>
      <c r="Q68" s="160" t="s">
        <v>2556</v>
      </c>
    </row>
    <row r="69" spans="1:17" ht="18" x14ac:dyDescent="0.25">
      <c r="A69" s="142" t="str">
        <f>VLOOKUP(E69,'LISTADO ATM'!$A$2:$C$901,3,0)</f>
        <v>DISTRITO NACIONAL</v>
      </c>
      <c r="B69" s="139" t="s">
        <v>2631</v>
      </c>
      <c r="C69" s="100">
        <v>44398.010659722226</v>
      </c>
      <c r="D69" s="100" t="s">
        <v>2177</v>
      </c>
      <c r="E69" s="134">
        <v>575</v>
      </c>
      <c r="F69" s="142" t="str">
        <f>VLOOKUP(E69,VIP!$A$2:$O14487,2,0)</f>
        <v>DRBR16P</v>
      </c>
      <c r="G69" s="142" t="str">
        <f>VLOOKUP(E69,'LISTADO ATM'!$A$2:$B$900,2,0)</f>
        <v xml:space="preserve">ATM EDESUR Tiradentes </v>
      </c>
      <c r="H69" s="142" t="str">
        <f>VLOOKUP(E69,VIP!$A$2:$O19448,7,FALSE)</f>
        <v>Si</v>
      </c>
      <c r="I69" s="142" t="str">
        <f>VLOOKUP(E69,VIP!$A$2:$O11413,8,FALSE)</f>
        <v>Si</v>
      </c>
      <c r="J69" s="142" t="str">
        <f>VLOOKUP(E69,VIP!$A$2:$O11363,8,FALSE)</f>
        <v>Si</v>
      </c>
      <c r="K69" s="142" t="str">
        <f>VLOOKUP(E69,VIP!$A$2:$O14937,6,0)</f>
        <v>NO</v>
      </c>
      <c r="L69" s="143" t="s">
        <v>2242</v>
      </c>
      <c r="M69" s="99" t="s">
        <v>2442</v>
      </c>
      <c r="N69" s="99" t="s">
        <v>2449</v>
      </c>
      <c r="O69" s="142" t="s">
        <v>2451</v>
      </c>
      <c r="P69" s="142"/>
      <c r="Q69" s="160" t="s">
        <v>2242</v>
      </c>
    </row>
    <row r="70" spans="1:17" ht="18" x14ac:dyDescent="0.25">
      <c r="A70" s="142" t="str">
        <f>VLOOKUP(E70,'LISTADO ATM'!$A$2:$C$901,3,0)</f>
        <v>ESTE</v>
      </c>
      <c r="B70" s="139" t="s">
        <v>2630</v>
      </c>
      <c r="C70" s="100">
        <v>44398.011759259258</v>
      </c>
      <c r="D70" s="100" t="s">
        <v>2177</v>
      </c>
      <c r="E70" s="134">
        <v>472</v>
      </c>
      <c r="F70" s="142" t="str">
        <f>VLOOKUP(E70,VIP!$A$2:$O14486,2,0)</f>
        <v>DRBRA72</v>
      </c>
      <c r="G70" s="142" t="str">
        <f>VLOOKUP(E70,'LISTADO ATM'!$A$2:$B$900,2,0)</f>
        <v>ATM Ayuntamiento Ramon Santana</v>
      </c>
      <c r="H70" s="142" t="str">
        <f>VLOOKUP(E70,VIP!$A$2:$O19447,7,FALSE)</f>
        <v>Si</v>
      </c>
      <c r="I70" s="142" t="str">
        <f>VLOOKUP(E70,VIP!$A$2:$O11412,8,FALSE)</f>
        <v>Si</v>
      </c>
      <c r="J70" s="142" t="str">
        <f>VLOOKUP(E70,VIP!$A$2:$O11362,8,FALSE)</f>
        <v>Si</v>
      </c>
      <c r="K70" s="142" t="str">
        <f>VLOOKUP(E70,VIP!$A$2:$O14936,6,0)</f>
        <v>NO</v>
      </c>
      <c r="L70" s="143" t="s">
        <v>2242</v>
      </c>
      <c r="M70" s="99" t="s">
        <v>2442</v>
      </c>
      <c r="N70" s="99" t="s">
        <v>2449</v>
      </c>
      <c r="O70" s="142" t="s">
        <v>2451</v>
      </c>
      <c r="P70" s="142"/>
      <c r="Q70" s="160" t="s">
        <v>2242</v>
      </c>
    </row>
    <row r="71" spans="1:17" ht="18" x14ac:dyDescent="0.25">
      <c r="A71" s="142" t="str">
        <f>VLOOKUP(E71,'LISTADO ATM'!$A$2:$C$901,3,0)</f>
        <v>DISTRITO NACIONAL</v>
      </c>
      <c r="B71" s="139" t="s">
        <v>2629</v>
      </c>
      <c r="C71" s="100">
        <v>44398.012696759259</v>
      </c>
      <c r="D71" s="100" t="s">
        <v>2445</v>
      </c>
      <c r="E71" s="134">
        <v>238</v>
      </c>
      <c r="F71" s="142" t="str">
        <f>VLOOKUP(E71,VIP!$A$2:$O14485,2,0)</f>
        <v>DRBR238</v>
      </c>
      <c r="G71" s="142" t="str">
        <f>VLOOKUP(E71,'LISTADO ATM'!$A$2:$B$900,2,0)</f>
        <v xml:space="preserve">ATM Multicentro La Sirena Charles de Gaulle </v>
      </c>
      <c r="H71" s="142" t="str">
        <f>VLOOKUP(E71,VIP!$A$2:$O19446,7,FALSE)</f>
        <v>Si</v>
      </c>
      <c r="I71" s="142" t="str">
        <f>VLOOKUP(E71,VIP!$A$2:$O11411,8,FALSE)</f>
        <v>Si</v>
      </c>
      <c r="J71" s="142" t="str">
        <f>VLOOKUP(E71,VIP!$A$2:$O11361,8,FALSE)</f>
        <v>Si</v>
      </c>
      <c r="K71" s="142" t="str">
        <f>VLOOKUP(E71,VIP!$A$2:$O14935,6,0)</f>
        <v>No</v>
      </c>
      <c r="L71" s="143" t="s">
        <v>2556</v>
      </c>
      <c r="M71" s="99" t="s">
        <v>2442</v>
      </c>
      <c r="N71" s="99" t="s">
        <v>2449</v>
      </c>
      <c r="O71" s="142" t="s">
        <v>2450</v>
      </c>
      <c r="P71" s="142"/>
      <c r="Q71" s="160" t="s">
        <v>2556</v>
      </c>
    </row>
    <row r="72" spans="1:17" ht="18" x14ac:dyDescent="0.25">
      <c r="A72" s="142" t="str">
        <f>VLOOKUP(E72,'LISTADO ATM'!$A$2:$C$901,3,0)</f>
        <v>DISTRITO NACIONAL</v>
      </c>
      <c r="B72" s="139" t="s">
        <v>2628</v>
      </c>
      <c r="C72" s="100">
        <v>44398.035624999997</v>
      </c>
      <c r="D72" s="100" t="s">
        <v>2177</v>
      </c>
      <c r="E72" s="134">
        <v>517</v>
      </c>
      <c r="F72" s="142" t="str">
        <f>VLOOKUP(E72,VIP!$A$2:$O14484,2,0)</f>
        <v>DRBR517</v>
      </c>
      <c r="G72" s="142" t="str">
        <f>VLOOKUP(E72,'LISTADO ATM'!$A$2:$B$900,2,0)</f>
        <v xml:space="preserve">ATM Autobanco Oficina Sans Soucí </v>
      </c>
      <c r="H72" s="142" t="str">
        <f>VLOOKUP(E72,VIP!$A$2:$O19445,7,FALSE)</f>
        <v>Si</v>
      </c>
      <c r="I72" s="142" t="str">
        <f>VLOOKUP(E72,VIP!$A$2:$O11410,8,FALSE)</f>
        <v>Si</v>
      </c>
      <c r="J72" s="142" t="str">
        <f>VLOOKUP(E72,VIP!$A$2:$O11360,8,FALSE)</f>
        <v>Si</v>
      </c>
      <c r="K72" s="142" t="str">
        <f>VLOOKUP(E72,VIP!$A$2:$O14934,6,0)</f>
        <v>SI</v>
      </c>
      <c r="L72" s="143" t="s">
        <v>2216</v>
      </c>
      <c r="M72" s="99" t="s">
        <v>2442</v>
      </c>
      <c r="N72" s="99" t="s">
        <v>2449</v>
      </c>
      <c r="O72" s="142" t="s">
        <v>2451</v>
      </c>
      <c r="P72" s="142"/>
      <c r="Q72" s="160" t="s">
        <v>2216</v>
      </c>
    </row>
    <row r="73" spans="1:17" ht="18" x14ac:dyDescent="0.25">
      <c r="A73" s="142" t="str">
        <f>VLOOKUP(E73,'LISTADO ATM'!$A$2:$C$901,3,0)</f>
        <v>ESTE</v>
      </c>
      <c r="B73" s="139" t="s">
        <v>2627</v>
      </c>
      <c r="C73" s="100">
        <v>44398.039131944446</v>
      </c>
      <c r="D73" s="100" t="s">
        <v>2177</v>
      </c>
      <c r="E73" s="134">
        <v>776</v>
      </c>
      <c r="F73" s="142" t="str">
        <f>VLOOKUP(E73,VIP!$A$2:$O14483,2,0)</f>
        <v>DRBR03D</v>
      </c>
      <c r="G73" s="142" t="str">
        <f>VLOOKUP(E73,'LISTADO ATM'!$A$2:$B$900,2,0)</f>
        <v xml:space="preserve">ATM Oficina Monte Plata </v>
      </c>
      <c r="H73" s="142" t="str">
        <f>VLOOKUP(E73,VIP!$A$2:$O19444,7,FALSE)</f>
        <v>Si</v>
      </c>
      <c r="I73" s="142" t="str">
        <f>VLOOKUP(E73,VIP!$A$2:$O11409,8,FALSE)</f>
        <v>Si</v>
      </c>
      <c r="J73" s="142" t="str">
        <f>VLOOKUP(E73,VIP!$A$2:$O11359,8,FALSE)</f>
        <v>Si</v>
      </c>
      <c r="K73" s="142" t="str">
        <f>VLOOKUP(E73,VIP!$A$2:$O14933,6,0)</f>
        <v>SI</v>
      </c>
      <c r="L73" s="143" t="s">
        <v>2242</v>
      </c>
      <c r="M73" s="99" t="s">
        <v>2442</v>
      </c>
      <c r="N73" s="99" t="s">
        <v>2449</v>
      </c>
      <c r="O73" s="142" t="s">
        <v>2451</v>
      </c>
      <c r="P73" s="142"/>
      <c r="Q73" s="160" t="s">
        <v>2242</v>
      </c>
    </row>
    <row r="74" spans="1:17" ht="18" x14ac:dyDescent="0.25">
      <c r="A74" s="142" t="str">
        <f>VLOOKUP(E74,'LISTADO ATM'!$A$2:$C$901,3,0)</f>
        <v>DISTRITO NACIONAL</v>
      </c>
      <c r="B74" s="139" t="s">
        <v>2626</v>
      </c>
      <c r="C74" s="100">
        <v>44398.039895833332</v>
      </c>
      <c r="D74" s="100" t="s">
        <v>2465</v>
      </c>
      <c r="E74" s="134">
        <v>409</v>
      </c>
      <c r="F74" s="142" t="str">
        <f>VLOOKUP(E74,VIP!$A$2:$O14482,2,0)</f>
        <v>DRBR409</v>
      </c>
      <c r="G74" s="142" t="str">
        <f>VLOOKUP(E74,'LISTADO ATM'!$A$2:$B$900,2,0)</f>
        <v xml:space="preserve">ATM Oficina Las Palmas de Herrera I </v>
      </c>
      <c r="H74" s="142" t="str">
        <f>VLOOKUP(E74,VIP!$A$2:$O19443,7,FALSE)</f>
        <v>Si</v>
      </c>
      <c r="I74" s="142" t="str">
        <f>VLOOKUP(E74,VIP!$A$2:$O11408,8,FALSE)</f>
        <v>Si</v>
      </c>
      <c r="J74" s="142" t="str">
        <f>VLOOKUP(E74,VIP!$A$2:$O11358,8,FALSE)</f>
        <v>Si</v>
      </c>
      <c r="K74" s="142" t="str">
        <f>VLOOKUP(E74,VIP!$A$2:$O14932,6,0)</f>
        <v>NO</v>
      </c>
      <c r="L74" s="143" t="s">
        <v>2414</v>
      </c>
      <c r="M74" s="99" t="s">
        <v>2442</v>
      </c>
      <c r="N74" s="99" t="s">
        <v>2449</v>
      </c>
      <c r="O74" s="142" t="s">
        <v>2466</v>
      </c>
      <c r="P74" s="142"/>
      <c r="Q74" s="160" t="s">
        <v>2414</v>
      </c>
    </row>
    <row r="75" spans="1:17" ht="18" x14ac:dyDescent="0.25">
      <c r="A75" s="142" t="str">
        <f>VLOOKUP(E75,'LISTADO ATM'!$A$2:$C$901,3,0)</f>
        <v>DISTRITO NACIONAL</v>
      </c>
      <c r="B75" s="139" t="s">
        <v>2625</v>
      </c>
      <c r="C75" s="100">
        <v>44398.040625000001</v>
      </c>
      <c r="D75" s="100" t="s">
        <v>2177</v>
      </c>
      <c r="E75" s="134">
        <v>165</v>
      </c>
      <c r="F75" s="142" t="str">
        <f>VLOOKUP(E75,VIP!$A$2:$O14481,2,0)</f>
        <v>DRBR165</v>
      </c>
      <c r="G75" s="142" t="str">
        <f>VLOOKUP(E75,'LISTADO ATM'!$A$2:$B$900,2,0)</f>
        <v>ATM Autoservicio Megacentro</v>
      </c>
      <c r="H75" s="142" t="str">
        <f>VLOOKUP(E75,VIP!$A$2:$O19442,7,FALSE)</f>
        <v>Si</v>
      </c>
      <c r="I75" s="142" t="str">
        <f>VLOOKUP(E75,VIP!$A$2:$O11407,8,FALSE)</f>
        <v>Si</v>
      </c>
      <c r="J75" s="142" t="str">
        <f>VLOOKUP(E75,VIP!$A$2:$O11357,8,FALSE)</f>
        <v>Si</v>
      </c>
      <c r="K75" s="142" t="str">
        <f>VLOOKUP(E75,VIP!$A$2:$O14931,6,0)</f>
        <v>SI</v>
      </c>
      <c r="L75" s="143" t="s">
        <v>2242</v>
      </c>
      <c r="M75" s="99" t="s">
        <v>2442</v>
      </c>
      <c r="N75" s="99" t="s">
        <v>2449</v>
      </c>
      <c r="O75" s="142" t="s">
        <v>2451</v>
      </c>
      <c r="P75" s="142"/>
      <c r="Q75" s="160" t="s">
        <v>2242</v>
      </c>
    </row>
    <row r="76" spans="1:17" ht="18" x14ac:dyDescent="0.25">
      <c r="A76" s="142" t="str">
        <f>VLOOKUP(E76,'LISTADO ATM'!$A$2:$C$901,3,0)</f>
        <v>DISTRITO NACIONAL</v>
      </c>
      <c r="B76" s="139" t="s">
        <v>2624</v>
      </c>
      <c r="C76" s="100">
        <v>44398.044490740744</v>
      </c>
      <c r="D76" s="100" t="s">
        <v>2177</v>
      </c>
      <c r="E76" s="134">
        <v>935</v>
      </c>
      <c r="F76" s="142" t="str">
        <f>VLOOKUP(E76,VIP!$A$2:$O14480,2,0)</f>
        <v>DRBR16J</v>
      </c>
      <c r="G76" s="142" t="str">
        <f>VLOOKUP(E76,'LISTADO ATM'!$A$2:$B$900,2,0)</f>
        <v xml:space="preserve">ATM Oficina John F. Kennedy </v>
      </c>
      <c r="H76" s="142" t="str">
        <f>VLOOKUP(E76,VIP!$A$2:$O19441,7,FALSE)</f>
        <v>Si</v>
      </c>
      <c r="I76" s="142" t="str">
        <f>VLOOKUP(E76,VIP!$A$2:$O11406,8,FALSE)</f>
        <v>Si</v>
      </c>
      <c r="J76" s="142" t="str">
        <f>VLOOKUP(E76,VIP!$A$2:$O11356,8,FALSE)</f>
        <v>Si</v>
      </c>
      <c r="K76" s="142" t="str">
        <f>VLOOKUP(E76,VIP!$A$2:$O14930,6,0)</f>
        <v>SI</v>
      </c>
      <c r="L76" s="143" t="s">
        <v>2461</v>
      </c>
      <c r="M76" s="99" t="s">
        <v>2442</v>
      </c>
      <c r="N76" s="99" t="s">
        <v>2449</v>
      </c>
      <c r="O76" s="142" t="s">
        <v>2451</v>
      </c>
      <c r="P76" s="142"/>
      <c r="Q76" s="160" t="s">
        <v>2461</v>
      </c>
    </row>
    <row r="77" spans="1:17" ht="18" x14ac:dyDescent="0.25">
      <c r="A77" s="142" t="str">
        <f>VLOOKUP(E77,'LISTADO ATM'!$A$2:$C$901,3,0)</f>
        <v>ESTE</v>
      </c>
      <c r="B77" s="139" t="s">
        <v>2643</v>
      </c>
      <c r="C77" s="100">
        <v>44398.112164351849</v>
      </c>
      <c r="D77" s="100" t="s">
        <v>2177</v>
      </c>
      <c r="E77" s="134">
        <v>608</v>
      </c>
      <c r="F77" s="142" t="str">
        <f>VLOOKUP(E77,VIP!$A$2:$O14481,2,0)</f>
        <v>DRBR305</v>
      </c>
      <c r="G77" s="142" t="str">
        <f>VLOOKUP(E77,'LISTADO ATM'!$A$2:$B$900,2,0)</f>
        <v xml:space="preserve">ATM Oficina Jumbo (San Pedro) </v>
      </c>
      <c r="H77" s="142" t="str">
        <f>VLOOKUP(E77,VIP!$A$2:$O19442,7,FALSE)</f>
        <v>Si</v>
      </c>
      <c r="I77" s="142" t="str">
        <f>VLOOKUP(E77,VIP!$A$2:$O11407,8,FALSE)</f>
        <v>Si</v>
      </c>
      <c r="J77" s="142" t="str">
        <f>VLOOKUP(E77,VIP!$A$2:$O11357,8,FALSE)</f>
        <v>Si</v>
      </c>
      <c r="K77" s="142" t="str">
        <f>VLOOKUP(E77,VIP!$A$2:$O14931,6,0)</f>
        <v>SI</v>
      </c>
      <c r="L77" s="143" t="s">
        <v>2652</v>
      </c>
      <c r="M77" s="99" t="s">
        <v>2442</v>
      </c>
      <c r="N77" s="99" t="s">
        <v>2449</v>
      </c>
      <c r="O77" s="142" t="s">
        <v>2451</v>
      </c>
      <c r="P77" s="142"/>
      <c r="Q77" s="160" t="s">
        <v>2652</v>
      </c>
    </row>
    <row r="78" spans="1:17" ht="18" x14ac:dyDescent="0.25">
      <c r="A78" s="142" t="str">
        <f>VLOOKUP(E78,'LISTADO ATM'!$A$2:$C$901,3,0)</f>
        <v>SUR</v>
      </c>
      <c r="B78" s="139" t="s">
        <v>2644</v>
      </c>
      <c r="C78" s="100">
        <v>44398.146284722221</v>
      </c>
      <c r="D78" s="100" t="s">
        <v>2177</v>
      </c>
      <c r="E78" s="134">
        <v>135</v>
      </c>
      <c r="F78" s="142" t="str">
        <f>VLOOKUP(E78,VIP!$A$2:$O14482,2,0)</f>
        <v>DRBR135</v>
      </c>
      <c r="G78" s="142" t="str">
        <f>VLOOKUP(E78,'LISTADO ATM'!$A$2:$B$900,2,0)</f>
        <v xml:space="preserve">ATM Oficina Las Dunas Baní </v>
      </c>
      <c r="H78" s="142" t="str">
        <f>VLOOKUP(E78,VIP!$A$2:$O19443,7,FALSE)</f>
        <v>Si</v>
      </c>
      <c r="I78" s="142" t="str">
        <f>VLOOKUP(E78,VIP!$A$2:$O11408,8,FALSE)</f>
        <v>Si</v>
      </c>
      <c r="J78" s="142" t="str">
        <f>VLOOKUP(E78,VIP!$A$2:$O11358,8,FALSE)</f>
        <v>Si</v>
      </c>
      <c r="K78" s="142" t="str">
        <f>VLOOKUP(E78,VIP!$A$2:$O14932,6,0)</f>
        <v>SI</v>
      </c>
      <c r="L78" s="143" t="s">
        <v>2653</v>
      </c>
      <c r="M78" s="99" t="s">
        <v>2442</v>
      </c>
      <c r="N78" s="99" t="s">
        <v>2449</v>
      </c>
      <c r="O78" s="142" t="s">
        <v>2451</v>
      </c>
      <c r="P78" s="142"/>
      <c r="Q78" s="160" t="s">
        <v>2653</v>
      </c>
    </row>
    <row r="79" spans="1:17" ht="18" x14ac:dyDescent="0.25">
      <c r="A79" s="142" t="str">
        <f>VLOOKUP(E79,'LISTADO ATM'!$A$2:$C$901,3,0)</f>
        <v>NORTE</v>
      </c>
      <c r="B79" s="139" t="s">
        <v>2645</v>
      </c>
      <c r="C79" s="100">
        <v>44398.222337962965</v>
      </c>
      <c r="D79" s="100" t="s">
        <v>2178</v>
      </c>
      <c r="E79" s="134">
        <v>937</v>
      </c>
      <c r="F79" s="142" t="str">
        <f>VLOOKUP(E79,VIP!$A$2:$O14483,2,0)</f>
        <v>DRBR937</v>
      </c>
      <c r="G79" s="142" t="str">
        <f>VLOOKUP(E79,'LISTADO ATM'!$A$2:$B$900,2,0)</f>
        <v xml:space="preserve">ATM Autobanco Oficina La Vega II </v>
      </c>
      <c r="H79" s="142" t="str">
        <f>VLOOKUP(E79,VIP!$A$2:$O19444,7,FALSE)</f>
        <v>Si</v>
      </c>
      <c r="I79" s="142" t="str">
        <f>VLOOKUP(E79,VIP!$A$2:$O11409,8,FALSE)</f>
        <v>Si</v>
      </c>
      <c r="J79" s="142" t="str">
        <f>VLOOKUP(E79,VIP!$A$2:$O11359,8,FALSE)</f>
        <v>Si</v>
      </c>
      <c r="K79" s="142" t="str">
        <f>VLOOKUP(E79,VIP!$A$2:$O14933,6,0)</f>
        <v>NO</v>
      </c>
      <c r="L79" s="143" t="s">
        <v>2461</v>
      </c>
      <c r="M79" s="99" t="s">
        <v>2442</v>
      </c>
      <c r="N79" s="99" t="s">
        <v>2449</v>
      </c>
      <c r="O79" s="142" t="s">
        <v>2651</v>
      </c>
      <c r="P79" s="142"/>
      <c r="Q79" s="160" t="s">
        <v>2461</v>
      </c>
    </row>
    <row r="80" spans="1:17" ht="18" x14ac:dyDescent="0.25">
      <c r="A80" s="142" t="str">
        <f>VLOOKUP(E80,'LISTADO ATM'!$A$2:$C$901,3,0)</f>
        <v>DISTRITO NACIONAL</v>
      </c>
      <c r="B80" s="139" t="s">
        <v>2646</v>
      </c>
      <c r="C80" s="100">
        <v>44398.223275462966</v>
      </c>
      <c r="D80" s="100" t="s">
        <v>2177</v>
      </c>
      <c r="E80" s="134">
        <v>953</v>
      </c>
      <c r="F80" s="142" t="str">
        <f>VLOOKUP(E80,VIP!$A$2:$O14484,2,0)</f>
        <v>DRBR01I</v>
      </c>
      <c r="G80" s="142" t="str">
        <f>VLOOKUP(E80,'LISTADO ATM'!$A$2:$B$900,2,0)</f>
        <v xml:space="preserve">ATM Estafeta Dirección General de Pasaportes/Migración </v>
      </c>
      <c r="H80" s="142" t="str">
        <f>VLOOKUP(E80,VIP!$A$2:$O19445,7,FALSE)</f>
        <v>Si</v>
      </c>
      <c r="I80" s="142" t="str">
        <f>VLOOKUP(E80,VIP!$A$2:$O11410,8,FALSE)</f>
        <v>Si</v>
      </c>
      <c r="J80" s="142" t="str">
        <f>VLOOKUP(E80,VIP!$A$2:$O11360,8,FALSE)</f>
        <v>Si</v>
      </c>
      <c r="K80" s="142" t="str">
        <f>VLOOKUP(E80,VIP!$A$2:$O14934,6,0)</f>
        <v>No</v>
      </c>
      <c r="L80" s="143" t="s">
        <v>2242</v>
      </c>
      <c r="M80" s="99" t="s">
        <v>2442</v>
      </c>
      <c r="N80" s="99" t="s">
        <v>2449</v>
      </c>
      <c r="O80" s="142" t="s">
        <v>2451</v>
      </c>
      <c r="P80" s="142"/>
      <c r="Q80" s="160" t="s">
        <v>2242</v>
      </c>
    </row>
    <row r="81" spans="1:17" ht="18" x14ac:dyDescent="0.25">
      <c r="A81" s="142" t="str">
        <f>VLOOKUP(E81,'LISTADO ATM'!$A$2:$C$901,3,0)</f>
        <v>NORTE</v>
      </c>
      <c r="B81" s="139" t="s">
        <v>2647</v>
      </c>
      <c r="C81" s="100">
        <v>44398.224062499998</v>
      </c>
      <c r="D81" s="100" t="s">
        <v>2178</v>
      </c>
      <c r="E81" s="134">
        <v>837</v>
      </c>
      <c r="F81" s="142" t="str">
        <f>VLOOKUP(E81,VIP!$A$2:$O14485,2,0)</f>
        <v>DRBR837</v>
      </c>
      <c r="G81" s="142" t="str">
        <f>VLOOKUP(E81,'LISTADO ATM'!$A$2:$B$900,2,0)</f>
        <v>ATM Estación Next Canabacoa</v>
      </c>
      <c r="H81" s="142" t="str">
        <f>VLOOKUP(E81,VIP!$A$2:$O19446,7,FALSE)</f>
        <v>Si</v>
      </c>
      <c r="I81" s="142" t="str">
        <f>VLOOKUP(E81,VIP!$A$2:$O11411,8,FALSE)</f>
        <v>Si</v>
      </c>
      <c r="J81" s="142" t="str">
        <f>VLOOKUP(E81,VIP!$A$2:$O11361,8,FALSE)</f>
        <v>Si</v>
      </c>
      <c r="K81" s="142" t="str">
        <f>VLOOKUP(E81,VIP!$A$2:$O14935,6,0)</f>
        <v>NO</v>
      </c>
      <c r="L81" s="143" t="s">
        <v>2242</v>
      </c>
      <c r="M81" s="99" t="s">
        <v>2442</v>
      </c>
      <c r="N81" s="99" t="s">
        <v>2449</v>
      </c>
      <c r="O81" s="142" t="s">
        <v>2651</v>
      </c>
      <c r="P81" s="142"/>
      <c r="Q81" s="160" t="s">
        <v>2242</v>
      </c>
    </row>
    <row r="82" spans="1:17" ht="18" x14ac:dyDescent="0.25">
      <c r="A82" s="142" t="str">
        <f>VLOOKUP(E82,'LISTADO ATM'!$A$2:$C$901,3,0)</f>
        <v>NORTE</v>
      </c>
      <c r="B82" s="139" t="s">
        <v>2648</v>
      </c>
      <c r="C82" s="100">
        <v>44398.227048611108</v>
      </c>
      <c r="D82" s="100" t="s">
        <v>2178</v>
      </c>
      <c r="E82" s="134">
        <v>62</v>
      </c>
      <c r="F82" s="142" t="str">
        <f>VLOOKUP(E82,VIP!$A$2:$O14486,2,0)</f>
        <v>DRBR062</v>
      </c>
      <c r="G82" s="142" t="str">
        <f>VLOOKUP(E82,'LISTADO ATM'!$A$2:$B$900,2,0)</f>
        <v xml:space="preserve">ATM Oficina Dajabón </v>
      </c>
      <c r="H82" s="142" t="str">
        <f>VLOOKUP(E82,VIP!$A$2:$O19447,7,FALSE)</f>
        <v>Si</v>
      </c>
      <c r="I82" s="142" t="str">
        <f>VLOOKUP(E82,VIP!$A$2:$O11412,8,FALSE)</f>
        <v>Si</v>
      </c>
      <c r="J82" s="142" t="str">
        <f>VLOOKUP(E82,VIP!$A$2:$O11362,8,FALSE)</f>
        <v>Si</v>
      </c>
      <c r="K82" s="142" t="str">
        <f>VLOOKUP(E82,VIP!$A$2:$O14936,6,0)</f>
        <v>SI</v>
      </c>
      <c r="L82" s="143" t="s">
        <v>2216</v>
      </c>
      <c r="M82" s="99" t="s">
        <v>2442</v>
      </c>
      <c r="N82" s="99" t="s">
        <v>2449</v>
      </c>
      <c r="O82" s="142" t="s">
        <v>2651</v>
      </c>
      <c r="P82" s="142"/>
      <c r="Q82" s="160" t="s">
        <v>2216</v>
      </c>
    </row>
    <row r="83" spans="1:17" ht="18" x14ac:dyDescent="0.25">
      <c r="A83" s="142" t="str">
        <f>VLOOKUP(E83,'LISTADO ATM'!$A$2:$C$901,3,0)</f>
        <v>DISTRITO NACIONAL</v>
      </c>
      <c r="B83" s="139" t="s">
        <v>2649</v>
      </c>
      <c r="C83" s="100">
        <v>44398.229317129626</v>
      </c>
      <c r="D83" s="100" t="s">
        <v>2177</v>
      </c>
      <c r="E83" s="134">
        <v>225</v>
      </c>
      <c r="F83" s="142" t="str">
        <f>VLOOKUP(E83,VIP!$A$2:$O14487,2,0)</f>
        <v>DRBR225</v>
      </c>
      <c r="G83" s="142" t="str">
        <f>VLOOKUP(E83,'LISTADO ATM'!$A$2:$B$900,2,0)</f>
        <v xml:space="preserve">ATM S/M Nacional Arroyo Hondo </v>
      </c>
      <c r="H83" s="142" t="str">
        <f>VLOOKUP(E83,VIP!$A$2:$O19448,7,FALSE)</f>
        <v>Si</v>
      </c>
      <c r="I83" s="142" t="str">
        <f>VLOOKUP(E83,VIP!$A$2:$O11413,8,FALSE)</f>
        <v>Si</v>
      </c>
      <c r="J83" s="142" t="str">
        <f>VLOOKUP(E83,VIP!$A$2:$O11363,8,FALSE)</f>
        <v>Si</v>
      </c>
      <c r="K83" s="142" t="str">
        <f>VLOOKUP(E83,VIP!$A$2:$O14937,6,0)</f>
        <v>NO</v>
      </c>
      <c r="L83" s="143" t="s">
        <v>2216</v>
      </c>
      <c r="M83" s="99" t="s">
        <v>2442</v>
      </c>
      <c r="N83" s="99" t="s">
        <v>2449</v>
      </c>
      <c r="O83" s="142" t="s">
        <v>2451</v>
      </c>
      <c r="P83" s="142"/>
      <c r="Q83" s="160" t="s">
        <v>2216</v>
      </c>
    </row>
    <row r="84" spans="1:17" ht="18" x14ac:dyDescent="0.25">
      <c r="A84" s="142" t="str">
        <f>VLOOKUP(E84,'LISTADO ATM'!$A$2:$C$901,3,0)</f>
        <v>DISTRITO NACIONAL</v>
      </c>
      <c r="B84" s="139" t="s">
        <v>2650</v>
      </c>
      <c r="C84" s="100">
        <v>44398.231527777774</v>
      </c>
      <c r="D84" s="100" t="s">
        <v>2177</v>
      </c>
      <c r="E84" s="134">
        <v>487</v>
      </c>
      <c r="F84" s="142" t="str">
        <f>VLOOKUP(E84,VIP!$A$2:$O14488,2,0)</f>
        <v>DRBR487</v>
      </c>
      <c r="G84" s="142" t="str">
        <f>VLOOKUP(E84,'LISTADO ATM'!$A$2:$B$900,2,0)</f>
        <v xml:space="preserve">ATM Olé Hainamosa </v>
      </c>
      <c r="H84" s="142" t="str">
        <f>VLOOKUP(E84,VIP!$A$2:$O19449,7,FALSE)</f>
        <v>Si</v>
      </c>
      <c r="I84" s="142" t="str">
        <f>VLOOKUP(E84,VIP!$A$2:$O11414,8,FALSE)</f>
        <v>Si</v>
      </c>
      <c r="J84" s="142" t="str">
        <f>VLOOKUP(E84,VIP!$A$2:$O11364,8,FALSE)</f>
        <v>Si</v>
      </c>
      <c r="K84" s="142" t="str">
        <f>VLOOKUP(E84,VIP!$A$2:$O14938,6,0)</f>
        <v>SI</v>
      </c>
      <c r="L84" s="143" t="s">
        <v>2216</v>
      </c>
      <c r="M84" s="99" t="s">
        <v>2442</v>
      </c>
      <c r="N84" s="99" t="s">
        <v>2449</v>
      </c>
      <c r="O84" s="142" t="s">
        <v>2451</v>
      </c>
      <c r="P84" s="142"/>
      <c r="Q84" s="160" t="s">
        <v>2216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2654</v>
      </c>
      <c r="C85" s="100">
        <v>44398.349687499998</v>
      </c>
      <c r="D85" s="100" t="s">
        <v>2177</v>
      </c>
      <c r="E85" s="134">
        <v>784</v>
      </c>
      <c r="F85" s="142" t="str">
        <f>VLOOKUP(E85,VIP!$A$2:$O14489,2,0)</f>
        <v>DRBR762</v>
      </c>
      <c r="G85" s="142" t="str">
        <f>VLOOKUP(E85,'LISTADO ATM'!$A$2:$B$900,2,0)</f>
        <v xml:space="preserve">ATM Tribunal Superior Electoral </v>
      </c>
      <c r="H85" s="142" t="str">
        <f>VLOOKUP(E85,VIP!$A$2:$O19450,7,FALSE)</f>
        <v>Si</v>
      </c>
      <c r="I85" s="142" t="str">
        <f>VLOOKUP(E85,VIP!$A$2:$O11415,8,FALSE)</f>
        <v>Si</v>
      </c>
      <c r="J85" s="142" t="str">
        <f>VLOOKUP(E85,VIP!$A$2:$O11365,8,FALSE)</f>
        <v>Si</v>
      </c>
      <c r="K85" s="142" t="str">
        <f>VLOOKUP(E85,VIP!$A$2:$O14939,6,0)</f>
        <v>NO</v>
      </c>
      <c r="L85" s="143" t="s">
        <v>2242</v>
      </c>
      <c r="M85" s="99" t="s">
        <v>2442</v>
      </c>
      <c r="N85" s="99" t="s">
        <v>2449</v>
      </c>
      <c r="O85" s="142" t="s">
        <v>2451</v>
      </c>
      <c r="P85" s="142"/>
      <c r="Q85" s="160" t="s">
        <v>2242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2655</v>
      </c>
      <c r="C86" s="100">
        <v>44398.34814814815</v>
      </c>
      <c r="D86" s="100" t="s">
        <v>2177</v>
      </c>
      <c r="E86" s="134">
        <v>841</v>
      </c>
      <c r="F86" s="142" t="str">
        <f>VLOOKUP(E86,VIP!$A$2:$O14490,2,0)</f>
        <v>DRBR841</v>
      </c>
      <c r="G86" s="142" t="str">
        <f>VLOOKUP(E86,'LISTADO ATM'!$A$2:$B$900,2,0)</f>
        <v xml:space="preserve">ATM CEA </v>
      </c>
      <c r="H86" s="142" t="str">
        <f>VLOOKUP(E86,VIP!$A$2:$O19451,7,FALSE)</f>
        <v>Si</v>
      </c>
      <c r="I86" s="142" t="str">
        <f>VLOOKUP(E86,VIP!$A$2:$O11416,8,FALSE)</f>
        <v>No</v>
      </c>
      <c r="J86" s="142" t="str">
        <f>VLOOKUP(E86,VIP!$A$2:$O11366,8,FALSE)</f>
        <v>No</v>
      </c>
      <c r="K86" s="142" t="str">
        <f>VLOOKUP(E86,VIP!$A$2:$O14940,6,0)</f>
        <v>NO</v>
      </c>
      <c r="L86" s="143" t="s">
        <v>2242</v>
      </c>
      <c r="M86" s="99" t="s">
        <v>2442</v>
      </c>
      <c r="N86" s="99" t="s">
        <v>2449</v>
      </c>
      <c r="O86" s="142" t="s">
        <v>2451</v>
      </c>
      <c r="P86" s="142"/>
      <c r="Q86" s="160" t="s">
        <v>2242</v>
      </c>
    </row>
    <row r="87" spans="1:17" s="117" customFormat="1" ht="18" x14ac:dyDescent="0.25">
      <c r="A87" s="142" t="str">
        <f>VLOOKUP(E87,'LISTADO ATM'!$A$2:$C$901,3,0)</f>
        <v>DISTRITO NACIONAL</v>
      </c>
      <c r="B87" s="139" t="s">
        <v>2656</v>
      </c>
      <c r="C87" s="100">
        <v>44398.344675925924</v>
      </c>
      <c r="D87" s="100" t="s">
        <v>2177</v>
      </c>
      <c r="E87" s="134">
        <v>498</v>
      </c>
      <c r="F87" s="142" t="str">
        <f>VLOOKUP(E87,VIP!$A$2:$O14491,2,0)</f>
        <v>DRBR498</v>
      </c>
      <c r="G87" s="142" t="str">
        <f>VLOOKUP(E87,'LISTADO ATM'!$A$2:$B$900,2,0)</f>
        <v xml:space="preserve">ATM Estación Sunix 27 de Febrero </v>
      </c>
      <c r="H87" s="142" t="str">
        <f>VLOOKUP(E87,VIP!$A$2:$O19452,7,FALSE)</f>
        <v>Si</v>
      </c>
      <c r="I87" s="142" t="str">
        <f>VLOOKUP(E87,VIP!$A$2:$O11417,8,FALSE)</f>
        <v>Si</v>
      </c>
      <c r="J87" s="142" t="str">
        <f>VLOOKUP(E87,VIP!$A$2:$O11367,8,FALSE)</f>
        <v>Si</v>
      </c>
      <c r="K87" s="142" t="str">
        <f>VLOOKUP(E87,VIP!$A$2:$O14941,6,0)</f>
        <v>NO</v>
      </c>
      <c r="L87" s="143" t="s">
        <v>2242</v>
      </c>
      <c r="M87" s="99" t="s">
        <v>2442</v>
      </c>
      <c r="N87" s="99" t="s">
        <v>2660</v>
      </c>
      <c r="O87" s="142" t="s">
        <v>2451</v>
      </c>
      <c r="P87" s="142"/>
      <c r="Q87" s="160" t="s">
        <v>2242</v>
      </c>
    </row>
    <row r="88" spans="1:17" s="117" customFormat="1" ht="18" x14ac:dyDescent="0.25">
      <c r="A88" s="142" t="str">
        <f>VLOOKUP(E88,'LISTADO ATM'!$A$2:$C$901,3,0)</f>
        <v>SUR</v>
      </c>
      <c r="B88" s="139" t="s">
        <v>2657</v>
      </c>
      <c r="C88" s="100">
        <v>44398.342557870368</v>
      </c>
      <c r="D88" s="100" t="s">
        <v>2445</v>
      </c>
      <c r="E88" s="134">
        <v>311</v>
      </c>
      <c r="F88" s="142" t="str">
        <f>VLOOKUP(E88,VIP!$A$2:$O14492,2,0)</f>
        <v>DRBR381</v>
      </c>
      <c r="G88" s="142" t="str">
        <f>VLOOKUP(E88,'LISTADO ATM'!$A$2:$B$900,2,0)</f>
        <v>ATM Plaza Eroski</v>
      </c>
      <c r="H88" s="142" t="str">
        <f>VLOOKUP(E88,VIP!$A$2:$O19453,7,FALSE)</f>
        <v>Si</v>
      </c>
      <c r="I88" s="142" t="str">
        <f>VLOOKUP(E88,VIP!$A$2:$O11418,8,FALSE)</f>
        <v>Si</v>
      </c>
      <c r="J88" s="142" t="str">
        <f>VLOOKUP(E88,VIP!$A$2:$O11368,8,FALSE)</f>
        <v>Si</v>
      </c>
      <c r="K88" s="142" t="str">
        <f>VLOOKUP(E88,VIP!$A$2:$O14942,6,0)</f>
        <v>NO</v>
      </c>
      <c r="L88" s="143" t="s">
        <v>2414</v>
      </c>
      <c r="M88" s="99" t="s">
        <v>2442</v>
      </c>
      <c r="N88" s="99" t="s">
        <v>2449</v>
      </c>
      <c r="O88" s="142" t="s">
        <v>2450</v>
      </c>
      <c r="P88" s="142"/>
      <c r="Q88" s="160" t="s">
        <v>2414</v>
      </c>
    </row>
    <row r="89" spans="1:17" s="117" customFormat="1" ht="18" x14ac:dyDescent="0.25">
      <c r="A89" s="142" t="str">
        <f>VLOOKUP(E89,'LISTADO ATM'!$A$2:$C$901,3,0)</f>
        <v>DISTRITO NACIONAL</v>
      </c>
      <c r="B89" s="139" t="s">
        <v>2658</v>
      </c>
      <c r="C89" s="100">
        <v>44398.342094907406</v>
      </c>
      <c r="D89" s="100" t="s">
        <v>2177</v>
      </c>
      <c r="E89" s="134">
        <v>57</v>
      </c>
      <c r="F89" s="142" t="str">
        <f>VLOOKUP(E89,VIP!$A$2:$O14493,2,0)</f>
        <v>DRBR057</v>
      </c>
      <c r="G89" s="142" t="str">
        <f>VLOOKUP(E89,'LISTADO ATM'!$A$2:$B$900,2,0)</f>
        <v xml:space="preserve">ATM Oficina Malecon Center </v>
      </c>
      <c r="H89" s="142" t="str">
        <f>VLOOKUP(E89,VIP!$A$2:$O19454,7,FALSE)</f>
        <v>Si</v>
      </c>
      <c r="I89" s="142" t="str">
        <f>VLOOKUP(E89,VIP!$A$2:$O11419,8,FALSE)</f>
        <v>Si</v>
      </c>
      <c r="J89" s="142" t="str">
        <f>VLOOKUP(E89,VIP!$A$2:$O11369,8,FALSE)</f>
        <v>Si</v>
      </c>
      <c r="K89" s="142" t="str">
        <f>VLOOKUP(E89,VIP!$A$2:$O14943,6,0)</f>
        <v>NO</v>
      </c>
      <c r="L89" s="143" t="s">
        <v>2216</v>
      </c>
      <c r="M89" s="99" t="s">
        <v>2442</v>
      </c>
      <c r="N89" s="99" t="s">
        <v>2660</v>
      </c>
      <c r="O89" s="142" t="s">
        <v>2451</v>
      </c>
      <c r="P89" s="142"/>
      <c r="Q89" s="160" t="s">
        <v>2216</v>
      </c>
    </row>
    <row r="90" spans="1:17" s="117" customFormat="1" ht="18" x14ac:dyDescent="0.25">
      <c r="A90" s="142" t="str">
        <f>VLOOKUP(E90,'LISTADO ATM'!$A$2:$C$901,3,0)</f>
        <v>DISTRITO NACIONAL</v>
      </c>
      <c r="B90" s="139" t="s">
        <v>2659</v>
      </c>
      <c r="C90" s="100">
        <v>44398.340138888889</v>
      </c>
      <c r="D90" s="100" t="s">
        <v>2177</v>
      </c>
      <c r="E90" s="134">
        <v>183</v>
      </c>
      <c r="F90" s="142" t="str">
        <f>VLOOKUP(E90,VIP!$A$2:$O14494,2,0)</f>
        <v>DRBR183</v>
      </c>
      <c r="G90" s="142" t="str">
        <f>VLOOKUP(E90,'LISTADO ATM'!$A$2:$B$900,2,0)</f>
        <v>ATM Estación Nativa Km. 22 Aut. Duarte.</v>
      </c>
      <c r="H90" s="142" t="str">
        <f>VLOOKUP(E90,VIP!$A$2:$O19455,7,FALSE)</f>
        <v>N/A</v>
      </c>
      <c r="I90" s="142" t="str">
        <f>VLOOKUP(E90,VIP!$A$2:$O11420,8,FALSE)</f>
        <v>N/A</v>
      </c>
      <c r="J90" s="142" t="str">
        <f>VLOOKUP(E90,VIP!$A$2:$O11370,8,FALSE)</f>
        <v>N/A</v>
      </c>
      <c r="K90" s="142" t="str">
        <f>VLOOKUP(E90,VIP!$A$2:$O14944,6,0)</f>
        <v>N/A</v>
      </c>
      <c r="L90" s="143" t="s">
        <v>2216</v>
      </c>
      <c r="M90" s="99" t="s">
        <v>2442</v>
      </c>
      <c r="N90" s="99" t="s">
        <v>2660</v>
      </c>
      <c r="O90" s="142" t="s">
        <v>2451</v>
      </c>
      <c r="P90" s="142"/>
      <c r="Q90" s="160" t="s">
        <v>2216</v>
      </c>
    </row>
    <row r="1048144" spans="16:16" ht="18" x14ac:dyDescent="0.25">
      <c r="P1048144" s="142"/>
    </row>
  </sheetData>
  <autoFilter ref="A4:Q4">
    <sortState ref="A5:Q8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1:E1048576 E1:E4">
    <cfRule type="duplicateValues" dxfId="400" priority="122000"/>
  </conditionalFormatting>
  <conditionalFormatting sqref="B60:B76 B1:B4 B91:B1048576">
    <cfRule type="duplicateValues" dxfId="399" priority="122003"/>
  </conditionalFormatting>
  <conditionalFormatting sqref="E91:E1048576">
    <cfRule type="duplicateValues" dxfId="398" priority="191"/>
  </conditionalFormatting>
  <conditionalFormatting sqref="B60:B76 B91:B1048576">
    <cfRule type="duplicateValues" dxfId="397" priority="184"/>
  </conditionalFormatting>
  <conditionalFormatting sqref="E91:E1048576">
    <cfRule type="duplicateValues" dxfId="396" priority="176"/>
  </conditionalFormatting>
  <conditionalFormatting sqref="B60:B76 B91:B1048576">
    <cfRule type="duplicateValues" dxfId="395" priority="167"/>
  </conditionalFormatting>
  <conditionalFormatting sqref="E91:E1048576">
    <cfRule type="duplicateValues" dxfId="394" priority="157"/>
  </conditionalFormatting>
  <conditionalFormatting sqref="E91:E1048576">
    <cfRule type="duplicateValues" dxfId="393" priority="146"/>
  </conditionalFormatting>
  <conditionalFormatting sqref="B60:B76 B1:B11 B91:B1048576">
    <cfRule type="duplicateValues" dxfId="392" priority="90"/>
  </conditionalFormatting>
  <conditionalFormatting sqref="E91:E1048576 E1:E17">
    <cfRule type="duplicateValues" dxfId="391" priority="69"/>
  </conditionalFormatting>
  <conditionalFormatting sqref="E91:E1048576 E1:E23">
    <cfRule type="duplicateValues" dxfId="390" priority="59"/>
  </conditionalFormatting>
  <conditionalFormatting sqref="E91:E1048576 E1:E24">
    <cfRule type="duplicateValues" dxfId="389" priority="48"/>
  </conditionalFormatting>
  <conditionalFormatting sqref="B60:B76 B1:B24 B91:B1048576">
    <cfRule type="duplicateValues" dxfId="388" priority="47"/>
  </conditionalFormatting>
  <conditionalFormatting sqref="E91:E1048576 E1:E34">
    <cfRule type="duplicateValues" dxfId="387" priority="39"/>
  </conditionalFormatting>
  <conditionalFormatting sqref="B35:B39">
    <cfRule type="duplicateValues" dxfId="386" priority="38"/>
  </conditionalFormatting>
  <conditionalFormatting sqref="E35:E39">
    <cfRule type="duplicateValues" dxfId="385" priority="37"/>
  </conditionalFormatting>
  <conditionalFormatting sqref="E35:E39">
    <cfRule type="duplicateValues" dxfId="384" priority="36"/>
  </conditionalFormatting>
  <conditionalFormatting sqref="E35:E39">
    <cfRule type="duplicateValues" dxfId="383" priority="35"/>
  </conditionalFormatting>
  <conditionalFormatting sqref="B35:B39">
    <cfRule type="duplicateValues" dxfId="382" priority="34"/>
  </conditionalFormatting>
  <conditionalFormatting sqref="E35:E39">
    <cfRule type="duplicateValues" dxfId="381" priority="33"/>
  </conditionalFormatting>
  <conditionalFormatting sqref="B35:B39">
    <cfRule type="duplicateValues" dxfId="380" priority="32"/>
  </conditionalFormatting>
  <conditionalFormatting sqref="E35:E39">
    <cfRule type="duplicateValues" dxfId="379" priority="31"/>
  </conditionalFormatting>
  <conditionalFormatting sqref="E91:E1048576 E1:E39">
    <cfRule type="duplicateValues" dxfId="378" priority="30"/>
  </conditionalFormatting>
  <conditionalFormatting sqref="E91:E1048576 E1:E42">
    <cfRule type="duplicateValues" dxfId="377" priority="20"/>
  </conditionalFormatting>
  <conditionalFormatting sqref="B24">
    <cfRule type="duplicateValues" dxfId="376" priority="122531"/>
  </conditionalFormatting>
  <conditionalFormatting sqref="E24">
    <cfRule type="duplicateValues" dxfId="375" priority="122532"/>
  </conditionalFormatting>
  <conditionalFormatting sqref="B18:B23">
    <cfRule type="duplicateValues" dxfId="374" priority="122770"/>
  </conditionalFormatting>
  <conditionalFormatting sqref="E18:E23">
    <cfRule type="duplicateValues" dxfId="373" priority="122772"/>
  </conditionalFormatting>
  <conditionalFormatting sqref="E5:E11">
    <cfRule type="duplicateValues" dxfId="372" priority="122853"/>
  </conditionalFormatting>
  <conditionalFormatting sqref="B5:B11">
    <cfRule type="duplicateValues" dxfId="371" priority="122854"/>
  </conditionalFormatting>
  <conditionalFormatting sqref="B12:B17">
    <cfRule type="duplicateValues" dxfId="370" priority="122858"/>
  </conditionalFormatting>
  <conditionalFormatting sqref="E12:E17">
    <cfRule type="duplicateValues" dxfId="369" priority="122859"/>
  </conditionalFormatting>
  <conditionalFormatting sqref="B25:B34">
    <cfRule type="duplicateValues" dxfId="368" priority="122889"/>
  </conditionalFormatting>
  <conditionalFormatting sqref="E25:E34">
    <cfRule type="duplicateValues" dxfId="367" priority="122891"/>
  </conditionalFormatting>
  <conditionalFormatting sqref="B40:B42">
    <cfRule type="duplicateValues" dxfId="366" priority="122916"/>
  </conditionalFormatting>
  <conditionalFormatting sqref="E40:E42">
    <cfRule type="duplicateValues" dxfId="365" priority="122917"/>
  </conditionalFormatting>
  <conditionalFormatting sqref="E43:E59">
    <cfRule type="duplicateValues" dxfId="364" priority="122928"/>
  </conditionalFormatting>
  <conditionalFormatting sqref="B43:B76">
    <cfRule type="duplicateValues" dxfId="363" priority="122930"/>
  </conditionalFormatting>
  <conditionalFormatting sqref="E60:E76">
    <cfRule type="duplicateValues" dxfId="362" priority="16"/>
  </conditionalFormatting>
  <conditionalFormatting sqref="B77:B84">
    <cfRule type="duplicateValues" dxfId="361" priority="15"/>
  </conditionalFormatting>
  <conditionalFormatting sqref="B77:B84">
    <cfRule type="duplicateValues" dxfId="360" priority="14"/>
  </conditionalFormatting>
  <conditionalFormatting sqref="B77:B84">
    <cfRule type="duplicateValues" dxfId="359" priority="13"/>
  </conditionalFormatting>
  <conditionalFormatting sqref="B77:B84">
    <cfRule type="duplicateValues" dxfId="358" priority="12"/>
  </conditionalFormatting>
  <conditionalFormatting sqref="B77:B84">
    <cfRule type="duplicateValues" dxfId="357" priority="11"/>
  </conditionalFormatting>
  <conditionalFormatting sqref="B77:B84">
    <cfRule type="duplicateValues" dxfId="356" priority="10"/>
  </conditionalFormatting>
  <conditionalFormatting sqref="E77:E84">
    <cfRule type="duplicateValues" dxfId="355" priority="9"/>
  </conditionalFormatting>
  <conditionalFormatting sqref="B85:B90">
    <cfRule type="duplicateValues" dxfId="354" priority="8"/>
  </conditionalFormatting>
  <conditionalFormatting sqref="B85:B90">
    <cfRule type="duplicateValues" dxfId="353" priority="7"/>
  </conditionalFormatting>
  <conditionalFormatting sqref="B85:B90">
    <cfRule type="duplicateValues" dxfId="352" priority="6"/>
  </conditionalFormatting>
  <conditionalFormatting sqref="B85:B90">
    <cfRule type="duplicateValues" dxfId="351" priority="5"/>
  </conditionalFormatting>
  <conditionalFormatting sqref="B85:B90">
    <cfRule type="duplicateValues" dxfId="350" priority="4"/>
  </conditionalFormatting>
  <conditionalFormatting sqref="B85:B90">
    <cfRule type="duplicateValues" dxfId="349" priority="3"/>
  </conditionalFormatting>
  <conditionalFormatting sqref="E85:E90">
    <cfRule type="duplicateValues" dxfId="348" priority="2"/>
  </conditionalFormatting>
  <conditionalFormatting sqref="E1:E1048576">
    <cfRule type="duplicateValues" dxfId="294" priority="1"/>
  </conditionalFormatting>
  <hyperlinks>
    <hyperlink ref="B84" r:id="rId7" display="http://s460-helpdesk/CAisd/pdmweb.exe?OP=SEARCH+FACTORY=in+SKIPLIST=1+QBE.EQ.id=3670032"/>
    <hyperlink ref="B83" r:id="rId8" display="http://s460-helpdesk/CAisd/pdmweb.exe?OP=SEARCH+FACTORY=in+SKIPLIST=1+QBE.EQ.id=3670031"/>
    <hyperlink ref="B82" r:id="rId9" display="http://s460-helpdesk/CAisd/pdmweb.exe?OP=SEARCH+FACTORY=in+SKIPLIST=1+QBE.EQ.id=3670030"/>
    <hyperlink ref="B81" r:id="rId10" display="http://s460-helpdesk/CAisd/pdmweb.exe?OP=SEARCH+FACTORY=in+SKIPLIST=1+QBE.EQ.id=3670029"/>
    <hyperlink ref="B80" r:id="rId11" display="http://s460-helpdesk/CAisd/pdmweb.exe?OP=SEARCH+FACTORY=in+SKIPLIST=1+QBE.EQ.id=3670028"/>
    <hyperlink ref="B79" r:id="rId12" display="http://s460-helpdesk/CAisd/pdmweb.exe?OP=SEARCH+FACTORY=in+SKIPLIST=1+QBE.EQ.id=3670027"/>
    <hyperlink ref="B78" r:id="rId13" display="http://s460-helpdesk/CAisd/pdmweb.exe?OP=SEARCH+FACTORY=in+SKIPLIST=1+QBE.EQ.id=3670025"/>
    <hyperlink ref="B77" r:id="rId14" display="http://s460-helpdesk/CAisd/pdmweb.exe?OP=SEARCH+FACTORY=in+SKIPLIST=1+QBE.EQ.id=3670024"/>
  </hyperlinks>
  <pageMargins left="0.7" right="0.7" top="0.75" bottom="0.75" header="0.3" footer="0.3"/>
  <pageSetup scale="60" orientation="landscape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zoomScale="85" zoomScaleNormal="85" workbookViewId="0">
      <selection activeCell="C101" sqref="C101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5">
        <f>COUNTIF(A:E,"2 Gavetas Vacias + Gavetas Fallando")</f>
        <v>0</v>
      </c>
      <c r="I1" s="105">
        <f>COUNTIF(A:E,("3 Gavetas Vacias"))</f>
        <v>12</v>
      </c>
      <c r="J1" s="83">
        <f>COUNTIF(A:E,"2 Gavetas Fallando + 1 gavetas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4" t="s">
        <v>2545</v>
      </c>
      <c r="G2" s="103">
        <f>G3+G4</f>
        <v>86</v>
      </c>
      <c r="H2" s="104" t="s">
        <v>2555</v>
      </c>
      <c r="I2" s="103">
        <f>COUNTIF(A:E,"Abastecido")</f>
        <v>1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86</v>
      </c>
      <c r="H3" s="104" t="s">
        <v>2551</v>
      </c>
      <c r="I3" s="103">
        <f>COUNTIF(A:E,"Gavetas Vacías + Gavetas Fallando")</f>
        <v>8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44398.25</v>
      </c>
      <c r="C4" s="118"/>
      <c r="D4" s="118"/>
      <c r="E4" s="126"/>
      <c r="F4" s="104" t="s">
        <v>2541</v>
      </c>
      <c r="G4" s="103">
        <f>COUNTIF(REPORTE!A:Q,"En Servicio")</f>
        <v>0</v>
      </c>
      <c r="H4" s="104" t="s">
        <v>2554</v>
      </c>
      <c r="I4" s="103">
        <f>COUNTIF(A:E,"Solucionado")</f>
        <v>1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44398.708333333336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12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3" t="s">
        <v>2577</v>
      </c>
      <c r="B7" s="184"/>
      <c r="C7" s="184"/>
      <c r="D7" s="184"/>
      <c r="E7" s="185"/>
      <c r="F7" s="104" t="s">
        <v>2547</v>
      </c>
      <c r="G7" s="103">
        <f>COUNTIF(A:E,"Sin Efectivo")</f>
        <v>15</v>
      </c>
      <c r="H7" s="104" t="s">
        <v>2553</v>
      </c>
      <c r="I7" s="103">
        <f>COUNTIF(A:E,"GAVETA DE DEPOSITO LLENA")</f>
        <v>2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e">
        <f>VLOOKUP(B9,'[1]LISTADO ATM'!$A$2:$C$822,3,0)</f>
        <v>#N/A</v>
      </c>
      <c r="B9" s="143"/>
      <c r="C9" s="209" t="e">
        <f>VLOOKUP(B9,'[1]LISTADO ATM'!$A$2:$B$822,2,0)</f>
        <v>#N/A</v>
      </c>
      <c r="D9" s="131" t="s">
        <v>2540</v>
      </c>
      <c r="E9" s="137"/>
    </row>
    <row r="10" spans="1:11" ht="18" x14ac:dyDescent="0.25">
      <c r="A10" s="134" t="e">
        <f>VLOOKUP(B10,'[1]LISTADO ATM'!$A$2:$C$822,3,0)</f>
        <v>#N/A</v>
      </c>
      <c r="B10" s="143"/>
      <c r="C10" s="209" t="e">
        <f>VLOOKUP(B10,'[1]LISTADO ATM'!$A$2:$B$822,2,0)</f>
        <v>#N/A</v>
      </c>
      <c r="D10" s="131"/>
      <c r="E10" s="137"/>
    </row>
    <row r="11" spans="1:11" s="110" customFormat="1" ht="18" x14ac:dyDescent="0.25">
      <c r="A11" s="134" t="e">
        <f>VLOOKUP(B11,'[1]LISTADO ATM'!$A$2:$C$822,3,0)</f>
        <v>#N/A</v>
      </c>
      <c r="B11" s="143"/>
      <c r="C11" s="209" t="e">
        <f>VLOOKUP(B11,'[1]LISTADO ATM'!$A$2:$B$822,2,0)</f>
        <v>#N/A</v>
      </c>
      <c r="D11" s="131"/>
      <c r="E11" s="137"/>
    </row>
    <row r="12" spans="1:11" s="110" customFormat="1" ht="18" customHeight="1" x14ac:dyDescent="0.25">
      <c r="A12" s="134" t="e">
        <f>VLOOKUP(B12,'[1]LISTADO ATM'!$A$2:$C$822,3,0)</f>
        <v>#N/A</v>
      </c>
      <c r="B12" s="143"/>
      <c r="C12" s="209" t="e">
        <f>VLOOKUP(B12,'[1]LISTADO ATM'!$A$2:$B$822,2,0)</f>
        <v>#N/A</v>
      </c>
      <c r="D12" s="131"/>
      <c r="E12" s="137"/>
    </row>
    <row r="13" spans="1:11" s="117" customFormat="1" ht="18" x14ac:dyDescent="0.25">
      <c r="A13" s="134" t="e">
        <f>VLOOKUP(B13,'[1]LISTADO ATM'!$A$2:$C$822,3,0)</f>
        <v>#N/A</v>
      </c>
      <c r="B13" s="143"/>
      <c r="C13" s="209" t="e">
        <f>VLOOKUP(B13,'[1]LISTADO ATM'!$A$2:$B$822,2,0)</f>
        <v>#N/A</v>
      </c>
      <c r="D13" s="131"/>
      <c r="E13" s="137"/>
    </row>
    <row r="14" spans="1:11" s="117" customFormat="1" ht="18" x14ac:dyDescent="0.25">
      <c r="A14" s="134" t="e">
        <f>VLOOKUP(B14,'[1]LISTADO ATM'!$A$2:$C$822,3,0)</f>
        <v>#N/A</v>
      </c>
      <c r="B14" s="143"/>
      <c r="C14" s="209" t="e">
        <f>VLOOKUP(B14,'[1]LISTADO ATM'!$A$2:$B$822,2,0)</f>
        <v>#N/A</v>
      </c>
      <c r="D14" s="131"/>
      <c r="E14" s="137"/>
    </row>
    <row r="15" spans="1:11" s="117" customFormat="1" ht="18" x14ac:dyDescent="0.25">
      <c r="A15" s="134" t="e">
        <f>VLOOKUP(B15,'[1]LISTADO ATM'!$A$2:$C$822,3,0)</f>
        <v>#N/A</v>
      </c>
      <c r="B15" s="143"/>
      <c r="C15" s="209" t="e">
        <f>VLOOKUP(B15,'[1]LISTADO ATM'!$A$2:$B$822,2,0)</f>
        <v>#N/A</v>
      </c>
      <c r="D15" s="131"/>
      <c r="E15" s="137"/>
    </row>
    <row r="16" spans="1:11" s="117" customFormat="1" ht="18" customHeight="1" x14ac:dyDescent="0.25">
      <c r="A16" s="134" t="e">
        <f>VLOOKUP(B16,'[1]LISTADO ATM'!$A$2:$C$822,3,0)</f>
        <v>#N/A</v>
      </c>
      <c r="B16" s="143"/>
      <c r="C16" s="209" t="e">
        <f>VLOOKUP(B16,'[1]LISTADO ATM'!$A$2:$B$822,2,0)</f>
        <v>#N/A</v>
      </c>
      <c r="D16" s="131"/>
      <c r="E16" s="137"/>
    </row>
    <row r="17" spans="1:5" s="117" customFormat="1" ht="18.75" thickBot="1" x14ac:dyDescent="0.3">
      <c r="A17" s="120" t="s">
        <v>2468</v>
      </c>
      <c r="B17" s="153">
        <f>COUNT(B9:B16)</f>
        <v>0</v>
      </c>
      <c r="C17" s="186"/>
      <c r="D17" s="187"/>
      <c r="E17" s="188"/>
    </row>
    <row r="18" spans="1:5" s="117" customFormat="1" x14ac:dyDescent="0.25">
      <c r="B18" s="146"/>
      <c r="E18" s="122"/>
    </row>
    <row r="19" spans="1:5" s="117" customFormat="1" ht="18" customHeight="1" x14ac:dyDescent="0.25">
      <c r="A19" s="183" t="s">
        <v>2578</v>
      </c>
      <c r="B19" s="184"/>
      <c r="C19" s="184"/>
      <c r="D19" s="184"/>
      <c r="E19" s="185"/>
    </row>
    <row r="20" spans="1:5" s="117" customFormat="1" ht="18" x14ac:dyDescent="0.25">
      <c r="A20" s="119" t="s">
        <v>15</v>
      </c>
      <c r="B20" s="119" t="s">
        <v>2412</v>
      </c>
      <c r="C20" s="119" t="s">
        <v>46</v>
      </c>
      <c r="D20" s="119" t="s">
        <v>2415</v>
      </c>
      <c r="E20" s="119" t="s">
        <v>2413</v>
      </c>
    </row>
    <row r="21" spans="1:5" s="117" customFormat="1" ht="18" x14ac:dyDescent="0.25">
      <c r="A21" s="134" t="e">
        <f>VLOOKUP(B21,'[1]LISTADO ATM'!$A$2:$C$822,3,0)</f>
        <v>#N/A</v>
      </c>
      <c r="B21" s="142"/>
      <c r="C21" s="137" t="e">
        <f>VLOOKUP(B21,'[1]LISTADO ATM'!$A$2:$B$822,2,0)</f>
        <v>#N/A</v>
      </c>
      <c r="D21" s="131" t="s">
        <v>2536</v>
      </c>
      <c r="E21" s="137"/>
    </row>
    <row r="22" spans="1:5" s="117" customFormat="1" ht="18" x14ac:dyDescent="0.25">
      <c r="A22" s="134" t="e">
        <f>VLOOKUP(B22,'[1]LISTADO ATM'!$A$2:$C$822,3,0)</f>
        <v>#N/A</v>
      </c>
      <c r="B22" s="142"/>
      <c r="C22" s="137" t="e">
        <f>VLOOKUP(B22,'[1]LISTADO ATM'!$A$2:$B$822,2,0)</f>
        <v>#N/A</v>
      </c>
      <c r="D22" s="131"/>
      <c r="E22" s="137"/>
    </row>
    <row r="23" spans="1:5" s="117" customFormat="1" ht="18.75" customHeight="1" x14ac:dyDescent="0.25">
      <c r="A23" s="134" t="e">
        <f>VLOOKUP(B23,'[1]LISTADO ATM'!$A$2:$C$822,3,0)</f>
        <v>#N/A</v>
      </c>
      <c r="B23" s="142"/>
      <c r="C23" s="137" t="e">
        <f>VLOOKUP(B23,'[1]LISTADO ATM'!$A$2:$B$822,2,0)</f>
        <v>#N/A</v>
      </c>
      <c r="D23" s="131"/>
      <c r="E23" s="137"/>
    </row>
    <row r="24" spans="1:5" s="117" customFormat="1" ht="18" customHeight="1" x14ac:dyDescent="0.25">
      <c r="A24" s="134" t="e">
        <f>VLOOKUP(B24,'[1]LISTADO ATM'!$A$2:$C$822,3,0)</f>
        <v>#N/A</v>
      </c>
      <c r="B24" s="142"/>
      <c r="C24" s="137" t="e">
        <f>VLOOKUP(B24,'[1]LISTADO ATM'!$A$2:$B$822,2,0)</f>
        <v>#N/A</v>
      </c>
      <c r="D24" s="131"/>
      <c r="E24" s="137"/>
    </row>
    <row r="25" spans="1:5" s="117" customFormat="1" ht="18" x14ac:dyDescent="0.25">
      <c r="A25" s="134" t="e">
        <f>VLOOKUP(B25,'[1]LISTADO ATM'!$A$2:$C$822,3,0)</f>
        <v>#N/A</v>
      </c>
      <c r="B25" s="142"/>
      <c r="C25" s="137" t="e">
        <f>VLOOKUP(B25,'[1]LISTADO ATM'!$A$2:$B$822,2,0)</f>
        <v>#N/A</v>
      </c>
      <c r="D25" s="131"/>
      <c r="E25" s="137"/>
    </row>
    <row r="26" spans="1:5" s="110" customFormat="1" ht="18.75" thickBot="1" x14ac:dyDescent="0.3">
      <c r="A26" s="120" t="s">
        <v>2468</v>
      </c>
      <c r="B26" s="153">
        <f>COUNT(B21:B25)</f>
        <v>0</v>
      </c>
      <c r="C26" s="186"/>
      <c r="D26" s="187"/>
      <c r="E26" s="188"/>
    </row>
    <row r="27" spans="1:5" s="110" customFormat="1" ht="15.75" thickBot="1" x14ac:dyDescent="0.3">
      <c r="A27" s="117"/>
      <c r="B27" s="146"/>
      <c r="C27" s="117"/>
      <c r="D27" s="117"/>
      <c r="E27" s="122"/>
    </row>
    <row r="28" spans="1:5" s="110" customFormat="1" ht="18" customHeight="1" thickBot="1" x14ac:dyDescent="0.3">
      <c r="A28" s="191" t="s">
        <v>2469</v>
      </c>
      <c r="B28" s="192"/>
      <c r="C28" s="192"/>
      <c r="D28" s="192"/>
      <c r="E28" s="193"/>
    </row>
    <row r="29" spans="1:5" s="110" customFormat="1" ht="18" x14ac:dyDescent="0.25">
      <c r="A29" s="119" t="s">
        <v>15</v>
      </c>
      <c r="B29" s="119" t="s">
        <v>2412</v>
      </c>
      <c r="C29" s="119" t="s">
        <v>46</v>
      </c>
      <c r="D29" s="119" t="s">
        <v>2415</v>
      </c>
      <c r="E29" s="119" t="s">
        <v>2413</v>
      </c>
    </row>
    <row r="30" spans="1:5" s="110" customFormat="1" ht="18.75" customHeight="1" x14ac:dyDescent="0.25">
      <c r="A30" s="148" t="str">
        <f>VLOOKUP(B30,'[1]LISTADO ATM'!$A$2:$C$822,3,0)</f>
        <v>ESTE</v>
      </c>
      <c r="B30" s="143">
        <v>480</v>
      </c>
      <c r="C30" s="149" t="str">
        <f>VLOOKUP(B30,'[1]LISTADO ATM'!$A$2:$B$822,2,0)</f>
        <v>ATM UNP Farmaconal Higuey</v>
      </c>
      <c r="D30" s="150" t="s">
        <v>2433</v>
      </c>
      <c r="E30" s="137">
        <v>3335959434</v>
      </c>
    </row>
    <row r="31" spans="1:5" s="110" customFormat="1" ht="18.75" customHeight="1" x14ac:dyDescent="0.25">
      <c r="A31" s="148" t="str">
        <f>VLOOKUP(B31,'[1]LISTADO ATM'!$A$2:$C$822,3,0)</f>
        <v>ESTE</v>
      </c>
      <c r="B31" s="143">
        <v>429</v>
      </c>
      <c r="C31" s="149" t="str">
        <f>VLOOKUP(B31,'[1]LISTADO ATM'!$A$2:$B$822,2,0)</f>
        <v xml:space="preserve">ATM Oficina Jumbo La Romana </v>
      </c>
      <c r="D31" s="150" t="s">
        <v>2433</v>
      </c>
      <c r="E31" s="137" t="s">
        <v>2602</v>
      </c>
    </row>
    <row r="32" spans="1:5" s="110" customFormat="1" ht="18" customHeight="1" x14ac:dyDescent="0.25">
      <c r="A32" s="134" t="str">
        <f>VLOOKUP(B32,'[1]LISTADO ATM'!$A$2:$C$822,3,0)</f>
        <v>DISTRITO NACIONAL</v>
      </c>
      <c r="B32" s="143">
        <v>813</v>
      </c>
      <c r="C32" s="137" t="str">
        <f>VLOOKUP(B32,'[1]LISTADO ATM'!$A$2:$B$822,2,0)</f>
        <v>ATM Oficina Occidental Mall</v>
      </c>
      <c r="D32" s="130" t="s">
        <v>2433</v>
      </c>
      <c r="E32" s="137">
        <v>3335960740</v>
      </c>
    </row>
    <row r="33" spans="1:5" s="110" customFormat="1" ht="18" x14ac:dyDescent="0.25">
      <c r="A33" s="134" t="str">
        <f>VLOOKUP(B33,'[1]LISTADO ATM'!$A$2:$C$822,3,0)</f>
        <v>ESTE</v>
      </c>
      <c r="B33" s="143">
        <v>660</v>
      </c>
      <c r="C33" s="137" t="str">
        <f>VLOOKUP(B33,'[1]LISTADO ATM'!$A$2:$B$822,2,0)</f>
        <v>ATM Oficina Romana Norte II</v>
      </c>
      <c r="D33" s="130" t="s">
        <v>2433</v>
      </c>
      <c r="E33" s="137">
        <v>3335960912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884</v>
      </c>
      <c r="C34" s="137" t="str">
        <f>VLOOKUP(B34,'[1]LISTADO ATM'!$A$2:$B$822,2,0)</f>
        <v xml:space="preserve">ATM UNP Olé Sabana Perdida </v>
      </c>
      <c r="D34" s="130" t="s">
        <v>2433</v>
      </c>
      <c r="E34" s="137">
        <v>3335961444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359</v>
      </c>
      <c r="C35" s="137" t="str">
        <f>VLOOKUP(B35,'[1]LISTADO ATM'!$A$2:$B$822,2,0)</f>
        <v>ATM S/M Bravo Ozama</v>
      </c>
      <c r="D35" s="130" t="s">
        <v>2433</v>
      </c>
      <c r="E35" s="137">
        <v>3335961461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560</v>
      </c>
      <c r="C36" s="137" t="str">
        <f>VLOOKUP(B36,'[1]LISTADO ATM'!$A$2:$B$822,2,0)</f>
        <v xml:space="preserve">ATM Junta Central Electoral </v>
      </c>
      <c r="D36" s="130" t="s">
        <v>2433</v>
      </c>
      <c r="E36" s="137">
        <v>3335961462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425</v>
      </c>
      <c r="C37" s="137" t="str">
        <f>VLOOKUP(B37,'[1]LISTADO ATM'!$A$2:$B$822,2,0)</f>
        <v xml:space="preserve">ATM UNP Jumbo Luperón II </v>
      </c>
      <c r="D37" s="130" t="s">
        <v>2433</v>
      </c>
      <c r="E37" s="137" t="s">
        <v>2661</v>
      </c>
    </row>
    <row r="38" spans="1:5" s="117" customFormat="1" ht="18" x14ac:dyDescent="0.25">
      <c r="A38" s="134"/>
      <c r="B38" s="143">
        <v>717</v>
      </c>
      <c r="C38" s="137" t="str">
        <f>VLOOKUP(B38,'[1]LISTADO ATM'!$A$2:$B$822,2,0)</f>
        <v xml:space="preserve">ATM Oficina Los Alcarrizos </v>
      </c>
      <c r="D38" s="130" t="s">
        <v>2433</v>
      </c>
      <c r="E38" s="137">
        <v>3335958083</v>
      </c>
    </row>
    <row r="39" spans="1:5" s="117" customFormat="1" ht="18" x14ac:dyDescent="0.25">
      <c r="A39" s="134" t="str">
        <f>VLOOKUP(B39,'[1]LISTADO ATM'!$A$2:$C$822,3,0)</f>
        <v>ESTE</v>
      </c>
      <c r="B39" s="143">
        <v>912</v>
      </c>
      <c r="C39" s="137" t="str">
        <f>VLOOKUP(B39,'[1]LISTADO ATM'!$A$2:$B$822,2,0)</f>
        <v xml:space="preserve">ATM Oficina San Pedro II </v>
      </c>
      <c r="D39" s="130" t="s">
        <v>2433</v>
      </c>
      <c r="E39" s="137">
        <v>3335961467</v>
      </c>
    </row>
    <row r="40" spans="1:5" s="117" customFormat="1" ht="18" x14ac:dyDescent="0.25">
      <c r="A40" s="134" t="str">
        <f>VLOOKUP(B40,'[1]LISTADO ATM'!$A$2:$C$822,3,0)</f>
        <v>DISTRITO NACIONAL</v>
      </c>
      <c r="B40" s="143">
        <v>908</v>
      </c>
      <c r="C40" s="137" t="str">
        <f>VLOOKUP(B40,'[1]LISTADO ATM'!$A$2:$B$822,2,0)</f>
        <v xml:space="preserve">ATM Oficina Plaza Botánika </v>
      </c>
      <c r="D40" s="130" t="s">
        <v>2433</v>
      </c>
      <c r="E40" s="137">
        <v>3335960977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378</v>
      </c>
      <c r="C41" s="137" t="str">
        <f>VLOOKUP(B41,'[1]LISTADO ATM'!$A$2:$B$822,2,0)</f>
        <v>ATM UNP Villa Flores</v>
      </c>
      <c r="D41" s="130" t="s">
        <v>2433</v>
      </c>
      <c r="E41" s="137">
        <v>3335961411</v>
      </c>
    </row>
    <row r="42" spans="1:5" s="117" customFormat="1" ht="18" x14ac:dyDescent="0.25">
      <c r="A42" s="134" t="str">
        <f>VLOOKUP(B42,'[1]LISTADO ATM'!$A$2:$C$822,3,0)</f>
        <v>NORTE</v>
      </c>
      <c r="B42" s="143">
        <v>288</v>
      </c>
      <c r="C42" s="137" t="str">
        <f>VLOOKUP(B42,'[1]LISTADO ATM'!$A$2:$B$822,2,0)</f>
        <v xml:space="preserve">ATM Oficina Camino Real II (Puerto Plata) </v>
      </c>
      <c r="D42" s="130" t="s">
        <v>2433</v>
      </c>
      <c r="E42" s="137" t="s">
        <v>2662</v>
      </c>
    </row>
    <row r="43" spans="1:5" s="117" customFormat="1" ht="18" x14ac:dyDescent="0.25">
      <c r="A43" s="148" t="str">
        <f>VLOOKUP(B43,'[1]LISTADO ATM'!$A$2:$C$822,3,0)</f>
        <v>DISTRITO NACIONAL</v>
      </c>
      <c r="B43" s="210">
        <v>409</v>
      </c>
      <c r="C43" s="149" t="str">
        <f>VLOOKUP(B43,'[1]LISTADO ATM'!$A$2:$B$822,2,0)</f>
        <v xml:space="preserve">ATM Oficina Las Palmas de Herrera I </v>
      </c>
      <c r="D43" s="130" t="s">
        <v>2433</v>
      </c>
      <c r="E43" s="154">
        <v>3335961493</v>
      </c>
    </row>
    <row r="44" spans="1:5" s="117" customFormat="1" ht="18" x14ac:dyDescent="0.25">
      <c r="A44" s="148" t="str">
        <f>VLOOKUP(B44,'[1]LISTADO ATM'!$A$2:$C$822,3,0)</f>
        <v>SUR</v>
      </c>
      <c r="B44" s="143">
        <v>311</v>
      </c>
      <c r="C44" s="149" t="str">
        <f>VLOOKUP(B44,'[1]LISTADO ATM'!$A$2:$B$822,2,0)</f>
        <v>ATM Plaza Eroski</v>
      </c>
      <c r="D44" s="130" t="s">
        <v>2433</v>
      </c>
      <c r="E44" s="137">
        <v>3335961564</v>
      </c>
    </row>
    <row r="45" spans="1:5" s="117" customFormat="1" ht="18" x14ac:dyDescent="0.25">
      <c r="A45" s="148" t="e">
        <f>VLOOKUP(B45,'[1]LISTADO ATM'!$A$2:$C$822,3,0)</f>
        <v>#N/A</v>
      </c>
      <c r="B45" s="143"/>
      <c r="C45" s="149" t="e">
        <f>VLOOKUP(B45,'[1]LISTADO ATM'!$A$2:$B$822,2,0)</f>
        <v>#N/A</v>
      </c>
      <c r="D45" s="161"/>
      <c r="E45" s="154"/>
    </row>
    <row r="46" spans="1:5" s="117" customFormat="1" ht="18.75" customHeight="1" x14ac:dyDescent="0.25">
      <c r="A46" s="148" t="e">
        <f>VLOOKUP(B46,'[1]LISTADO ATM'!$A$2:$C$822,3,0)</f>
        <v>#N/A</v>
      </c>
      <c r="B46" s="143"/>
      <c r="C46" s="149" t="e">
        <f>VLOOKUP(B46,'[1]LISTADO ATM'!$A$2:$B$822,2,0)</f>
        <v>#N/A</v>
      </c>
      <c r="D46" s="161"/>
      <c r="E46" s="154"/>
    </row>
    <row r="47" spans="1:5" s="117" customFormat="1" ht="18" customHeight="1" x14ac:dyDescent="0.25">
      <c r="A47" s="148" t="e">
        <f>VLOOKUP(B47,'[1]LISTADO ATM'!$A$2:$C$822,3,0)</f>
        <v>#N/A</v>
      </c>
      <c r="B47" s="143"/>
      <c r="C47" s="149" t="e">
        <f>VLOOKUP(B47,'[1]LISTADO ATM'!$A$2:$B$822,2,0)</f>
        <v>#N/A</v>
      </c>
      <c r="D47" s="161"/>
      <c r="E47" s="154"/>
    </row>
    <row r="48" spans="1:5" s="117" customFormat="1" ht="18" x14ac:dyDescent="0.25">
      <c r="A48" s="148" t="e">
        <f>VLOOKUP(B48,'[1]LISTADO ATM'!$A$2:$C$822,3,0)</f>
        <v>#N/A</v>
      </c>
      <c r="B48" s="143"/>
      <c r="C48" s="149" t="e">
        <f>VLOOKUP(B48,'[1]LISTADO ATM'!$A$2:$B$822,2,0)</f>
        <v>#N/A</v>
      </c>
      <c r="D48" s="161"/>
      <c r="E48" s="154"/>
    </row>
    <row r="49" spans="1:8" s="110" customFormat="1" ht="18.75" customHeight="1" x14ac:dyDescent="0.25">
      <c r="A49" s="148" t="e">
        <f>VLOOKUP(B49,'[1]LISTADO ATM'!$A$2:$C$822,3,0)</f>
        <v>#N/A</v>
      </c>
      <c r="B49" s="143"/>
      <c r="C49" s="149" t="e">
        <f>VLOOKUP(B49,'[1]LISTADO ATM'!$A$2:$B$822,2,0)</f>
        <v>#N/A</v>
      </c>
      <c r="D49" s="161"/>
      <c r="E49" s="154"/>
    </row>
    <row r="50" spans="1:8" ht="18.75" thickBot="1" x14ac:dyDescent="0.3">
      <c r="A50" s="138"/>
      <c r="B50" s="153">
        <f>COUNT(B30:B44)</f>
        <v>15</v>
      </c>
      <c r="C50" s="129"/>
      <c r="D50" s="129"/>
      <c r="E50" s="129"/>
      <c r="F50" s="106"/>
    </row>
    <row r="51" spans="1:8" ht="15.75" thickBot="1" x14ac:dyDescent="0.3">
      <c r="A51" s="117"/>
      <c r="B51" s="146"/>
      <c r="C51" s="117"/>
      <c r="D51" s="117"/>
      <c r="E51" s="122"/>
    </row>
    <row r="52" spans="1:8" ht="18" customHeight="1" thickBot="1" x14ac:dyDescent="0.3">
      <c r="A52" s="191" t="s">
        <v>2475</v>
      </c>
      <c r="B52" s="192"/>
      <c r="C52" s="192"/>
      <c r="D52" s="192"/>
      <c r="E52" s="193"/>
    </row>
    <row r="53" spans="1:8" s="106" customFormat="1" ht="18" x14ac:dyDescent="0.25">
      <c r="A53" s="119" t="s">
        <v>15</v>
      </c>
      <c r="B53" s="119" t="s">
        <v>2412</v>
      </c>
      <c r="C53" s="119" t="s">
        <v>46</v>
      </c>
      <c r="D53" s="119" t="s">
        <v>2415</v>
      </c>
      <c r="E53" s="119" t="s">
        <v>2413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876</v>
      </c>
      <c r="C54" s="137" t="str">
        <f>VLOOKUP(B54,'[1]LISTADO ATM'!$A$2:$B$822,2,0)</f>
        <v xml:space="preserve">ATM Estación Next Abraham Lincoln </v>
      </c>
      <c r="D54" s="134" t="s">
        <v>2475</v>
      </c>
      <c r="E54" s="154">
        <v>3335956269</v>
      </c>
      <c r="G54" s="110"/>
      <c r="H54" s="110"/>
    </row>
    <row r="55" spans="1:8" ht="18" x14ac:dyDescent="0.25">
      <c r="A55" s="134" t="str">
        <f>VLOOKUP(B55,'[1]LISTADO ATM'!$A$2:$C$822,3,0)</f>
        <v>DISTRITO NACIONAL</v>
      </c>
      <c r="B55" s="142">
        <v>618</v>
      </c>
      <c r="C55" s="137" t="str">
        <f>VLOOKUP(B55,'[1]LISTADO ATM'!$A$2:$B$822,2,0)</f>
        <v xml:space="preserve">ATM Bienes Nacionales </v>
      </c>
      <c r="D55" s="134" t="s">
        <v>2475</v>
      </c>
      <c r="E55" s="154">
        <v>3335960469</v>
      </c>
      <c r="G55" s="110"/>
      <c r="H55" s="110"/>
    </row>
    <row r="56" spans="1:8" s="110" customFormat="1" ht="18" x14ac:dyDescent="0.25">
      <c r="A56" s="134" t="str">
        <f>VLOOKUP(B56,'[1]LISTADO ATM'!$A$2:$C$822,3,0)</f>
        <v>ESTE</v>
      </c>
      <c r="B56" s="142">
        <v>824</v>
      </c>
      <c r="C56" s="137" t="str">
        <f>VLOOKUP(B56,'[1]LISTADO ATM'!$A$2:$B$822,2,0)</f>
        <v xml:space="preserve">ATM Multiplaza (Higuey) </v>
      </c>
      <c r="D56" s="134" t="s">
        <v>2475</v>
      </c>
      <c r="E56" s="154">
        <v>3335960761</v>
      </c>
    </row>
    <row r="57" spans="1:8" s="110" customFormat="1" ht="18.75" customHeight="1" x14ac:dyDescent="0.25">
      <c r="A57" s="134" t="str">
        <f>VLOOKUP(B57,'[1]LISTADO ATM'!$A$2:$C$822,3,0)</f>
        <v>DISTRITO NACIONAL</v>
      </c>
      <c r="B57" s="142">
        <v>585</v>
      </c>
      <c r="C57" s="137" t="str">
        <f>VLOOKUP(B57,'[1]LISTADO ATM'!$A$2:$B$822,2,0)</f>
        <v xml:space="preserve">ATM Oficina Haina Oriental </v>
      </c>
      <c r="D57" s="134" t="s">
        <v>2475</v>
      </c>
      <c r="E57" s="154" t="s">
        <v>2663</v>
      </c>
    </row>
    <row r="58" spans="1:8" s="110" customFormat="1" ht="18" customHeight="1" x14ac:dyDescent="0.25">
      <c r="A58" s="134"/>
      <c r="B58" s="142">
        <v>515</v>
      </c>
      <c r="C58" s="137" t="str">
        <f>VLOOKUP(B58,'[1]LISTADO ATM'!$A$2:$B$822,2,0)</f>
        <v xml:space="preserve">ATM Oficina Agora Mall I </v>
      </c>
      <c r="D58" s="134" t="s">
        <v>2475</v>
      </c>
      <c r="E58" s="154">
        <v>3335961459</v>
      </c>
    </row>
    <row r="59" spans="1:8" s="110" customFormat="1" ht="18" x14ac:dyDescent="0.25">
      <c r="A59" s="134" t="str">
        <f>VLOOKUP(B59,'[1]LISTADO ATM'!$A$2:$C$822,3,0)</f>
        <v>DISTRITO NACIONAL</v>
      </c>
      <c r="B59" s="142">
        <v>696</v>
      </c>
      <c r="C59" s="137" t="str">
        <f>VLOOKUP(B59,'[1]LISTADO ATM'!$A$2:$B$822,2,0)</f>
        <v>ATM Olé Jacobo Majluta</v>
      </c>
      <c r="D59" s="134" t="s">
        <v>2475</v>
      </c>
      <c r="E59" s="154">
        <v>3335960767</v>
      </c>
    </row>
    <row r="60" spans="1:8" s="110" customFormat="1" ht="18" x14ac:dyDescent="0.25">
      <c r="A60" s="134" t="str">
        <f>VLOOKUP(B60,'[1]LISTADO ATM'!$A$2:$C$822,3,0)</f>
        <v>DISTRITO NACIONAL</v>
      </c>
      <c r="B60" s="142">
        <v>567</v>
      </c>
      <c r="C60" s="137" t="str">
        <f>VLOOKUP(B60,'[1]LISTADO ATM'!$A$2:$B$822,2,0)</f>
        <v xml:space="preserve">ATM Oficina Máximo Gómez </v>
      </c>
      <c r="D60" s="134" t="s">
        <v>2475</v>
      </c>
      <c r="E60" s="154">
        <v>3335961242</v>
      </c>
    </row>
    <row r="61" spans="1:8" ht="18" x14ac:dyDescent="0.25">
      <c r="A61" s="134"/>
      <c r="B61" s="142"/>
      <c r="C61" s="154"/>
      <c r="D61" s="211"/>
      <c r="E61" s="154"/>
    </row>
    <row r="62" spans="1:8" ht="18" x14ac:dyDescent="0.25">
      <c r="A62" s="134"/>
      <c r="B62" s="142"/>
      <c r="C62" s="154"/>
      <c r="D62" s="211"/>
      <c r="E62" s="154"/>
    </row>
    <row r="63" spans="1:8" ht="18.75" customHeight="1" x14ac:dyDescent="0.25">
      <c r="A63" s="134"/>
      <c r="B63" s="142"/>
      <c r="C63" s="154"/>
      <c r="D63" s="211"/>
      <c r="E63" s="154"/>
    </row>
    <row r="64" spans="1:8" ht="18" x14ac:dyDescent="0.25">
      <c r="A64" s="134"/>
      <c r="B64" s="142"/>
      <c r="C64" s="154"/>
      <c r="D64" s="211"/>
      <c r="E64" s="154"/>
    </row>
    <row r="65" spans="1:5" ht="18.75" thickBot="1" x14ac:dyDescent="0.3">
      <c r="A65" s="138" t="s">
        <v>2468</v>
      </c>
      <c r="B65" s="153">
        <f>COUNT(B54:B60)</f>
        <v>7</v>
      </c>
      <c r="C65" s="129"/>
      <c r="D65" s="129"/>
      <c r="E65" s="129"/>
    </row>
    <row r="66" spans="1:5" ht="18.75" customHeight="1" thickBot="1" x14ac:dyDescent="0.3">
      <c r="A66" s="117"/>
      <c r="B66" s="146"/>
      <c r="C66" s="117"/>
      <c r="D66" s="117"/>
      <c r="E66" s="122"/>
    </row>
    <row r="67" spans="1:5" ht="18" customHeight="1" x14ac:dyDescent="0.25">
      <c r="A67" s="194" t="s">
        <v>2579</v>
      </c>
      <c r="B67" s="195"/>
      <c r="C67" s="195"/>
      <c r="D67" s="195"/>
      <c r="E67" s="196"/>
    </row>
    <row r="68" spans="1:5" ht="18" x14ac:dyDescent="0.25">
      <c r="A68" s="119" t="s">
        <v>15</v>
      </c>
      <c r="B68" s="119" t="s">
        <v>2412</v>
      </c>
      <c r="C68" s="121" t="s">
        <v>46</v>
      </c>
      <c r="D68" s="132" t="s">
        <v>2415</v>
      </c>
      <c r="E68" s="119" t="s">
        <v>2413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391</v>
      </c>
      <c r="C69" s="137" t="str">
        <f>VLOOKUP(B69,'[1]LISTADO ATM'!$A$2:$B$822,2,0)</f>
        <v xml:space="preserve">ATM S/M Jumbo Luperón </v>
      </c>
      <c r="D69" s="144" t="s">
        <v>2556</v>
      </c>
      <c r="E69" s="139">
        <v>3335956332</v>
      </c>
    </row>
    <row r="70" spans="1:5" ht="18" x14ac:dyDescent="0.25">
      <c r="A70" s="133" t="str">
        <f>VLOOKUP(B70,'[1]LISTADO ATM'!$A$2:$C$822,3,0)</f>
        <v>NORTE</v>
      </c>
      <c r="B70" s="142">
        <v>774</v>
      </c>
      <c r="C70" s="137" t="str">
        <f>VLOOKUP(B70,'[1]LISTADO ATM'!$A$2:$B$822,2,0)</f>
        <v xml:space="preserve">ATM Oficina Montecristi </v>
      </c>
      <c r="D70" s="144" t="s">
        <v>2556</v>
      </c>
      <c r="E70" s="139">
        <v>3335961466</v>
      </c>
    </row>
    <row r="71" spans="1:5" ht="18" x14ac:dyDescent="0.25">
      <c r="A71" s="133" t="str">
        <f>VLOOKUP(B71,'[1]LISTADO ATM'!$A$2:$C$822,3,0)</f>
        <v>DISTRITO NACIONAL</v>
      </c>
      <c r="B71" s="142">
        <v>54</v>
      </c>
      <c r="C71" s="137" t="str">
        <f>VLOOKUP(B71,'[1]LISTADO ATM'!$A$2:$B$822,2,0)</f>
        <v xml:space="preserve">ATM Autoservicio Galería 360 </v>
      </c>
      <c r="D71" s="143" t="s">
        <v>2557</v>
      </c>
      <c r="E71" s="139">
        <v>3335961465</v>
      </c>
    </row>
    <row r="72" spans="1:5" ht="18" x14ac:dyDescent="0.25">
      <c r="A72" s="133"/>
      <c r="B72" s="142">
        <v>238</v>
      </c>
      <c r="C72" s="137" t="str">
        <f>VLOOKUP(B72,'[1]LISTADO ATM'!$A$2:$B$822,2,0)</f>
        <v xml:space="preserve">ATM Multicentro La Sirena Charles de Gaulle </v>
      </c>
      <c r="D72" s="143" t="s">
        <v>2557</v>
      </c>
      <c r="E72" s="139">
        <v>3335961488</v>
      </c>
    </row>
    <row r="73" spans="1:5" ht="18" customHeight="1" x14ac:dyDescent="0.25">
      <c r="A73" s="133" t="str">
        <f>VLOOKUP(B73,'[1]LISTADO ATM'!$A$2:$C$822,3,0)</f>
        <v>DISTRITO NACIONAL</v>
      </c>
      <c r="B73" s="142">
        <v>525</v>
      </c>
      <c r="C73" s="137" t="str">
        <f>VLOOKUP(B73,'[1]LISTADO ATM'!$A$2:$B$822,2,0)</f>
        <v>ATM S/M Bravo Las Americas</v>
      </c>
      <c r="D73" s="144" t="s">
        <v>2556</v>
      </c>
      <c r="E73" s="139">
        <v>3335958562</v>
      </c>
    </row>
    <row r="74" spans="1:5" ht="18" x14ac:dyDescent="0.25">
      <c r="A74" s="134"/>
      <c r="B74" s="142">
        <v>606</v>
      </c>
      <c r="C74" s="137" t="str">
        <f>VLOOKUP(B74,'[1]LISTADO ATM'!$A$2:$B$822,2,0)</f>
        <v xml:space="preserve">ATM UNP Manolo Tavarez Justo </v>
      </c>
      <c r="D74" s="144" t="s">
        <v>2556</v>
      </c>
      <c r="E74" s="139">
        <v>3335961484</v>
      </c>
    </row>
    <row r="75" spans="1:5" ht="18" customHeight="1" x14ac:dyDescent="0.25">
      <c r="A75" s="134"/>
      <c r="B75" s="142"/>
      <c r="C75" s="154"/>
      <c r="D75" s="212"/>
      <c r="E75" s="139"/>
    </row>
    <row r="76" spans="1:5" ht="18" x14ac:dyDescent="0.25">
      <c r="A76" s="134"/>
      <c r="B76" s="142"/>
      <c r="C76" s="154"/>
      <c r="D76" s="212"/>
      <c r="E76" s="139"/>
    </row>
    <row r="77" spans="1:5" ht="18.75" thickBot="1" x14ac:dyDescent="0.3">
      <c r="A77" s="138" t="s">
        <v>2468</v>
      </c>
      <c r="B77" s="153">
        <f>COUNT(B69:B74)</f>
        <v>6</v>
      </c>
      <c r="C77" s="129"/>
      <c r="D77" s="129"/>
      <c r="E77" s="129"/>
    </row>
    <row r="78" spans="1:5" ht="18" customHeight="1" thickBot="1" x14ac:dyDescent="0.3">
      <c r="A78" s="117"/>
      <c r="B78" s="146"/>
      <c r="C78" s="117"/>
      <c r="D78" s="117"/>
      <c r="E78" s="122"/>
    </row>
    <row r="79" spans="1:5" ht="18" customHeight="1" thickBot="1" x14ac:dyDescent="0.3">
      <c r="A79" s="197" t="s">
        <v>2470</v>
      </c>
      <c r="B79" s="198"/>
      <c r="C79" s="117" t="s">
        <v>2409</v>
      </c>
      <c r="D79" s="122"/>
      <c r="E79" s="122"/>
    </row>
    <row r="80" spans="1:5" ht="18.75" customHeight="1" thickBot="1" x14ac:dyDescent="0.3">
      <c r="A80" s="140">
        <f>+B50+B65+B77</f>
        <v>28</v>
      </c>
      <c r="B80" s="147"/>
      <c r="C80" s="117"/>
      <c r="D80" s="117"/>
      <c r="E80" s="117"/>
    </row>
    <row r="81" spans="1:5" ht="18.75" customHeight="1" thickBot="1" x14ac:dyDescent="0.3">
      <c r="A81" s="117"/>
      <c r="B81" s="146"/>
      <c r="C81" s="117"/>
      <c r="D81" s="117"/>
      <c r="E81" s="122"/>
    </row>
    <row r="82" spans="1:5" ht="18.75" customHeight="1" thickBot="1" x14ac:dyDescent="0.3">
      <c r="A82" s="191" t="s">
        <v>2471</v>
      </c>
      <c r="B82" s="192"/>
      <c r="C82" s="192"/>
      <c r="D82" s="192"/>
      <c r="E82" s="193"/>
    </row>
    <row r="83" spans="1:5" ht="18" x14ac:dyDescent="0.25">
      <c r="A83" s="123" t="s">
        <v>15</v>
      </c>
      <c r="B83" s="119" t="s">
        <v>2412</v>
      </c>
      <c r="C83" s="121" t="s">
        <v>46</v>
      </c>
      <c r="D83" s="189" t="s">
        <v>2415</v>
      </c>
      <c r="E83" s="190"/>
    </row>
    <row r="84" spans="1:5" ht="18.75" customHeight="1" x14ac:dyDescent="0.25">
      <c r="A84" s="134" t="str">
        <f>VLOOKUP(B84,'[1]LISTADO ATM'!$A$2:$C$822,3,0)</f>
        <v>SUR</v>
      </c>
      <c r="B84" s="142">
        <v>311</v>
      </c>
      <c r="C84" s="134" t="str">
        <f>VLOOKUP(B84,'[1]LISTADO ATM'!$A$2:$B$822,2,0)</f>
        <v>ATM Plaza Eroski</v>
      </c>
      <c r="D84" s="173" t="s">
        <v>2580</v>
      </c>
      <c r="E84" s="174"/>
    </row>
    <row r="85" spans="1:5" ht="18.75" customHeight="1" x14ac:dyDescent="0.25">
      <c r="A85" s="134" t="str">
        <f>VLOOKUP(B85,'[1]LISTADO ATM'!$A$2:$C$822,3,0)</f>
        <v>NORTE</v>
      </c>
      <c r="B85" s="142">
        <v>283</v>
      </c>
      <c r="C85" s="134" t="str">
        <f>VLOOKUP(B85,'[1]LISTADO ATM'!$A$2:$B$822,2,0)</f>
        <v xml:space="preserve">ATM Oficina Nibaje </v>
      </c>
      <c r="D85" s="173" t="s">
        <v>2580</v>
      </c>
      <c r="E85" s="174"/>
    </row>
    <row r="86" spans="1:5" ht="18" x14ac:dyDescent="0.25">
      <c r="A86" s="134" t="str">
        <f>VLOOKUP(B86,'[1]LISTADO ATM'!$A$2:$C$822,3,0)</f>
        <v>DISTRITO NACIONAL</v>
      </c>
      <c r="B86" s="142">
        <v>568</v>
      </c>
      <c r="C86" s="134" t="str">
        <f>VLOOKUP(B86,'[1]LISTADO ATM'!$A$2:$B$822,2,0)</f>
        <v xml:space="preserve">ATM Ministerio de Educación </v>
      </c>
      <c r="D86" s="173" t="s">
        <v>2664</v>
      </c>
      <c r="E86" s="174"/>
    </row>
    <row r="87" spans="1:5" s="117" customFormat="1" ht="18.75" customHeight="1" x14ac:dyDescent="0.25">
      <c r="A87" s="134" t="str">
        <f>VLOOKUP(B87,'[1]LISTADO ATM'!$A$2:$C$822,3,0)</f>
        <v>SUR</v>
      </c>
      <c r="B87" s="142">
        <v>33</v>
      </c>
      <c r="C87" s="134" t="str">
        <f>VLOOKUP(B87,'[1]LISTADO ATM'!$A$2:$B$822,2,0)</f>
        <v xml:space="preserve">ATM UNP Juan de Herrera </v>
      </c>
      <c r="D87" s="173" t="s">
        <v>2580</v>
      </c>
      <c r="E87" s="174"/>
    </row>
    <row r="88" spans="1:5" ht="18" x14ac:dyDescent="0.25">
      <c r="A88" s="134" t="str">
        <f>VLOOKUP(B88,'[1]LISTADO ATM'!$A$2:$C$822,3,0)</f>
        <v>ESTE</v>
      </c>
      <c r="B88" s="142">
        <v>104</v>
      </c>
      <c r="C88" s="134" t="str">
        <f>VLOOKUP(B88,'[1]LISTADO ATM'!$A$2:$B$822,2,0)</f>
        <v xml:space="preserve">ATM Jumbo Higuey </v>
      </c>
      <c r="D88" s="173" t="s">
        <v>2580</v>
      </c>
      <c r="E88" s="174"/>
    </row>
    <row r="89" spans="1:5" ht="18" x14ac:dyDescent="0.25">
      <c r="A89" s="134" t="str">
        <f>VLOOKUP(B89,'[1]LISTADO ATM'!$A$2:$C$822,3,0)</f>
        <v>NORTE</v>
      </c>
      <c r="B89" s="142">
        <v>181</v>
      </c>
      <c r="C89" s="134" t="str">
        <f>VLOOKUP(B89,'[1]LISTADO ATM'!$A$2:$B$822,2,0)</f>
        <v xml:space="preserve">ATM Oficina Sabaneta </v>
      </c>
      <c r="D89" s="173" t="s">
        <v>2580</v>
      </c>
      <c r="E89" s="174"/>
    </row>
    <row r="90" spans="1:5" ht="18.75" customHeight="1" x14ac:dyDescent="0.25">
      <c r="A90" s="134" t="str">
        <f>VLOOKUP(B90,'[1]LISTADO ATM'!$A$2:$C$822,3,0)</f>
        <v>SUR</v>
      </c>
      <c r="B90" s="142">
        <v>342</v>
      </c>
      <c r="C90" s="134" t="str">
        <f>VLOOKUP(B90,'[1]LISTADO ATM'!$A$2:$B$822,2,0)</f>
        <v>ATM Oficina Obras Públicas Azua</v>
      </c>
      <c r="D90" s="173" t="s">
        <v>2580</v>
      </c>
      <c r="E90" s="174"/>
    </row>
    <row r="91" spans="1:5" ht="18" x14ac:dyDescent="0.25">
      <c r="A91" s="134" t="str">
        <f>VLOOKUP(B91,'[1]LISTADO ATM'!$A$2:$C$822,3,0)</f>
        <v>NORTE</v>
      </c>
      <c r="B91" s="142">
        <v>395</v>
      </c>
      <c r="C91" s="134" t="str">
        <f>VLOOKUP(B91,'[1]LISTADO ATM'!$A$2:$B$822,2,0)</f>
        <v xml:space="preserve">ATM UNP Sabana Iglesia </v>
      </c>
      <c r="D91" s="173" t="s">
        <v>2664</v>
      </c>
      <c r="E91" s="174"/>
    </row>
    <row r="92" spans="1:5" ht="18" customHeight="1" x14ac:dyDescent="0.25">
      <c r="A92" s="134" t="str">
        <f>VLOOKUP(B92,'[1]LISTADO ATM'!$A$2:$C$822,3,0)</f>
        <v>DISTRITO NACIONAL</v>
      </c>
      <c r="B92" s="142">
        <v>424</v>
      </c>
      <c r="C92" s="134" t="str">
        <f>VLOOKUP(B92,'[1]LISTADO ATM'!$A$2:$B$822,2,0)</f>
        <v xml:space="preserve">ATM UNP Jumbo Luperón I </v>
      </c>
      <c r="D92" s="173" t="s">
        <v>2580</v>
      </c>
      <c r="E92" s="174"/>
    </row>
    <row r="93" spans="1:5" ht="18" x14ac:dyDescent="0.25">
      <c r="A93" s="134" t="str">
        <f>VLOOKUP(B93,'[1]LISTADO ATM'!$A$2:$C$822,3,0)</f>
        <v>NORTE</v>
      </c>
      <c r="B93" s="142">
        <v>432</v>
      </c>
      <c r="C93" s="134" t="str">
        <f>VLOOKUP(B93,'[1]LISTADO ATM'!$A$2:$B$822,2,0)</f>
        <v xml:space="preserve">ATM Oficina Puerto Plata II </v>
      </c>
      <c r="D93" s="173" t="s">
        <v>2664</v>
      </c>
      <c r="E93" s="174"/>
    </row>
    <row r="94" spans="1:5" ht="18.75" customHeight="1" x14ac:dyDescent="0.25">
      <c r="A94" s="134" t="str">
        <f>VLOOKUP(B94,'[1]LISTADO ATM'!$A$2:$C$822,3,0)</f>
        <v>NORTE</v>
      </c>
      <c r="B94" s="142">
        <v>605</v>
      </c>
      <c r="C94" s="134" t="str">
        <f>VLOOKUP(B94,'[1]LISTADO ATM'!$A$2:$B$822,2,0)</f>
        <v xml:space="preserve">ATM Oficina Bonao I </v>
      </c>
      <c r="D94" s="173" t="s">
        <v>2580</v>
      </c>
      <c r="E94" s="174"/>
    </row>
    <row r="95" spans="1:5" ht="18" x14ac:dyDescent="0.25">
      <c r="A95" s="134" t="str">
        <f>VLOOKUP(B95,'[1]LISTADO ATM'!$A$2:$C$822,3,0)</f>
        <v>ESTE</v>
      </c>
      <c r="B95" s="142">
        <v>613</v>
      </c>
      <c r="C95" s="134" t="str">
        <f>VLOOKUP(B95,'[1]LISTADO ATM'!$A$2:$B$822,2,0)</f>
        <v xml:space="preserve">ATM Almacenes Zaglul (La Altagracia) </v>
      </c>
      <c r="D95" s="173" t="s">
        <v>2580</v>
      </c>
      <c r="E95" s="174"/>
    </row>
    <row r="96" spans="1:5" ht="18" x14ac:dyDescent="0.25">
      <c r="A96" s="134" t="str">
        <f>VLOOKUP(B96,'[1]LISTADO ATM'!$A$2:$C$822,3,0)</f>
        <v>ESTE</v>
      </c>
      <c r="B96" s="142">
        <v>844</v>
      </c>
      <c r="C96" s="134" t="str">
        <f>VLOOKUP(B96,'[1]LISTADO ATM'!$A$2:$B$822,2,0)</f>
        <v xml:space="preserve">ATM San Juan Shopping Center (Bávaro) </v>
      </c>
      <c r="D96" s="173" t="s">
        <v>2664</v>
      </c>
      <c r="E96" s="174"/>
    </row>
    <row r="97" spans="1:5" ht="18.75" customHeight="1" x14ac:dyDescent="0.25">
      <c r="A97" s="134" t="str">
        <f>VLOOKUP(B97,'[1]LISTADO ATM'!$A$2:$C$822,3,0)</f>
        <v>DISTRITO NACIONAL</v>
      </c>
      <c r="B97" s="142">
        <v>957</v>
      </c>
      <c r="C97" s="134" t="str">
        <f>VLOOKUP(B97,'[1]LISTADO ATM'!$A$2:$B$822,2,0)</f>
        <v xml:space="preserve">ATM Oficina Venezuela </v>
      </c>
      <c r="D97" s="173" t="s">
        <v>2580</v>
      </c>
      <c r="E97" s="174"/>
    </row>
    <row r="98" spans="1:5" ht="18" x14ac:dyDescent="0.25">
      <c r="A98" s="134" t="str">
        <f>VLOOKUP(B98,'[1]LISTADO ATM'!$A$2:$C$822,3,0)</f>
        <v>NORTE</v>
      </c>
      <c r="B98" s="142">
        <v>119</v>
      </c>
      <c r="C98" s="134" t="str">
        <f>VLOOKUP(B98,'[1]LISTADO ATM'!$A$2:$B$822,2,0)</f>
        <v>ATM Oficina La Barranquita</v>
      </c>
      <c r="D98" s="173" t="s">
        <v>2580</v>
      </c>
      <c r="E98" s="174"/>
    </row>
    <row r="99" spans="1:5" ht="18" x14ac:dyDescent="0.25">
      <c r="A99" s="148" t="str">
        <f>VLOOKUP(B99,'[1]LISTADO ATM'!$A$2:$C$822,3,0)</f>
        <v>NORTE</v>
      </c>
      <c r="B99" s="213">
        <v>712</v>
      </c>
      <c r="C99" s="134" t="str">
        <f>VLOOKUP(B99,'[1]LISTADO ATM'!$A$2:$B$822,2,0)</f>
        <v xml:space="preserve">ATM Oficina Imbert </v>
      </c>
      <c r="D99" s="173" t="s">
        <v>2580</v>
      </c>
      <c r="E99" s="174"/>
    </row>
    <row r="100" spans="1:5" ht="18" x14ac:dyDescent="0.25">
      <c r="A100" s="134"/>
      <c r="B100" s="142"/>
      <c r="C100" s="214"/>
      <c r="D100" s="162"/>
      <c r="E100" s="163"/>
    </row>
    <row r="101" spans="1:5" ht="18.75" customHeight="1" x14ac:dyDescent="0.25">
      <c r="A101" s="134"/>
      <c r="B101" s="142"/>
      <c r="C101" s="214"/>
      <c r="D101" s="162"/>
      <c r="E101" s="163"/>
    </row>
    <row r="102" spans="1:5" ht="18" x14ac:dyDescent="0.25">
      <c r="A102" s="134"/>
      <c r="B102" s="142"/>
      <c r="C102" s="214"/>
      <c r="D102" s="162"/>
      <c r="E102" s="163"/>
    </row>
    <row r="103" spans="1:5" ht="18.75" customHeight="1" x14ac:dyDescent="0.25">
      <c r="A103" s="134"/>
      <c r="B103" s="142"/>
      <c r="C103" s="214"/>
      <c r="D103" s="162"/>
      <c r="E103" s="163"/>
    </row>
    <row r="104" spans="1:5" ht="18.75" customHeight="1" x14ac:dyDescent="0.25">
      <c r="A104" s="134"/>
      <c r="B104" s="142"/>
      <c r="C104" s="214"/>
      <c r="D104" s="162"/>
      <c r="E104" s="163"/>
    </row>
    <row r="105" spans="1:5" ht="18" x14ac:dyDescent="0.25">
      <c r="A105" s="134"/>
      <c r="B105" s="142"/>
      <c r="C105" s="214"/>
      <c r="D105" s="162"/>
      <c r="E105" s="163"/>
    </row>
    <row r="106" spans="1:5" ht="18.75" customHeight="1" x14ac:dyDescent="0.25">
      <c r="A106" s="134"/>
      <c r="B106" s="142"/>
      <c r="C106" s="214"/>
      <c r="D106" s="162"/>
      <c r="E106" s="163"/>
    </row>
    <row r="107" spans="1:5" ht="18" x14ac:dyDescent="0.25">
      <c r="A107" s="134"/>
      <c r="B107" s="142"/>
      <c r="C107" s="214"/>
      <c r="D107" s="162"/>
      <c r="E107" s="163"/>
    </row>
    <row r="108" spans="1:5" ht="18.75" thickBot="1" x14ac:dyDescent="0.3">
      <c r="A108" s="138" t="s">
        <v>2468</v>
      </c>
      <c r="B108" s="153">
        <f>COUNT(B84:B99)</f>
        <v>16</v>
      </c>
      <c r="C108" s="151"/>
      <c r="D108" s="135"/>
      <c r="E108" s="136"/>
    </row>
    <row r="109" spans="1:5" x14ac:dyDescent="0.25">
      <c r="A109" s="117"/>
      <c r="C109" s="117"/>
      <c r="D109" s="117"/>
      <c r="E109" s="117"/>
    </row>
    <row r="110" spans="1:5" x14ac:dyDescent="0.25">
      <c r="A110" s="117"/>
      <c r="C110" s="117"/>
      <c r="D110" s="117"/>
      <c r="E110" s="117"/>
    </row>
    <row r="111" spans="1:5" x14ac:dyDescent="0.25">
      <c r="A111" s="117"/>
      <c r="C111" s="117"/>
      <c r="D111" s="117"/>
      <c r="E111" s="117"/>
    </row>
    <row r="112" spans="1:5" x14ac:dyDescent="0.25">
      <c r="A112" s="117"/>
      <c r="C112" s="117"/>
      <c r="D112" s="117"/>
      <c r="E112" s="117"/>
    </row>
    <row r="113" spans="1:5" x14ac:dyDescent="0.25">
      <c r="A113" s="117"/>
      <c r="C113" s="117"/>
      <c r="D113" s="117"/>
      <c r="E113" s="117"/>
    </row>
    <row r="114" spans="1:5" x14ac:dyDescent="0.25">
      <c r="A114" s="117"/>
      <c r="C114" s="117"/>
      <c r="D114" s="117"/>
      <c r="E114" s="117"/>
    </row>
    <row r="115" spans="1:5" x14ac:dyDescent="0.25">
      <c r="A115" s="117"/>
      <c r="C115" s="117"/>
      <c r="D115" s="117"/>
      <c r="E115" s="117"/>
    </row>
    <row r="116" spans="1:5" x14ac:dyDescent="0.25">
      <c r="A116" s="117"/>
      <c r="C116" s="117"/>
      <c r="D116" s="117"/>
      <c r="E116" s="117"/>
    </row>
    <row r="117" spans="1:5" x14ac:dyDescent="0.25">
      <c r="A117" s="117"/>
      <c r="C117" s="117"/>
      <c r="D117" s="117"/>
      <c r="E117" s="117"/>
    </row>
    <row r="118" spans="1:5" x14ac:dyDescent="0.25">
      <c r="A118" s="117"/>
      <c r="C118" s="117"/>
      <c r="D118" s="117"/>
      <c r="E118" s="117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ht="18.75" customHeight="1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ht="18" customHeight="1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ht="18.75" customHeight="1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ht="18.75" customHeight="1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.75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</sheetData>
  <mergeCells count="29">
    <mergeCell ref="D97:E97"/>
    <mergeCell ref="D98:E98"/>
    <mergeCell ref="D99:E99"/>
    <mergeCell ref="D92:E92"/>
    <mergeCell ref="D93:E93"/>
    <mergeCell ref="D94:E94"/>
    <mergeCell ref="D95:E95"/>
    <mergeCell ref="D96:E96"/>
    <mergeCell ref="C17:E17"/>
    <mergeCell ref="A19:E19"/>
    <mergeCell ref="C26:E26"/>
    <mergeCell ref="A28:E28"/>
    <mergeCell ref="A67:E67"/>
    <mergeCell ref="A79:B79"/>
    <mergeCell ref="A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F1:G1"/>
    <mergeCell ref="A1:E1"/>
    <mergeCell ref="A2:E2"/>
    <mergeCell ref="A7:E7"/>
    <mergeCell ref="A52:E52"/>
  </mergeCells>
  <phoneticPr fontId="46" type="noConversion"/>
  <conditionalFormatting sqref="B618:B1048576">
    <cfRule type="duplicateValues" dxfId="621" priority="1066"/>
    <cfRule type="duplicateValues" dxfId="620" priority="1068"/>
  </conditionalFormatting>
  <conditionalFormatting sqref="E618:E1048576">
    <cfRule type="duplicateValues" dxfId="619" priority="1069"/>
  </conditionalFormatting>
  <conditionalFormatting sqref="B618:B1048576">
    <cfRule type="duplicateValues" dxfId="618" priority="591"/>
  </conditionalFormatting>
  <conditionalFormatting sqref="B270:B617">
    <cfRule type="duplicateValues" dxfId="617" priority="581"/>
  </conditionalFormatting>
  <conditionalFormatting sqref="B270:B617">
    <cfRule type="duplicateValues" dxfId="616" priority="588"/>
  </conditionalFormatting>
  <conditionalFormatting sqref="E270:E617">
    <cfRule type="duplicateValues" dxfId="615" priority="590"/>
  </conditionalFormatting>
  <conditionalFormatting sqref="B270:B1048576">
    <cfRule type="duplicateValues" dxfId="614" priority="408"/>
  </conditionalFormatting>
  <conditionalFormatting sqref="B169:B269">
    <cfRule type="duplicateValues" dxfId="496" priority="122439"/>
  </conditionalFormatting>
  <conditionalFormatting sqref="E169:E269">
    <cfRule type="duplicateValues" dxfId="495" priority="122443"/>
    <cfRule type="duplicateValues" dxfId="494" priority="122444"/>
    <cfRule type="duplicateValues" dxfId="493" priority="122445"/>
  </conditionalFormatting>
  <conditionalFormatting sqref="E169:E269">
    <cfRule type="duplicateValues" dxfId="492" priority="122447"/>
  </conditionalFormatting>
  <conditionalFormatting sqref="E73:E76">
    <cfRule type="duplicateValues" dxfId="146" priority="121"/>
  </conditionalFormatting>
  <conditionalFormatting sqref="E30">
    <cfRule type="duplicateValues" dxfId="145" priority="122"/>
  </conditionalFormatting>
  <conditionalFormatting sqref="E55">
    <cfRule type="duplicateValues" dxfId="144" priority="119"/>
  </conditionalFormatting>
  <conditionalFormatting sqref="E55">
    <cfRule type="duplicateValues" dxfId="143" priority="120"/>
  </conditionalFormatting>
  <conditionalFormatting sqref="E55">
    <cfRule type="duplicateValues" dxfId="142" priority="116"/>
    <cfRule type="duplicateValues" dxfId="141" priority="117"/>
    <cfRule type="duplicateValues" dxfId="140" priority="118"/>
  </conditionalFormatting>
  <conditionalFormatting sqref="E32">
    <cfRule type="duplicateValues" dxfId="139" priority="112"/>
  </conditionalFormatting>
  <conditionalFormatting sqref="E32">
    <cfRule type="duplicateValues" dxfId="138" priority="113"/>
    <cfRule type="duplicateValues" dxfId="137" priority="114"/>
    <cfRule type="duplicateValues" dxfId="136" priority="115"/>
  </conditionalFormatting>
  <conditionalFormatting sqref="E56">
    <cfRule type="duplicateValues" dxfId="135" priority="111"/>
  </conditionalFormatting>
  <conditionalFormatting sqref="E33">
    <cfRule type="duplicateValues" dxfId="134" priority="123"/>
  </conditionalFormatting>
  <conditionalFormatting sqref="E33">
    <cfRule type="duplicateValues" dxfId="133" priority="124"/>
    <cfRule type="duplicateValues" dxfId="132" priority="125"/>
    <cfRule type="duplicateValues" dxfId="131" priority="126"/>
  </conditionalFormatting>
  <conditionalFormatting sqref="E85">
    <cfRule type="duplicateValues" dxfId="130" priority="107"/>
    <cfRule type="duplicateValues" dxfId="129" priority="108"/>
    <cfRule type="duplicateValues" dxfId="128" priority="109"/>
  </conditionalFormatting>
  <conditionalFormatting sqref="E85">
    <cfRule type="duplicateValues" dxfId="127" priority="110"/>
  </conditionalFormatting>
  <conditionalFormatting sqref="E86">
    <cfRule type="duplicateValues" dxfId="126" priority="103"/>
    <cfRule type="duplicateValues" dxfId="125" priority="104"/>
    <cfRule type="duplicateValues" dxfId="124" priority="105"/>
  </conditionalFormatting>
  <conditionalFormatting sqref="E86">
    <cfRule type="duplicateValues" dxfId="123" priority="106"/>
  </conditionalFormatting>
  <conditionalFormatting sqref="E42:E43 E45:E49">
    <cfRule type="duplicateValues" dxfId="122" priority="99"/>
  </conditionalFormatting>
  <conditionalFormatting sqref="E42:E43 E45:E49">
    <cfRule type="duplicateValues" dxfId="121" priority="100"/>
    <cfRule type="duplicateValues" dxfId="120" priority="101"/>
    <cfRule type="duplicateValues" dxfId="119" priority="102"/>
  </conditionalFormatting>
  <conditionalFormatting sqref="E41">
    <cfRule type="duplicateValues" dxfId="118" priority="95"/>
  </conditionalFormatting>
  <conditionalFormatting sqref="E41">
    <cfRule type="duplicateValues" dxfId="117" priority="96"/>
    <cfRule type="duplicateValues" dxfId="116" priority="97"/>
    <cfRule type="duplicateValues" dxfId="115" priority="98"/>
  </conditionalFormatting>
  <conditionalFormatting sqref="E84">
    <cfRule type="duplicateValues" dxfId="114" priority="127"/>
    <cfRule type="duplicateValues" dxfId="113" priority="128"/>
    <cfRule type="duplicateValues" dxfId="112" priority="129"/>
  </conditionalFormatting>
  <conditionalFormatting sqref="E84">
    <cfRule type="duplicateValues" dxfId="111" priority="130"/>
  </conditionalFormatting>
  <conditionalFormatting sqref="E9:E16">
    <cfRule type="duplicateValues" dxfId="110" priority="131"/>
  </conditionalFormatting>
  <conditionalFormatting sqref="E59:E64 E54:E56">
    <cfRule type="duplicateValues" dxfId="109" priority="132"/>
  </conditionalFormatting>
  <conditionalFormatting sqref="E59 E56">
    <cfRule type="duplicateValues" dxfId="108" priority="133"/>
  </conditionalFormatting>
  <conditionalFormatting sqref="E59 E56">
    <cfRule type="duplicateValues" dxfId="107" priority="134"/>
    <cfRule type="duplicateValues" dxfId="106" priority="135"/>
    <cfRule type="duplicateValues" dxfId="105" priority="136"/>
  </conditionalFormatting>
  <conditionalFormatting sqref="E57">
    <cfRule type="duplicateValues" dxfId="104" priority="86"/>
    <cfRule type="duplicateValues" dxfId="103" priority="87"/>
    <cfRule type="duplicateValues" dxfId="102" priority="88"/>
  </conditionalFormatting>
  <conditionalFormatting sqref="E57">
    <cfRule type="duplicateValues" dxfId="101" priority="85"/>
  </conditionalFormatting>
  <conditionalFormatting sqref="E57">
    <cfRule type="duplicateValues" dxfId="100" priority="89"/>
  </conditionalFormatting>
  <conditionalFormatting sqref="E57">
    <cfRule type="duplicateValues" dxfId="99" priority="90"/>
  </conditionalFormatting>
  <conditionalFormatting sqref="E57">
    <cfRule type="duplicateValues" dxfId="98" priority="91"/>
  </conditionalFormatting>
  <conditionalFormatting sqref="E57">
    <cfRule type="duplicateValues" dxfId="97" priority="92"/>
    <cfRule type="duplicateValues" dxfId="96" priority="93"/>
    <cfRule type="duplicateValues" dxfId="95" priority="94"/>
  </conditionalFormatting>
  <conditionalFormatting sqref="E31">
    <cfRule type="duplicateValues" dxfId="94" priority="137"/>
  </conditionalFormatting>
  <conditionalFormatting sqref="E40 E34:E36">
    <cfRule type="duplicateValues" dxfId="93" priority="81"/>
  </conditionalFormatting>
  <conditionalFormatting sqref="E40 E34:E36">
    <cfRule type="duplicateValues" dxfId="92" priority="82"/>
    <cfRule type="duplicateValues" dxfId="91" priority="83"/>
    <cfRule type="duplicateValues" dxfId="90" priority="84"/>
  </conditionalFormatting>
  <conditionalFormatting sqref="E87">
    <cfRule type="duplicateValues" dxfId="89" priority="77"/>
    <cfRule type="duplicateValues" dxfId="88" priority="78"/>
    <cfRule type="duplicateValues" dxfId="87" priority="79"/>
  </conditionalFormatting>
  <conditionalFormatting sqref="E87">
    <cfRule type="duplicateValues" dxfId="86" priority="80"/>
  </conditionalFormatting>
  <conditionalFormatting sqref="E88">
    <cfRule type="duplicateValues" dxfId="85" priority="73"/>
    <cfRule type="duplicateValues" dxfId="84" priority="74"/>
    <cfRule type="duplicateValues" dxfId="83" priority="75"/>
  </conditionalFormatting>
  <conditionalFormatting sqref="E88">
    <cfRule type="duplicateValues" dxfId="82" priority="76"/>
  </conditionalFormatting>
  <conditionalFormatting sqref="E98">
    <cfRule type="duplicateValues" dxfId="81" priority="69"/>
    <cfRule type="duplicateValues" dxfId="80" priority="70"/>
    <cfRule type="duplicateValues" dxfId="79" priority="71"/>
  </conditionalFormatting>
  <conditionalFormatting sqref="E98">
    <cfRule type="duplicateValues" dxfId="78" priority="72"/>
  </conditionalFormatting>
  <conditionalFormatting sqref="E89">
    <cfRule type="duplicateValues" dxfId="77" priority="65"/>
    <cfRule type="duplicateValues" dxfId="76" priority="66"/>
    <cfRule type="duplicateValues" dxfId="75" priority="67"/>
  </conditionalFormatting>
  <conditionalFormatting sqref="E89">
    <cfRule type="duplicateValues" dxfId="74" priority="68"/>
  </conditionalFormatting>
  <conditionalFormatting sqref="E90">
    <cfRule type="duplicateValues" dxfId="73" priority="61"/>
    <cfRule type="duplicateValues" dxfId="72" priority="62"/>
    <cfRule type="duplicateValues" dxfId="71" priority="63"/>
  </conditionalFormatting>
  <conditionalFormatting sqref="E90">
    <cfRule type="duplicateValues" dxfId="70" priority="64"/>
  </conditionalFormatting>
  <conditionalFormatting sqref="E91">
    <cfRule type="duplicateValues" dxfId="69" priority="57"/>
    <cfRule type="duplicateValues" dxfId="68" priority="58"/>
    <cfRule type="duplicateValues" dxfId="67" priority="59"/>
  </conditionalFormatting>
  <conditionalFormatting sqref="E91">
    <cfRule type="duplicateValues" dxfId="66" priority="60"/>
  </conditionalFormatting>
  <conditionalFormatting sqref="E92">
    <cfRule type="duplicateValues" dxfId="65" priority="53"/>
    <cfRule type="duplicateValues" dxfId="64" priority="54"/>
    <cfRule type="duplicateValues" dxfId="63" priority="55"/>
  </conditionalFormatting>
  <conditionalFormatting sqref="E92">
    <cfRule type="duplicateValues" dxfId="62" priority="56"/>
  </conditionalFormatting>
  <conditionalFormatting sqref="E93">
    <cfRule type="duplicateValues" dxfId="61" priority="49"/>
    <cfRule type="duplicateValues" dxfId="60" priority="50"/>
    <cfRule type="duplicateValues" dxfId="59" priority="51"/>
  </conditionalFormatting>
  <conditionalFormatting sqref="E93">
    <cfRule type="duplicateValues" dxfId="58" priority="52"/>
  </conditionalFormatting>
  <conditionalFormatting sqref="E94">
    <cfRule type="duplicateValues" dxfId="57" priority="45"/>
    <cfRule type="duplicateValues" dxfId="56" priority="46"/>
    <cfRule type="duplicateValues" dxfId="55" priority="47"/>
  </conditionalFormatting>
  <conditionalFormatting sqref="E94">
    <cfRule type="duplicateValues" dxfId="54" priority="48"/>
  </conditionalFormatting>
  <conditionalFormatting sqref="E95">
    <cfRule type="duplicateValues" dxfId="53" priority="41"/>
    <cfRule type="duplicateValues" dxfId="52" priority="42"/>
    <cfRule type="duplicateValues" dxfId="51" priority="43"/>
  </conditionalFormatting>
  <conditionalFormatting sqref="E95">
    <cfRule type="duplicateValues" dxfId="50" priority="44"/>
  </conditionalFormatting>
  <conditionalFormatting sqref="E96">
    <cfRule type="duplicateValues" dxfId="49" priority="37"/>
    <cfRule type="duplicateValues" dxfId="48" priority="38"/>
    <cfRule type="duplicateValues" dxfId="47" priority="39"/>
  </conditionalFormatting>
  <conditionalFormatting sqref="E96">
    <cfRule type="duplicateValues" dxfId="46" priority="40"/>
  </conditionalFormatting>
  <conditionalFormatting sqref="E97">
    <cfRule type="duplicateValues" dxfId="45" priority="33"/>
    <cfRule type="duplicateValues" dxfId="44" priority="34"/>
    <cfRule type="duplicateValues" dxfId="43" priority="35"/>
  </conditionalFormatting>
  <conditionalFormatting sqref="E97">
    <cfRule type="duplicateValues" dxfId="42" priority="36"/>
  </conditionalFormatting>
  <conditionalFormatting sqref="E71:E72">
    <cfRule type="duplicateValues" dxfId="41" priority="28"/>
    <cfRule type="duplicateValues" dxfId="40" priority="29"/>
    <cfRule type="duplicateValues" dxfId="39" priority="30"/>
  </conditionalFormatting>
  <conditionalFormatting sqref="E71:E72">
    <cfRule type="duplicateValues" dxfId="38" priority="31"/>
  </conditionalFormatting>
  <conditionalFormatting sqref="E71:E72">
    <cfRule type="duplicateValues" dxfId="37" priority="32"/>
  </conditionalFormatting>
  <conditionalFormatting sqref="E70">
    <cfRule type="duplicateValues" dxfId="36" priority="23"/>
    <cfRule type="duplicateValues" dxfId="35" priority="24"/>
    <cfRule type="duplicateValues" dxfId="34" priority="25"/>
  </conditionalFormatting>
  <conditionalFormatting sqref="E70">
    <cfRule type="duplicateValues" dxfId="33" priority="26"/>
  </conditionalFormatting>
  <conditionalFormatting sqref="E70">
    <cfRule type="duplicateValues" dxfId="32" priority="27"/>
  </conditionalFormatting>
  <conditionalFormatting sqref="E58">
    <cfRule type="duplicateValues" dxfId="31" priority="14"/>
    <cfRule type="duplicateValues" dxfId="30" priority="15"/>
    <cfRule type="duplicateValues" dxfId="29" priority="16"/>
  </conditionalFormatting>
  <conditionalFormatting sqref="E58">
    <cfRule type="duplicateValues" dxfId="28" priority="13"/>
  </conditionalFormatting>
  <conditionalFormatting sqref="E58">
    <cfRule type="duplicateValues" dxfId="27" priority="17"/>
  </conditionalFormatting>
  <conditionalFormatting sqref="E58">
    <cfRule type="duplicateValues" dxfId="26" priority="18"/>
  </conditionalFormatting>
  <conditionalFormatting sqref="E58">
    <cfRule type="duplicateValues" dxfId="25" priority="19"/>
  </conditionalFormatting>
  <conditionalFormatting sqref="E58">
    <cfRule type="duplicateValues" dxfId="24" priority="20"/>
    <cfRule type="duplicateValues" dxfId="23" priority="21"/>
    <cfRule type="duplicateValues" dxfId="22" priority="22"/>
  </conditionalFormatting>
  <conditionalFormatting sqref="E37 E39">
    <cfRule type="duplicateValues" dxfId="21" priority="138"/>
  </conditionalFormatting>
  <conditionalFormatting sqref="E37 E39">
    <cfRule type="duplicateValues" dxfId="20" priority="139"/>
    <cfRule type="duplicateValues" dxfId="19" priority="140"/>
    <cfRule type="duplicateValues" dxfId="18" priority="141"/>
  </conditionalFormatting>
  <conditionalFormatting sqref="E38">
    <cfRule type="duplicateValues" dxfId="17" priority="9"/>
  </conditionalFormatting>
  <conditionalFormatting sqref="E38">
    <cfRule type="duplicateValues" dxfId="16" priority="10"/>
    <cfRule type="duplicateValues" dxfId="15" priority="11"/>
    <cfRule type="duplicateValues" dxfId="14" priority="12"/>
  </conditionalFormatting>
  <conditionalFormatting sqref="E108:E168 E1:E19 E50:E52 E59:E67 E73:E83 E21:E28 E30:E31 E54:E56 E69">
    <cfRule type="duplicateValues" dxfId="13" priority="142"/>
    <cfRule type="duplicateValues" dxfId="12" priority="143"/>
    <cfRule type="duplicateValues" dxfId="11" priority="144"/>
  </conditionalFormatting>
  <conditionalFormatting sqref="E108:E168 E1:E7 E54 E69 E77:E83 E17:E19 E50:E52 E65:E67 E21:E28">
    <cfRule type="duplicateValues" dxfId="10" priority="145"/>
  </conditionalFormatting>
  <conditionalFormatting sqref="E108:E168 E50:E52 E69 E21:E28 E30:E31 E1:E19 E54:E56 E59:E67 E73:E83">
    <cfRule type="duplicateValues" dxfId="9" priority="146"/>
  </conditionalFormatting>
  <conditionalFormatting sqref="B84:B168 B69:B82 B54:B67 B30:B52 B21:B25 B1:B19 B27:B28">
    <cfRule type="duplicateValues" dxfId="8" priority="147"/>
  </conditionalFormatting>
  <conditionalFormatting sqref="E99:E107">
    <cfRule type="duplicateValues" dxfId="7" priority="5"/>
    <cfRule type="duplicateValues" dxfId="6" priority="6"/>
    <cfRule type="duplicateValues" dxfId="5" priority="7"/>
  </conditionalFormatting>
  <conditionalFormatting sqref="E99:E107">
    <cfRule type="duplicateValues" dxfId="4" priority="8"/>
  </conditionalFormatting>
  <conditionalFormatting sqref="E44">
    <cfRule type="duplicateValues" dxfId="3" priority="1"/>
  </conditionalFormatting>
  <conditionalFormatting sqref="E44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2593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2594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2587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2596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481" priority="6"/>
  </conditionalFormatting>
  <conditionalFormatting sqref="A830">
    <cfRule type="duplicateValues" dxfId="480" priority="5"/>
  </conditionalFormatting>
  <conditionalFormatting sqref="A831">
    <cfRule type="duplicateValues" dxfId="479" priority="4"/>
  </conditionalFormatting>
  <conditionalFormatting sqref="A832">
    <cfRule type="duplicateValues" dxfId="478" priority="3"/>
  </conditionalFormatting>
  <conditionalFormatting sqref="A833">
    <cfRule type="duplicateValues" dxfId="477" priority="2"/>
  </conditionalFormatting>
  <conditionalFormatting sqref="A1:A1048576">
    <cfRule type="duplicateValues" dxfId="4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75" priority="18"/>
  </conditionalFormatting>
  <conditionalFormatting sqref="B7:B8">
    <cfRule type="duplicateValues" dxfId="474" priority="17"/>
  </conditionalFormatting>
  <conditionalFormatting sqref="A7:A8">
    <cfRule type="duplicateValues" dxfId="473" priority="15"/>
    <cfRule type="duplicateValues" dxfId="4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2021-07-21T12:38:56Z</dcterms:modified>
</cp:coreProperties>
</file>