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9" i="1" l="1"/>
  <c r="A98" i="1"/>
  <c r="A108" i="1"/>
  <c r="A104" i="1"/>
  <c r="F119" i="1"/>
  <c r="G119" i="1"/>
  <c r="H119" i="1"/>
  <c r="I119" i="1"/>
  <c r="J119" i="1"/>
  <c r="K119" i="1"/>
  <c r="F98" i="1"/>
  <c r="G98" i="1"/>
  <c r="H98" i="1"/>
  <c r="I98" i="1"/>
  <c r="J98" i="1"/>
  <c r="K98" i="1"/>
  <c r="F108" i="1"/>
  <c r="G108" i="1"/>
  <c r="H108" i="1"/>
  <c r="I108" i="1"/>
  <c r="J108" i="1"/>
  <c r="K108" i="1"/>
  <c r="F104" i="1"/>
  <c r="G104" i="1"/>
  <c r="H104" i="1"/>
  <c r="I104" i="1"/>
  <c r="J104" i="1"/>
  <c r="K104" i="1"/>
  <c r="B37" i="16"/>
  <c r="B72" i="16"/>
  <c r="B62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6" i="16"/>
  <c r="A76" i="16"/>
  <c r="A84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8" i="1" l="1"/>
  <c r="G78" i="1"/>
  <c r="H78" i="1"/>
  <c r="I78" i="1"/>
  <c r="J78" i="1"/>
  <c r="K78" i="1"/>
  <c r="F25" i="1"/>
  <c r="G25" i="1"/>
  <c r="H25" i="1"/>
  <c r="I25" i="1"/>
  <c r="J25" i="1"/>
  <c r="K25" i="1"/>
  <c r="A78" i="1"/>
  <c r="A25" i="1"/>
  <c r="A102" i="1"/>
  <c r="F102" i="1"/>
  <c r="G102" i="1"/>
  <c r="H102" i="1"/>
  <c r="I102" i="1"/>
  <c r="J102" i="1"/>
  <c r="K102" i="1"/>
  <c r="A118" i="1"/>
  <c r="A130" i="1"/>
  <c r="A80" i="1"/>
  <c r="A129" i="1"/>
  <c r="A128" i="1"/>
  <c r="A117" i="1"/>
  <c r="A116" i="1"/>
  <c r="A79" i="1"/>
  <c r="A115" i="1"/>
  <c r="A114" i="1"/>
  <c r="A113" i="1"/>
  <c r="A66" i="1"/>
  <c r="A65" i="1"/>
  <c r="A97" i="1"/>
  <c r="A96" i="1"/>
  <c r="A127" i="1"/>
  <c r="A126" i="1"/>
  <c r="A125" i="1"/>
  <c r="A124" i="1"/>
  <c r="A123" i="1"/>
  <c r="A95" i="1"/>
  <c r="A94" i="1"/>
  <c r="A122" i="1"/>
  <c r="A93" i="1"/>
  <c r="F118" i="1"/>
  <c r="G118" i="1"/>
  <c r="H118" i="1"/>
  <c r="I118" i="1"/>
  <c r="J118" i="1"/>
  <c r="K118" i="1"/>
  <c r="F130" i="1"/>
  <c r="G130" i="1"/>
  <c r="H130" i="1"/>
  <c r="I130" i="1"/>
  <c r="J130" i="1"/>
  <c r="K130" i="1"/>
  <c r="F80" i="1"/>
  <c r="G80" i="1"/>
  <c r="H80" i="1"/>
  <c r="I80" i="1"/>
  <c r="J80" i="1"/>
  <c r="K8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79" i="1"/>
  <c r="G79" i="1"/>
  <c r="H79" i="1"/>
  <c r="I79" i="1"/>
  <c r="J79" i="1"/>
  <c r="K79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66" i="1"/>
  <c r="G66" i="1"/>
  <c r="H66" i="1"/>
  <c r="I66" i="1"/>
  <c r="J66" i="1"/>
  <c r="K66" i="1"/>
  <c r="F65" i="1"/>
  <c r="G65" i="1"/>
  <c r="H65" i="1"/>
  <c r="I65" i="1"/>
  <c r="J65" i="1"/>
  <c r="K65" i="1"/>
  <c r="F97" i="1"/>
  <c r="G97" i="1"/>
  <c r="H97" i="1"/>
  <c r="I97" i="1"/>
  <c r="J97" i="1"/>
  <c r="K97" i="1"/>
  <c r="F96" i="1"/>
  <c r="G96" i="1"/>
  <c r="H96" i="1"/>
  <c r="I96" i="1"/>
  <c r="J96" i="1"/>
  <c r="K96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95" i="1"/>
  <c r="G95" i="1"/>
  <c r="H95" i="1"/>
  <c r="I95" i="1"/>
  <c r="J95" i="1"/>
  <c r="K95" i="1"/>
  <c r="F94" i="1"/>
  <c r="G94" i="1"/>
  <c r="H94" i="1"/>
  <c r="I94" i="1"/>
  <c r="J94" i="1"/>
  <c r="K94" i="1"/>
  <c r="F122" i="1"/>
  <c r="G122" i="1"/>
  <c r="H122" i="1"/>
  <c r="I122" i="1"/>
  <c r="J122" i="1"/>
  <c r="K122" i="1"/>
  <c r="F93" i="1"/>
  <c r="G93" i="1"/>
  <c r="H93" i="1"/>
  <c r="I93" i="1"/>
  <c r="J93" i="1"/>
  <c r="K93" i="1"/>
  <c r="A24" i="1" l="1"/>
  <c r="A64" i="1"/>
  <c r="A63" i="1"/>
  <c r="A92" i="1"/>
  <c r="A48" i="1"/>
  <c r="A81" i="1"/>
  <c r="A91" i="1"/>
  <c r="A23" i="1"/>
  <c r="A22" i="1"/>
  <c r="A121" i="1"/>
  <c r="A77" i="1"/>
  <c r="A41" i="1"/>
  <c r="A5" i="1"/>
  <c r="A90" i="1"/>
  <c r="A89" i="1"/>
  <c r="A88" i="1"/>
  <c r="A47" i="1"/>
  <c r="F24" i="1"/>
  <c r="G24" i="1"/>
  <c r="H24" i="1"/>
  <c r="I24" i="1"/>
  <c r="J24" i="1"/>
  <c r="K24" i="1"/>
  <c r="F64" i="1"/>
  <c r="G64" i="1"/>
  <c r="H64" i="1"/>
  <c r="I64" i="1"/>
  <c r="J64" i="1"/>
  <c r="K64" i="1"/>
  <c r="F63" i="1"/>
  <c r="G63" i="1"/>
  <c r="H63" i="1"/>
  <c r="I63" i="1"/>
  <c r="J63" i="1"/>
  <c r="K63" i="1"/>
  <c r="F92" i="1"/>
  <c r="G92" i="1"/>
  <c r="H92" i="1"/>
  <c r="I92" i="1"/>
  <c r="J92" i="1"/>
  <c r="K92" i="1"/>
  <c r="F48" i="1"/>
  <c r="G48" i="1"/>
  <c r="H48" i="1"/>
  <c r="I48" i="1"/>
  <c r="J48" i="1"/>
  <c r="K48" i="1"/>
  <c r="F81" i="1"/>
  <c r="G81" i="1"/>
  <c r="H81" i="1"/>
  <c r="I81" i="1"/>
  <c r="J81" i="1"/>
  <c r="K81" i="1"/>
  <c r="F91" i="1"/>
  <c r="G91" i="1"/>
  <c r="H91" i="1"/>
  <c r="I91" i="1"/>
  <c r="J91" i="1"/>
  <c r="K91" i="1"/>
  <c r="F23" i="1"/>
  <c r="G23" i="1"/>
  <c r="H23" i="1"/>
  <c r="I23" i="1"/>
  <c r="J23" i="1"/>
  <c r="K23" i="1"/>
  <c r="F22" i="1"/>
  <c r="G22" i="1"/>
  <c r="H22" i="1"/>
  <c r="I22" i="1"/>
  <c r="J22" i="1"/>
  <c r="K22" i="1"/>
  <c r="F121" i="1"/>
  <c r="G121" i="1"/>
  <c r="H121" i="1"/>
  <c r="I121" i="1"/>
  <c r="J121" i="1"/>
  <c r="K121" i="1"/>
  <c r="F77" i="1"/>
  <c r="G77" i="1"/>
  <c r="H77" i="1"/>
  <c r="I77" i="1"/>
  <c r="J77" i="1"/>
  <c r="K77" i="1"/>
  <c r="F41" i="1"/>
  <c r="G41" i="1"/>
  <c r="H41" i="1"/>
  <c r="I41" i="1"/>
  <c r="J41" i="1"/>
  <c r="K41" i="1"/>
  <c r="F5" i="1"/>
  <c r="G5" i="1"/>
  <c r="H5" i="1"/>
  <c r="I5" i="1"/>
  <c r="J5" i="1"/>
  <c r="K5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47" i="1"/>
  <c r="G47" i="1"/>
  <c r="H47" i="1"/>
  <c r="I47" i="1"/>
  <c r="J47" i="1"/>
  <c r="K47" i="1"/>
  <c r="A36" i="1" l="1"/>
  <c r="A35" i="1"/>
  <c r="A34" i="1"/>
  <c r="A62" i="1"/>
  <c r="A87" i="1"/>
  <c r="A2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62" i="1"/>
  <c r="G62" i="1"/>
  <c r="H62" i="1"/>
  <c r="I62" i="1"/>
  <c r="J62" i="1"/>
  <c r="K62" i="1"/>
  <c r="F87" i="1"/>
  <c r="G87" i="1"/>
  <c r="H87" i="1"/>
  <c r="I87" i="1"/>
  <c r="J87" i="1"/>
  <c r="K87" i="1"/>
  <c r="F21" i="1"/>
  <c r="G21" i="1"/>
  <c r="H21" i="1"/>
  <c r="I21" i="1"/>
  <c r="J21" i="1"/>
  <c r="K21" i="1"/>
  <c r="A49" i="1" l="1"/>
  <c r="A110" i="1"/>
  <c r="A76" i="1"/>
  <c r="A32" i="1"/>
  <c r="A33" i="1"/>
  <c r="A19" i="1"/>
  <c r="A20" i="1"/>
  <c r="F49" i="1"/>
  <c r="G49" i="1"/>
  <c r="H49" i="1"/>
  <c r="I49" i="1"/>
  <c r="J49" i="1"/>
  <c r="K49" i="1"/>
  <c r="F110" i="1"/>
  <c r="G110" i="1"/>
  <c r="H110" i="1"/>
  <c r="I110" i="1"/>
  <c r="J110" i="1"/>
  <c r="K110" i="1"/>
  <c r="F76" i="1"/>
  <c r="G76" i="1"/>
  <c r="H76" i="1"/>
  <c r="I76" i="1"/>
  <c r="J76" i="1"/>
  <c r="K76" i="1"/>
  <c r="F32" i="1"/>
  <c r="G32" i="1"/>
  <c r="H32" i="1"/>
  <c r="I32" i="1"/>
  <c r="J32" i="1"/>
  <c r="K32" i="1"/>
  <c r="F33" i="1"/>
  <c r="G33" i="1"/>
  <c r="H33" i="1"/>
  <c r="I33" i="1"/>
  <c r="J33" i="1"/>
  <c r="K33" i="1"/>
  <c r="F19" i="1"/>
  <c r="G19" i="1"/>
  <c r="H19" i="1"/>
  <c r="I19" i="1"/>
  <c r="J19" i="1"/>
  <c r="K19" i="1"/>
  <c r="F20" i="1"/>
  <c r="G20" i="1"/>
  <c r="H20" i="1"/>
  <c r="I20" i="1"/>
  <c r="J20" i="1"/>
  <c r="K20" i="1"/>
  <c r="F75" i="1" l="1"/>
  <c r="G75" i="1"/>
  <c r="H75" i="1"/>
  <c r="I75" i="1"/>
  <c r="J75" i="1"/>
  <c r="K75" i="1"/>
  <c r="F31" i="1"/>
  <c r="G31" i="1"/>
  <c r="H31" i="1"/>
  <c r="I31" i="1"/>
  <c r="J31" i="1"/>
  <c r="K31" i="1"/>
  <c r="F61" i="1"/>
  <c r="G61" i="1"/>
  <c r="H61" i="1"/>
  <c r="I61" i="1"/>
  <c r="J61" i="1"/>
  <c r="K61" i="1"/>
  <c r="F30" i="1"/>
  <c r="G30" i="1"/>
  <c r="H30" i="1"/>
  <c r="I30" i="1"/>
  <c r="J30" i="1"/>
  <c r="K30" i="1"/>
  <c r="F18" i="1"/>
  <c r="G18" i="1"/>
  <c r="H18" i="1"/>
  <c r="I18" i="1"/>
  <c r="J18" i="1"/>
  <c r="K18" i="1"/>
  <c r="F103" i="1"/>
  <c r="G103" i="1"/>
  <c r="H103" i="1"/>
  <c r="I103" i="1"/>
  <c r="J103" i="1"/>
  <c r="K103" i="1"/>
  <c r="F29" i="1"/>
  <c r="G29" i="1"/>
  <c r="H29" i="1"/>
  <c r="I29" i="1"/>
  <c r="J29" i="1"/>
  <c r="K29" i="1"/>
  <c r="F28" i="1"/>
  <c r="G28" i="1"/>
  <c r="H28" i="1"/>
  <c r="I28" i="1"/>
  <c r="J28" i="1"/>
  <c r="K28" i="1"/>
  <c r="F40" i="1"/>
  <c r="G40" i="1"/>
  <c r="H40" i="1"/>
  <c r="I40" i="1"/>
  <c r="J40" i="1"/>
  <c r="K40" i="1"/>
  <c r="F74" i="1"/>
  <c r="G74" i="1"/>
  <c r="H74" i="1"/>
  <c r="I74" i="1"/>
  <c r="J74" i="1"/>
  <c r="K74" i="1"/>
  <c r="F73" i="1"/>
  <c r="G73" i="1"/>
  <c r="H73" i="1"/>
  <c r="I73" i="1"/>
  <c r="J73" i="1"/>
  <c r="K73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75" i="1"/>
  <c r="A31" i="1"/>
  <c r="A61" i="1"/>
  <c r="A30" i="1"/>
  <c r="A18" i="1"/>
  <c r="A103" i="1"/>
  <c r="A29" i="1"/>
  <c r="A28" i="1"/>
  <c r="A40" i="1"/>
  <c r="A74" i="1"/>
  <c r="A73" i="1"/>
  <c r="A17" i="1"/>
  <c r="A16" i="1"/>
  <c r="A15" i="1"/>
  <c r="A14" i="1" l="1"/>
  <c r="F14" i="1"/>
  <c r="G14" i="1"/>
  <c r="H14" i="1"/>
  <c r="I14" i="1"/>
  <c r="J14" i="1"/>
  <c r="K14" i="1"/>
  <c r="A60" i="1"/>
  <c r="F60" i="1"/>
  <c r="G60" i="1"/>
  <c r="H60" i="1"/>
  <c r="I60" i="1"/>
  <c r="J60" i="1"/>
  <c r="K60" i="1"/>
  <c r="A38" i="1"/>
  <c r="F38" i="1"/>
  <c r="G38" i="1"/>
  <c r="H38" i="1"/>
  <c r="I38" i="1"/>
  <c r="J38" i="1"/>
  <c r="K38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13" i="1"/>
  <c r="F13" i="1"/>
  <c r="G13" i="1"/>
  <c r="H13" i="1"/>
  <c r="I13" i="1"/>
  <c r="J13" i="1"/>
  <c r="K13" i="1"/>
  <c r="A46" i="1"/>
  <c r="F46" i="1"/>
  <c r="G46" i="1"/>
  <c r="H46" i="1"/>
  <c r="I46" i="1"/>
  <c r="J46" i="1"/>
  <c r="K46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112" i="1"/>
  <c r="F112" i="1"/>
  <c r="G112" i="1"/>
  <c r="H112" i="1"/>
  <c r="I112" i="1"/>
  <c r="J112" i="1"/>
  <c r="K112" i="1"/>
  <c r="A107" i="1"/>
  <c r="F107" i="1"/>
  <c r="G107" i="1"/>
  <c r="H107" i="1"/>
  <c r="I107" i="1"/>
  <c r="J107" i="1"/>
  <c r="K107" i="1"/>
  <c r="A27" i="1"/>
  <c r="F27" i="1"/>
  <c r="G27" i="1"/>
  <c r="H27" i="1"/>
  <c r="I27" i="1"/>
  <c r="J27" i="1"/>
  <c r="K2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37" i="1"/>
  <c r="F37" i="1"/>
  <c r="G37" i="1"/>
  <c r="H37" i="1"/>
  <c r="I37" i="1"/>
  <c r="J37" i="1"/>
  <c r="K37" i="1"/>
  <c r="A72" i="1"/>
  <c r="F72" i="1"/>
  <c r="G72" i="1"/>
  <c r="H72" i="1"/>
  <c r="I72" i="1"/>
  <c r="J72" i="1"/>
  <c r="K72" i="1"/>
  <c r="A106" i="1" l="1"/>
  <c r="K106" i="1"/>
  <c r="J106" i="1"/>
  <c r="I106" i="1"/>
  <c r="H106" i="1"/>
  <c r="G106" i="1"/>
  <c r="F106" i="1"/>
  <c r="A26" i="1" l="1"/>
  <c r="K26" i="1"/>
  <c r="J26" i="1"/>
  <c r="I26" i="1"/>
  <c r="H26" i="1"/>
  <c r="G26" i="1"/>
  <c r="F26" i="1"/>
  <c r="F54" i="1"/>
  <c r="G54" i="1"/>
  <c r="H54" i="1"/>
  <c r="I54" i="1"/>
  <c r="J54" i="1"/>
  <c r="K54" i="1"/>
  <c r="F86" i="1"/>
  <c r="G86" i="1"/>
  <c r="H86" i="1"/>
  <c r="I86" i="1"/>
  <c r="J86" i="1"/>
  <c r="K86" i="1"/>
  <c r="F7" i="1"/>
  <c r="G7" i="1"/>
  <c r="H7" i="1"/>
  <c r="I7" i="1"/>
  <c r="J7" i="1"/>
  <c r="K7" i="1"/>
  <c r="F53" i="1"/>
  <c r="G53" i="1"/>
  <c r="H53" i="1"/>
  <c r="I53" i="1"/>
  <c r="J53" i="1"/>
  <c r="K53" i="1"/>
  <c r="F52" i="1"/>
  <c r="G52" i="1"/>
  <c r="H52" i="1"/>
  <c r="I52" i="1"/>
  <c r="J52" i="1"/>
  <c r="K52" i="1"/>
  <c r="F69" i="1"/>
  <c r="G69" i="1"/>
  <c r="H69" i="1"/>
  <c r="I69" i="1"/>
  <c r="J69" i="1"/>
  <c r="K69" i="1"/>
  <c r="F68" i="1"/>
  <c r="G68" i="1"/>
  <c r="H68" i="1"/>
  <c r="I68" i="1"/>
  <c r="J68" i="1"/>
  <c r="K68" i="1"/>
  <c r="F85" i="1"/>
  <c r="G85" i="1"/>
  <c r="H85" i="1"/>
  <c r="I85" i="1"/>
  <c r="J85" i="1"/>
  <c r="K85" i="1"/>
  <c r="F45" i="1"/>
  <c r="G45" i="1"/>
  <c r="H45" i="1"/>
  <c r="I45" i="1"/>
  <c r="J45" i="1"/>
  <c r="K45" i="1"/>
  <c r="F44" i="1"/>
  <c r="G44" i="1"/>
  <c r="H44" i="1"/>
  <c r="I44" i="1"/>
  <c r="J44" i="1"/>
  <c r="K44" i="1"/>
  <c r="F51" i="1"/>
  <c r="G51" i="1"/>
  <c r="H51" i="1"/>
  <c r="I51" i="1"/>
  <c r="J51" i="1"/>
  <c r="K51" i="1"/>
  <c r="A54" i="1"/>
  <c r="A86" i="1"/>
  <c r="A7" i="1"/>
  <c r="A53" i="1"/>
  <c r="A52" i="1"/>
  <c r="A69" i="1"/>
  <c r="A68" i="1"/>
  <c r="A85" i="1"/>
  <c r="A45" i="1"/>
  <c r="A44" i="1"/>
  <c r="A51" i="1"/>
  <c r="A120" i="1" l="1"/>
  <c r="A109" i="1"/>
  <c r="A67" i="1"/>
  <c r="A6" i="1"/>
  <c r="A105" i="1"/>
  <c r="A84" i="1"/>
  <c r="F120" i="1"/>
  <c r="G120" i="1"/>
  <c r="H120" i="1"/>
  <c r="I120" i="1"/>
  <c r="J120" i="1"/>
  <c r="K120" i="1"/>
  <c r="F109" i="1"/>
  <c r="G109" i="1"/>
  <c r="H109" i="1"/>
  <c r="I109" i="1"/>
  <c r="J109" i="1"/>
  <c r="K109" i="1"/>
  <c r="F67" i="1"/>
  <c r="G67" i="1"/>
  <c r="H67" i="1"/>
  <c r="I67" i="1"/>
  <c r="J67" i="1"/>
  <c r="K67" i="1"/>
  <c r="F6" i="1"/>
  <c r="G6" i="1"/>
  <c r="H6" i="1"/>
  <c r="I6" i="1"/>
  <c r="J6" i="1"/>
  <c r="K6" i="1"/>
  <c r="F105" i="1"/>
  <c r="G105" i="1"/>
  <c r="H105" i="1"/>
  <c r="I105" i="1"/>
  <c r="J105" i="1"/>
  <c r="K105" i="1"/>
  <c r="F84" i="1"/>
  <c r="G84" i="1"/>
  <c r="H84" i="1"/>
  <c r="I84" i="1"/>
  <c r="J84" i="1"/>
  <c r="K84" i="1"/>
  <c r="F43" i="1" l="1"/>
  <c r="G43" i="1"/>
  <c r="H43" i="1"/>
  <c r="I43" i="1"/>
  <c r="J43" i="1"/>
  <c r="K43" i="1"/>
  <c r="A43" i="1"/>
  <c r="A101" i="1" l="1"/>
  <c r="F101" i="1"/>
  <c r="G101" i="1"/>
  <c r="H101" i="1"/>
  <c r="I101" i="1"/>
  <c r="J101" i="1"/>
  <c r="K101" i="1"/>
  <c r="F111" i="1" l="1"/>
  <c r="G111" i="1"/>
  <c r="H111" i="1"/>
  <c r="I111" i="1"/>
  <c r="J111" i="1"/>
  <c r="K111" i="1"/>
  <c r="A111" i="1"/>
  <c r="F50" i="1" l="1"/>
  <c r="G50" i="1"/>
  <c r="H50" i="1"/>
  <c r="I50" i="1"/>
  <c r="J50" i="1"/>
  <c r="K50" i="1"/>
  <c r="A50" i="1"/>
  <c r="A39" i="1" l="1"/>
  <c r="F39" i="1"/>
  <c r="G39" i="1"/>
  <c r="H39" i="1"/>
  <c r="I39" i="1"/>
  <c r="J39" i="1"/>
  <c r="K39" i="1"/>
  <c r="F83" i="1" l="1"/>
  <c r="G83" i="1"/>
  <c r="H83" i="1"/>
  <c r="I83" i="1"/>
  <c r="J83" i="1"/>
  <c r="K83" i="1"/>
  <c r="A83" i="1"/>
  <c r="G7" i="16" l="1"/>
  <c r="J1" i="16"/>
  <c r="H1" i="16"/>
  <c r="A100" i="1" l="1"/>
  <c r="F100" i="1"/>
  <c r="G100" i="1"/>
  <c r="H100" i="1"/>
  <c r="I100" i="1"/>
  <c r="J100" i="1"/>
  <c r="K100" i="1"/>
  <c r="F42" i="1" l="1"/>
  <c r="G42" i="1"/>
  <c r="H42" i="1"/>
  <c r="I42" i="1"/>
  <c r="J42" i="1"/>
  <c r="K42" i="1"/>
  <c r="A42" i="1"/>
  <c r="F82" i="1" l="1"/>
  <c r="G82" i="1"/>
  <c r="H82" i="1"/>
  <c r="I82" i="1"/>
  <c r="J82" i="1"/>
  <c r="K82" i="1"/>
  <c r="A82" i="1"/>
  <c r="A99" i="1" l="1"/>
  <c r="F99" i="1"/>
  <c r="G99" i="1"/>
  <c r="H99" i="1"/>
  <c r="I99" i="1"/>
  <c r="J99" i="1"/>
  <c r="K99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<sst xmlns="http://schemas.openxmlformats.org/spreadsheetml/2006/main" count="13869" uniqueCount="2708">
  <si>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</si>
  <si>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</si>
  <si>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</si>
  <si>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</si>
  <si>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</si>
  <si>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</si>
  <si>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</si>
  <si>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</si>
  <si>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</si>
  <si>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</si>
  <si>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</si>
  <si>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</si>
  <si>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</si>
  <si>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</si>
  <si>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</si>
  <si>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</si>
  <si>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</si>
  <si>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</si>
  <si>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</si>
  <si>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</si>
  <si>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</si>
  <si>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</si>
  <si>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</si>
  <si>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</si>
  <si>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</si>
  <si>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</si>
  <si>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</si>
  <si>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</si>
  <si>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</si>
  <si>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</si>
  <si>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</si>
  <si>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</si>
  <si>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</si>
  <si>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</si>
  <si>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</si>
  <si>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</si>
  <si>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</si>
  <si>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</si>
  <si>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</si>
  <si>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</si>
  <si>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</si>
  <si>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</si>
  <si>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</si>
  <si>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</si>
  <si>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</si>
  <si>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</si>
  <si>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</si>
  <si>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</si>
  <si>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</si>
  <si>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</si>
  <si>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</si>
  <si>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</si>
  <si>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</si>
  <si>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</si>
  <si>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</si>
  <si>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</si>
  <si>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</si>
  <si>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</si>
  <si>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</si>
  <si>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</si>
  <si>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</si>
  <si>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</si>
  <si>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</si>
  <si>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</si>
  <si>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</si>
  <si>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</si>
  <si>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</si>
  <si>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</si>
  <si>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</si>
  <si>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</si>
  <si>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</si>
  <si>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</si>
  <si>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</si>
  <si>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</si>
  <si>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</si>
  <si>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</si>
  <si>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</si>
  <si>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</si>
  <si>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</si>
  <si>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</si>
  <si>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</si>
  <si>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</si>
  <si>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</si>
  <si>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</si>
  <si>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</si>
  <si>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</si>
  <si>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</si>
  <si>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</si>
  <si>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</si>
  <si>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</si>
  <si>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</si>
  <si>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</si>
  <si>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</si>
  <si>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</si>
  <si>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</si>
  <si>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</si>
  <si>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</si>
  <si>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</si>
  <si>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</si>
  <si>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</si>
  <si>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</si>
  <si>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</si>
  <si>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</si>
  <si>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</si>
  <si>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</si>
  <si>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</si>
  <si>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</si>
  <si>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</si>
  <si>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</si>
  <si>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</si>
  <si>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</si>
  <si>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</si>
  <si>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</si>
  <si>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</si>
  <si>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</si>
  <si>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</si>
  <si>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</si>
  <si>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</si>
  <si>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</si>
  <si>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</si>
  <si>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</si>
  <si>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</si>
  <si>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</si>
  <si>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</si>
  <si>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</si>
  <si>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</si>
  <si>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</si>
  <si>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</si>
  <si>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</si>
  <si>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</si>
  <si>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</si>
  <si>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</si>
  <si>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</si>
  <si>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</si>
  <si>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</si>
  <si>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</si>
  <si>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</si>
  <si>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</si>
  <si>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</si>
  <si>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</si>
  <si>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</si>
  <si>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</si>
  <si>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</si>
  <si>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</si>
  <si>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</si>
  <si>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</si>
  <si>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</si>
  <si>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</si>
  <si>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</si>
  <si>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</si>
  <si>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</si>
  <si>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</si>
  <si>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</si>
  <si>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</si>
  <si>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</si>
  <si>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</si>
  <si>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</si>
  <si>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</si>
  <si>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</si>
  <si>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</si>
  <si>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</si>
  <si>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</si>
  <si>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</si>
  <si>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</si>
  <si>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</si>
  <si>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</si>
  <si>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</si>
  <si>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</si>
  <si>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</si>
  <si>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</si>
  <si>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</si>
  <si>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</si>
  <si>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</si>
  <si>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</si>
  <si>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</si>
  <si>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</si>
  <si>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</si>
  <si>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</si>
  <si>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</si>
  <si>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</si>
  <si>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</si>
  <si>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</si>
  <si>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</si>
  <si>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</si>
  <si>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</si>
  <si>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</si>
  <si>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</si>
  <si>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</si>
  <si>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</si>
  <si>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</si>
  <si>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</si>
  <si>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</si>
  <si>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</si>
  <si>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</si>
  <si>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</si>
  <si>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</si>
  <si>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</si>
  <si>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</si>
  <si>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</si>
  <si>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</si>
  <si>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</si>
  <si>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</si>
  <si>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</si>
  <si>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</si>
  <si>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</si>
  <si>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</si>
  <si>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</si>
  <si>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</si>
  <si>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</si>
  <si>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</si>
  <si>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</si>
  <si>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</si>
  <si>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</si>
  <si>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</si>
  <si>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</si>
  <si>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</si>
  <si>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</si>
  <si>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</si>
  <si>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</si>
  <si>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</si>
  <si>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</si>
  <si>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</si>
  <si>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</si>
  <si>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</si>
  <si>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</si>
  <si>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</si>
  <si>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</si>
  <si>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</si>
  <si>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</si>
  <si>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</si>
  <si>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</si>
  <si>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</si>
  <si>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</si>
  <si>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</si>
  <si>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</si>
  <si>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</si>
  <si>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</si>
  <si>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</si>
  <si>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</si>
  <si>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</si>
  <si>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</si>
  <si>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</si>
  <si>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</si>
  <si>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</si>
  <si>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</si>
  <si>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</si>
  <si>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</si>
  <si>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</si>
  <si>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</si>
  <si>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</si>
  <si>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</si>
  <si>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</si>
  <si>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</si>
  <si>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</si>
  <si>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</si>
  <si>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</si>
  <si>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</si>
  <si>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</si>
  <si>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</si>
  <si>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</si>
  <si>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</si>
  <si>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</si>
  <si>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</si>
  <si>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</si>
  <si>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</si>
  <si>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</si>
  <si>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</si>
  <si>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</si>
  <si>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</si>
  <si>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</si>
  <si>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</si>
  <si>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</si>
  <si>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</si>
  <si>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</si>
  <si>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</si>
  <si>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</si>
  <si>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</si>
  <si>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</si>
  <si>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</si>
  <si>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</si>
  <si>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</si>
  <si>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</si>
  <si>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</si>
  <si>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</si>
  <si>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</si>
  <si>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</si>
  <si>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</si>
  <si>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</si>
  <si>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</si>
  <si>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</si>
  <si>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</si>
  <si>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</si>
  <si>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</si>
  <si>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</si>
  <si>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</si>
  <si>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</si>
  <si>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</si>
  <si>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</si>
  <si>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</si>
  <si>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</si>
  <si>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</si>
  <si>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</si>
  <si>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</si>
  <si>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</si>
  <si>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</si>
  <si>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</si>
  <si>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</si>
  <si>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</si>
  <si>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</si>
  <si>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</si>
  <si>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</si>
  <si>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</si>
  <si>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</si>
  <si>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</si>
  <si>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</si>
  <si>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</si>
  <si>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</si>
  <si>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</si>
  <si>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</si>
  <si>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</si>
  <si>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</si>
  <si>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</si>
  <si>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</si>
  <si>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</si>
  <si>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</si>
  <si>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</si>
  <si>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</si>
  <si>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</si>
  <si>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</si>
  <si>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</si>
  <si>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</si>
  <si>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</si>
  <si>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</si>
  <si>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</si>
  <si>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</si>
  <si>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</si>
  <si>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</si>
  <si>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</si>
  <si>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</si>
  <si>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</si>
  <si>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</si>
  <si>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</si>
  <si>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</si>
  <si>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</si>
  <si>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</si>
  <si>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</si>
  <si>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</si>
  <si>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</si>
  <si>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</si>
  <si>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</si>
  <si>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</si>
  <si>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</si>
  <si>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</si>
  <si>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</si>
  <si>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</si>
  <si>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</si>
  <si>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</si>
  <si>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</si>
  <si>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</si>
  <si>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</si>
  <si>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</si>
  <si>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</si>
  <si>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</si>
  <si>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</si>
  <si>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</si>
  <si>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</si>
  <si>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</si>
  <si>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</si>
  <si>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</si>
  <si>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</si>
  <si>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</si>
  <si>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</si>
  <si>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</si>
  <si>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</si>
  <si>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</si>
  <si>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</si>
  <si>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</si>
  <si>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</si>
  <si>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</si>
  <si>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</si>
  <si>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</si>
  <si>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</si>
  <si>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</si>
  <si>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</si>
  <si>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</si>
  <si>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</si>
  <si>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</si>
  <si>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</si>
  <si>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</si>
  <si>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</si>
  <si>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</si>
  <si>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</si>
  <si>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</si>
  <si>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</si>
  <si>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</si>
  <si>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</si>
  <si>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</si>
  <si>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</si>
  <si>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</si>
  <si>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</si>
  <si>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</si>
  <si>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</si>
  <si>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</si>
  <si>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</si>
  <si>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</si>
  <si>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</si>
  <si>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</si>
  <si>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</si>
  <si>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</si>
  <si>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</si>
  <si>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</si>
  <si>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</si>
  <si>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</si>
  <si>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</si>
  <si>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</si>
  <si>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</si>
  <si>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</si>
  <si>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</si>
  <si>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</si>
  <si>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</si>
  <si>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</si>
  <si>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</si>
  <si>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</si>
  <si>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</si>
  <si>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</si>
  <si>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</si>
  <si>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</si>
  <si>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</si>
  <si>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</si>
  <si>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</si>
  <si>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</si>
  <si>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</si>
  <si>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</si>
  <si>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</si>
  <si>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</si>
  <si>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</si>
  <si>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</si>
  <si>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</si>
  <si>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</si>
  <si>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</si>
  <si>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</si>
  <si>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</si>
  <si>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</si>
  <si>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</si>
  <si>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</si>
  <si>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</si>
  <si>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</si>
  <si>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</si>
  <si>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</si>
  <si>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</si>
  <si>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</si>
  <si>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</si>
  <si>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</si>
  <si>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</si>
  <si>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</si>
  <si>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</si>
  <si>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</si>
  <si>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</si>
  <si>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</si>
  <si>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</si>
  <si>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</si>
  <si>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</si>
  <si>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</si>
  <si>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</si>
  <si>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</si>
  <si>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</si>
  <si>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</si>
  <si>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</si>
  <si>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</si>
  <si>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</si>
  <si>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</si>
  <si>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</si>
  <si>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</si>
  <si>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</si>
  <si>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</si>
  <si>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</si>
  <si>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</si>
  <si>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</si>
  <si>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</si>
  <si>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</si>
  <si>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</si>
  <si>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</si>
  <si>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</si>
  <si>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</si>
  <si>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</si>
  <si>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</si>
  <si>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</si>
  <si>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</si>
  <si>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</si>
  <si>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</si>
  <si>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</si>
  <si>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</si>
  <si>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</si>
  <si>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</si>
  <si>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</si>
  <si>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</si>
  <si>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</si>
  <si>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</si>
  <si>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</si>
  <si>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</si>
  <si>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</si>
  <si>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</si>
  <si>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</si>
  <si>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</si>
  <si>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</si>
  <si>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</si>
  <si>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</si>
  <si>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</si>
  <si>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</si>
  <si>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</si>
  <si>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</si>
  <si>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</si>
  <si>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</si>
  <si>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</si>
  <si>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</si>
  <si>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</si>
  <si>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</si>
  <si>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</si>
  <si>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</si>
  <si>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</si>
  <si>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</si>
  <si>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</si>
  <si>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</si>
  <si>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</si>
  <si>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</si>
  <si>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</si>
  <si>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</si>
  <si>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</si>
  <si>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</si>
  <si>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</si>
  <si>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</si>
  <si>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</si>
  <si>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</si>
  <si>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</si>
  <si>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</si>
  <si>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</si>
  <si>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</si>
  <si>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</si>
  <si>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</si>
  <si>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</si>
  <si>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</si>
  <si>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</si>
  <si>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</si>
  <si>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</si>
  <si>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</si>
  <si>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</si>
  <si>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</si>
  <si>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</si>
  <si>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</si>
  <si>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</si>
  <si>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</si>
  <si>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</si>
  <si>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</si>
  <si>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</si>
  <si>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</si>
  <si>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</si>
  <si>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</si>
  <si>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</si>
  <si>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</si>
  <si>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</si>
  <si>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</si>
  <si>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</si>
  <si>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</si>
  <si>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</si>
  <si>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</si>
  <si>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</si>
  <si>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</si>
  <si>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</si>
  <si>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</si>
  <si>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</si>
  <si>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</si>
  <si>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</si>
  <si>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</si>
  <si>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</si>
  <si>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</si>
  <si>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</si>
  <si>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</si>
  <si>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</si>
  <si>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</si>
  <si>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</si>
  <si>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</si>
  <si>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</si>
  <si>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</si>
  <si>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</si>
  <si>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</si>
  <si>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</si>
  <si>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</si>
  <si>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</si>
  <si>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</si>
  <si>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</si>
  <si>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</si>
  <si>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</si>
  <si>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</si>
  <si>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</si>
  <si>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</si>
  <si>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</si>
  <si>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</si>
  <si>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</si>
  <si>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</si>
  <si>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</si>
  <si>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</si>
  <si>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</si>
  <si>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</si>
  <si>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</si>
  <si>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</si>
  <si>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</si>
  <si>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</si>
  <si>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</si>
  <si>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</si>
  <si>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</si>
  <si>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</si>
  <si>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</si>
  <si>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</si>
  <si>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</si>
  <si>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</si>
  <si>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</si>
  <si>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</si>
  <si>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</si>
  <si>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</si>
  <si>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</si>
  <si>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</si>
  <si>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</si>
  <si>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</si>
  <si>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</si>
  <si>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</si>
  <si>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</si>
  <si>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</si>
  <si>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</si>
  <si>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</si>
  <si>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</si>
  <si>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</si>
  <si>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</si>
  <si>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</si>
  <si>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</si>
  <si>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</si>
  <si>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</si>
  <si>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</si>
  <si>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</si>
  <si>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</si>
  <si>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</si>
  <si>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</si>
  <si>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</si>
  <si>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</si>
  <si>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</si>
  <si>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</si>
  <si>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</si>
  <si>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</si>
  <si>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</si>
  <si>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</si>
  <si>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</si>
  <si>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</si>
  <si>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</si>
  <si>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</si>
  <si>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</si>
  <si>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</si>
  <si>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</si>
  <si>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</si>
  <si>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</si>
  <si>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</si>
  <si>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</si>
  <si>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</si>
  <si>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</si>
  <si>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</si>
  <si>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</si>
  <si>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</si>
  <si>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</si>
  <si>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</si>
  <si>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</si>
  <si>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</si>
  <si>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</si>
  <si>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</si>
  <si>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</si>
  <si>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</si>
  <si>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</si>
  <si>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</si>
  <si>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</si>
  <si>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</si>
  <si>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</si>
  <si>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</si>
  <si>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</si>
  <si>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</si>
  <si>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</si>
  <si>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</si>
  <si>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</si>
  <si>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</si>
  <si>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</si>
  <si>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</si>
  <si>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</si>
  <si>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</si>
  <si>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</si>
  <si>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</si>
  <si>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</si>
  <si>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</si>
  <si>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</si>
  <si>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</si>
  <si>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</si>
  <si>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</si>
  <si>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</si>
  <si>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</si>
  <si>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</si>
  <si>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</si>
  <si>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</si>
  <si>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</si>
  <si>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</si>
  <si>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</si>
  <si>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</si>
  <si>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</si>
  <si>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</si>
  <si>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</si>
  <si>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</si>
  <si>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</si>
  <si>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</si>
  <si>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</si>
  <si>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</si>
  <si>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</si>
  <si>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</si>
  <si>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</si>
  <si>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</si>
  <si>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</si>
  <si>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</si>
  <si>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</si>
  <si>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</si>
  <si>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</si>
  <si>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</si>
  <si>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</si>
  <si>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</si>
  <si>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</si>
  <si>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</si>
  <si>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</si>
  <si>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</si>
  <si>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</si>
  <si>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</si>
  <si>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</si>
  <si>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</si>
  <si>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</si>
  <si>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</si>
  <si>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</si>
  <si>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</si>
  <si>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</si>
  <si>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</si>
  <si>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</si>
  <si>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</si>
  <si>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</si>
  <si>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</si>
  <si>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</si>
  <si>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</si>
  <si>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</si>
  <si>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</si>
  <si>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</si>
  <si>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</si>
  <si>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</si>
  <si>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</si>
  <si>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</si>
  <si>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</si>
  <si>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</si>
  <si>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</si>
  <si>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</si>
  <si>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</si>
  <si>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</si>
  <si>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</si>
  <si>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</si>
  <si>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</si>
  <si>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</si>
  <si>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</si>
  <si>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</si>
  <si>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</si>
  <si>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</si>
  <si>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</si>
  <si>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</si>
  <si>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</si>
  <si>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</si>
  <si>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</si>
  <si>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</si>
  <si>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</si>
  <si>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</si>
  <si>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</si>
  <si>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</si>
  <si>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</si>
  <si>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</si>
  <si>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</si>
  <si>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</si>
  <si>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</si>
  <si>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</si>
  <si>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</si>
  <si>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</si>
  <si>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</si>
  <si>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</si>
  <si>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</si>
  <si>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</si>
  <si>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</si>
  <si>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</si>
  <si>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</si>
  <si>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</si>
  <si>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</si>
  <si>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</si>
  <si>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</si>
  <si>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</si>
  <si>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</si>
  <si>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</si>
  <si>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</si>
  <si>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</si>
  <si>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</si>
  <si>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</si>
  <si>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</si>
  <si>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</si>
  <si>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</si>
  <si>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</si>
  <si>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</si>
  <si>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</si>
  <si>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</si>
  <si>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</si>
  <si>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</si>
  <si>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</si>
  <si>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</si>
  <si>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</si>
  <si>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</si>
  <si>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</si>
  <si>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</si>
  <si>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</si>
  <si>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</si>
  <si>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</si>
  <si>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</si>
  <si>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</si>
  <si>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</si>
  <si>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</si>
  <si>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</si>
  <si>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</si>
  <si>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</si>
  <si>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</si>
  <si>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</si>
  <si>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</si>
  <si>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</si>
  <si>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</si>
  <si>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</si>
  <si>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</si>
  <si>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</si>
  <si>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</si>
  <si>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</si>
  <si>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</si>
  <si>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</si>
  <si>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</si>
  <si>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</si>
  <si>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</si>
  <si>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</si>
  <si>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</si>
  <si>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</si>
  <si>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</si>
  <si>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</si>
  <si>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</si>
  <si>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</si>
  <si>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</si>
  <si>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</si>
  <si>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</si>
  <si>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</si>
  <si>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</si>
  <si>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</si>
  <si>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</si>
  <si>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</si>
  <si>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</si>
  <si>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</si>
  <si>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</si>
  <si>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</si>
  <si>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</si>
  <si>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</si>
  <si>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</si>
  <si>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</si>
  <si>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</si>
  <si>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</si>
  <si>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</si>
  <si>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</si>
  <si>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</si>
  <si>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</si>
  <si>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</si>
  <si>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</si>
  <si>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</si>
  <si>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</si>
  <si>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</si>
  <si>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</si>
  <si>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</si>
  <si>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</si>
  <si>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</si>
  <si>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</si>
  <si>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</si>
  <si>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</si>
  <si>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</si>
  <si>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</si>
  <si>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</si>
  <si>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</si>
  <si>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</si>
  <si>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</si>
  <si>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</si>
  <si>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</si>
  <si>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</si>
  <si>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</si>
  <si>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</si>
  <si>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</si>
  <si>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</si>
  <si>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</si>
  <si>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</si>
  <si>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</si>
  <si>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</si>
  <si>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</si>
  <si>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</si>
  <si>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</si>
  <si>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</si>
  <si>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</si>
  <si>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</si>
  <si>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</si>
  <si>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</si>
  <si>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</si>
  <si>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</si>
  <si>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</si>
  <si>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</si>
  <si>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</si>
  <si>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</si>
  <si>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</si>
  <si>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</si>
  <si>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</si>
  <si>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</si>
  <si>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</si>
  <si>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</si>
  <si>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</si>
  <si>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</si>
  <si>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</si>
  <si>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</si>
  <si>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</si>
  <si>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</si>
  <si>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</si>
  <si>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</si>
  <si>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</si>
  <si>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</si>
  <si>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</si>
  <si>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</si>
  <si>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</si>
  <si>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</si>
  <si>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</si>
  <si>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</si>
  <si>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</si>
  <si>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</si>
  <si>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</si>
  <si>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</si>
  <si>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</si>
  <si>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</si>
  <si>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</si>
  <si>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</si>
  <si>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</si>
  <si>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</si>
  <si>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</si>
  <si>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</si>
  <si>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</si>
  <si>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</si>
  <si>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</si>
  <si>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</si>
  <si>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</si>
  <si>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</si>
  <si>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</si>
  <si>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</si>
  <si>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</si>
  <si>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</si>
  <si>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</si>
  <si>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</si>
  <si>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</si>
  <si>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</si>
  <si>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</si>
  <si>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</si>
  <si>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</si>
  <si>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</si>
  <si>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</si>
  <si>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</si>
  <si>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</si>
  <si>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</si>
  <si>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</si>
  <si>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</si>
  <si>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</si>
  <si>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</si>
  <si>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</si>
  <si>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</si>
  <si>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</si>
  <si>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</si>
  <si>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</si>
  <si>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</si>
  <si>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</si>
  <si>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</si>
  <si>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</si>
  <si>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</si>
  <si>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</si>
  <si>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</si>
  <si>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</si>
  <si>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</si>
  <si>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</si>
  <si>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</si>
  <si>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</si>
  <si>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</si>
  <si>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</si>
  <si>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</si>
  <si>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</si>
  <si>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</si>
  <si>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</si>
  <si>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</si>
  <si>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</si>
  <si>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</si>
  <si>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</si>
  <si>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</si>
  <si>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</si>
  <si>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</si>
  <si>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</si>
  <si>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</si>
  <si>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</si>
  <si>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</si>
  <si>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</si>
  <si>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</si>
  <si>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</si>
  <si>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</si>
  <si>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</si>
  <si>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</si>
  <si>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</si>
  <si>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</si>
  <si>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</si>
  <si>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</si>
  <si>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</si>
  <si>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</si>
  <si>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</si>
  <si>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</si>
  <si>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</si>
  <si>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</si>
  <si>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</si>
  <si>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</si>
  <si>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</si>
  <si>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</si>
  <si>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</si>
  <si>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</si>
  <si>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</si>
  <si>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</si>
  <si>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</si>
  <si>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</si>
  <si>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</si>
  <si>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</si>
  <si>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</si>
  <si>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</si>
  <si>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</si>
  <si>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</si>
  <si>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</si>
  <si>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</si>
  <si>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</si>
  <si>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</si>
  <si>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</si>
  <si>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</si>
  <si>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</si>
  <si>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</si>
  <si>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</si>
  <si>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</si>
  <si>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</si>
  <si>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</si>
  <si>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</si>
  <si>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</si>
  <si>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</si>
  <si>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</si>
  <si>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</si>
  <si>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</si>
  <si>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</si>
  <si>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</si>
  <si>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</si>
  <si>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</si>
  <si>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</si>
  <si>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</si>
  <si>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</si>
  <si>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</si>
  <si>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</si>
  <si>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</si>
  <si>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</si>
  <si>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</si>
  <si>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</si>
  <si>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</si>
  <si>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</si>
  <si>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</si>
  <si>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</si>
  <si>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</si>
  <si>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</si>
  <si>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</si>
  <si>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</si>
  <si>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</si>
  <si>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</si>
  <si>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</si>
  <si>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</si>
  <si>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</si>
  <si>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</si>
  <si>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</si>
  <si>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</si>
  <si>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</si>
  <si>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</si>
  <si>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</si>
  <si>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</si>
  <si>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</si>
  <si>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</si>
  <si>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</si>
  <si>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</si>
  <si>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</si>
  <si>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</si>
  <si>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</si>
  <si>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</si>
  <si>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</si>
  <si>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</si>
  <si>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</si>
  <si>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</si>
  <si>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</si>
  <si>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</si>
  <si>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</si>
  <si>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</si>
  <si>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</si>
  <si>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</si>
  <si>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</si>
  <si>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</si>
  <si>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</si>
  <si>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</si>
  <si>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</si>
  <si>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</si>
  <si>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</si>
  <si>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</si>
  <si>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</si>
  <si>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</si>
  <si>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</si>
  <si>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</si>
  <si>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</si>
  <si>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</si>
  <si>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</si>
  <si>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</si>
  <si>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</si>
  <si>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</si>
  <si>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</si>
  <si>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</si>
  <si>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</si>
  <si>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</si>
  <si>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</si>
  <si>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</si>
  <si>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</si>
  <si>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</si>
  <si>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</si>
  <si>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</si>
  <si>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</si>
  <si>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</si>
  <si>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</si>
  <si>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</si>
  <si>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</si>
  <si>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</si>
  <si>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</si>
  <si>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</si>
  <si>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</si>
  <si>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</si>
  <si>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</si>
  <si>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</si>
  <si>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</si>
  <si>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</si>
  <si>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</si>
  <si>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</si>
  <si>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</si>
  <si>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</si>
  <si>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</si>
  <si>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</si>
  <si>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</si>
  <si>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</si>
  <si>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</si>
  <si>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</si>
  <si>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</si>
  <si>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</si>
  <si>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</si>
  <si>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</si>
  <si>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</si>
  <si>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</si>
  <si>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</si>
  <si>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</si>
  <si>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</si>
  <si>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</si>
  <si>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</si>
  <si>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</si>
  <si>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</si>
  <si>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</si>
  <si>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</si>
  <si>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</si>
  <si>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</si>
  <si>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</si>
  <si>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</si>
  <si>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</si>
  <si>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</si>
  <si>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</si>
  <si>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</si>
  <si>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</si>
  <si>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</si>
  <si>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</si>
  <si>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</si>
  <si>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</si>
  <si>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</si>
  <si>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</si>
  <si>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</si>
  <si>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</si>
  <si>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</si>
  <si>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</si>
  <si>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</si>
  <si>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</si>
  <si>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</si>
  <si>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</si>
  <si>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</si>
  <si>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</si>
  <si>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</si>
  <si>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</si>
  <si>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</si>
  <si>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</si>
  <si>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</si>
  <si>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</si>
  <si>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</si>
  <si>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</si>
  <si>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</si>
  <si>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</si>
  <si>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</si>
  <si>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</si>
  <si>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</si>
  <si>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</si>
  <si>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</si>
  <si>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</si>
  <si>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</si>
  <si>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</si>
  <si>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</si>
  <si>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</si>
  <si>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</si>
  <si>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</si>
  <si>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</si>
  <si>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</si>
  <si>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</si>
  <si>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</si>
  <si>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</si>
  <si>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</si>
  <si>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</si>
  <si>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</si>
  <si>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</si>
  <si>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</si>
  <si>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</si>
  <si>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</si>
  <si>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</si>
  <si>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</si>
  <si>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</si>
  <si>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</si>
  <si>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</si>
  <si>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</si>
  <si>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</si>
  <si>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</si>
  <si>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</si>
  <si>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</si>
  <si>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</si>
  <si>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</si>
  <si>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</si>
  <si>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</si>
  <si>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</si>
  <si>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</si>
  <si>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</si>
  <si>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</si>
  <si>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</si>
  <si>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</si>
  <si>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</si>
  <si>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</si>
  <si>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</si>
  <si>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</si>
  <si>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</si>
  <si>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</si>
  <si>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</si>
  <si>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</si>
  <si>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</si>
  <si>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</si>
  <si>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</si>
  <si>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</si>
  <si>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</si>
  <si>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</si>
  <si>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</si>
  <si>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</si>
  <si>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</si>
  <si>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</si>
  <si>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</si>
  <si>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</si>
  <si>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</si>
  <si>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</si>
  <si>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</si>
  <si>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</si>
  <si>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</si>
  <si>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</si>
  <si>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</si>
  <si>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</si>
  <si>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</si>
  <si>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</si>
  <si>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</si>
  <si>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</si>
  <si>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</si>
  <si>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</si>
  <si>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</si>
  <si>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</si>
  <si>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</si>
  <si>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</si>
  <si>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</si>
  <si>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</si>
  <si>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</si>
  <si>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</si>
  <si>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</si>
  <si>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</si>
  <si>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</si>
  <si>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</si>
  <si>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</si>
  <si>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</si>
  <si>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</si>
  <si>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</si>
  <si>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</si>
  <si>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</si>
  <si>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</si>
  <si>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</si>
  <si>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</si>
  <si>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</si>
  <si>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</si>
  <si>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</si>
  <si>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</si>
  <si>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</si>
  <si>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</si>
  <si>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</si>
  <si>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</si>
  <si>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</si>
  <si>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</si>
  <si>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</si>
  <si>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</si>
  <si>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</si>
  <si>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</si>
  <si>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</si>
  <si>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</si>
  <si>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</si>
  <si>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</si>
  <si>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</si>
  <si>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</si>
  <si>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</si>
  <si>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</si>
  <si>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</si>
  <si>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</si>
  <si>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</si>
  <si>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</si>
  <si>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</si>
  <si>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</si>
  <si>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</si>
  <si>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</si>
  <si>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</si>
  <si>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</si>
  <si>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</si>
  <si>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</si>
  <si>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</si>
  <si>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</si>
  <si>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</si>
  <si>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</si>
  <si>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</si>
  <si>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</si>
  <si>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</si>
  <si>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</si>
  <si>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</si>
  <si>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</si>
  <si>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</si>
  <si>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</si>
  <si>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</si>
  <si>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</si>
  <si>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</si>
  <si>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</si>
  <si>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</si>
  <si>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</si>
  <si>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</si>
  <si>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</si>
  <si>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</si>
  <si>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</si>
  <si>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</si>
  <si>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</si>
  <si>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</si>
  <si>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</si>
  <si>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</si>
  <si>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</si>
  <si>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</si>
  <si>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</si>
  <si>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</si>
  <si>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</si>
  <si>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</si>
  <si>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</si>
  <si>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</si>
  <si>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</si>
  <si>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</si>
  <si>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</si>
  <si>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</si>
  <si>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</si>
  <si>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</si>
  <si>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</si>
  <si>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</si>
  <si>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</si>
  <si>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</si>
  <si>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</si>
  <si>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</si>
  <si>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</si>
  <si>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</si>
  <si>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</si>
  <si>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</si>
  <si>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</si>
  <si>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</si>
  <si>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</si>
  <si>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</si>
  <si>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</si>
  <si>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</si>
  <si>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</si>
  <si>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</si>
  <si>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</si>
  <si>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</si>
  <si>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</si>
  <si>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</si>
  <si>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</si>
  <si>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</si>
  <si>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</si>
  <si>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</si>
  <si>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</si>
  <si>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</si>
  <si>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</si>
  <si>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</si>
  <si>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</si>
  <si>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</si>
  <si>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</si>
  <si>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</si>
  <si>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</si>
  <si>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</si>
  <si>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</si>
  <si>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</si>
  <si>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</si>
  <si>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</si>
  <si>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</si>
  <si>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</si>
  <si>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</si>
  <si>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</si>
  <si>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</si>
  <si>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</si>
  <si>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</si>
  <si>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</si>
  <si>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</si>
  <si>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</si>
  <si>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</si>
  <si>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</si>
  <si>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</si>
  <si>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</si>
  <si>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</si>
  <si>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</si>
  <si>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</si>
  <si>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</si>
  <si>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</si>
  <si>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</si>
  <si>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</si>
  <si>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</si>
  <si>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</si>
  <si>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</si>
  <si>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</si>
  <si>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</si>
  <si>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</si>
  <si>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</si>
  <si>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</si>
  <si>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</si>
  <si>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</si>
  <si>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</si>
  <si>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</si>
  <si>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</si>
  <si>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</si>
  <si>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</si>
  <si>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</si>
  <si>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</si>
  <si>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</si>
  <si>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</si>
  <si>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</si>
  <si>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</si>
  <si>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</si>
  <si>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</si>
  <si>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</si>
  <si>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</si>
  <si>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</si>
  <si>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</si>
  <si>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</si>
  <si>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</si>
  <si>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</si>
  <si>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</si>
  <si>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</si>
  <si>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</si>
  <si>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</si>
  <si>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</si>
  <si>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</si>
  <si>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</si>
  <si>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</si>
  <si>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</si>
  <si>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</si>
  <si>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</si>
  <si>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</si>
  <si>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</si>
  <si>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</si>
  <si>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</si>
  <si>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</si>
  <si>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</si>
  <si>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</si>
  <si>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</si>
  <si>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</si>
  <si>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</si>
  <si>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</si>
  <si>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</si>
  <si>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</si>
  <si>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</si>
  <si>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</si>
  <si>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</si>
  <si>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</si>
  <si>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</si>
  <si>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</si>
  <si>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</si>
  <si>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</si>
  <si>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</si>
  <si>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</si>
  <si>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</si>
  <si>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</si>
  <si>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</si>
  <si>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</si>
  <si>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</si>
  <si>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</si>
  <si>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</si>
  <si>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</si>
  <si>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</si>
  <si>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</si>
  <si>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</si>
  <si>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</si>
  <si>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</si>
  <si>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</si>
  <si>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</si>
  <si>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</si>
  <si>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</si>
  <si>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</si>
  <si>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</si>
  <si>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</si>
  <si>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</si>
  <si>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</si>
  <si>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</si>
  <si>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</si>
  <si>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</si>
  <si>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</si>
  <si>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</si>
  <si>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</si>
  <si>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</si>
  <si>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</si>
  <si>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</si>
  <si>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</si>
  <si>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</si>
  <si>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</si>
  <si>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</si>
  <si>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</si>
  <si>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</si>
  <si>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</si>
  <si>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</si>
  <si>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</si>
  <si>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</si>
  <si>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</si>
  <si>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</si>
  <si>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</si>
  <si>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</si>
  <si>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</si>
  <si>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</si>
  <si>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</si>
  <si>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</si>
  <si>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</si>
  <si>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</si>
  <si>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</si>
  <si>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</si>
  <si>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</si>
  <si>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</si>
  <si>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</si>
  <si>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</si>
  <si>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</si>
  <si>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</si>
  <si>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</si>
  <si>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</si>
  <si>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</si>
  <si>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</si>
  <si>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</si>
  <si>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</si>
  <si>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</si>
  <si>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</si>
  <si>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</si>
  <si>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</si>
  <si>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</si>
  <si>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</si>
  <si>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</si>
  <si>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</si>
  <si>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</si>
  <si>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</si>
  <si>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</si>
  <si>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</si>
  <si>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</si>
  <si>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</si>
  <si>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</si>
  <si>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</si>
  <si>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</si>
  <si>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</si>
  <si>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</si>
  <si>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</si>
  <si>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</si>
  <si>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</si>
  <si>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</si>
  <si>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</si>
  <si>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</si>
  <si>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</si>
  <si>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</si>
  <si>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</si>
  <si>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</si>
  <si>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</si>
  <si>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</si>
  <si>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</si>
  <si>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</si>
  <si>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</si>
  <si>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</si>
  <si>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</si>
  <si>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</si>
  <si>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</si>
  <si>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</si>
  <si>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</si>
  <si>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</si>
  <si>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</si>
  <si>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</si>
  <si>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</si>
  <si>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</si>
  <si>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</si>
  <si>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</si>
  <si>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</si>
  <si>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</si>
  <si>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</si>
  <si>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</si>
  <si>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</si>
  <si>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</si>
  <si>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</si>
  <si>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</si>
  <si>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</si>
  <si>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</si>
  <si>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</si>
  <si>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</si>
  <si>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</si>
  <si>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</si>
  <si>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</si>
  <si>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</si>
  <si>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</si>
  <si>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</si>
  <si>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</si>
  <si>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</si>
  <si>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</si>
  <si>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</si>
  <si>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</si>
  <si>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</si>
  <si>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</si>
  <si>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</si>
  <si>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</si>
  <si>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</si>
  <si>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</si>
  <si>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</si>
  <si>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</si>
  <si>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</si>
  <si>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</si>
  <si>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</si>
  <si>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</si>
  <si>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</si>
  <si>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</si>
  <si>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</si>
  <si>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</si>
  <si>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</si>
  <si>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</si>
  <si>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</si>
  <si>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</si>
  <si>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</si>
  <si>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</si>
  <si>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</si>
  <si>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</si>
  <si>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</si>
  <si>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</si>
  <si>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</si>
  <si>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</si>
  <si>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</si>
  <si>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</si>
  <si>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</si>
  <si>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</si>
  <si>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</si>
  <si>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</si>
  <si>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</si>
  <si>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</si>
  <si>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</si>
  <si>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</si>
  <si>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</si>
  <si>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</si>
  <si>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</si>
  <si>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</si>
  <si>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</si>
  <si>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</si>
  <si>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</si>
  <si>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</si>
  <si>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</si>
  <si>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</si>
  <si>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</si>
  <si>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</si>
  <si>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</si>
  <si>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</si>
  <si>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</si>
  <si>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</si>
  <si>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</si>
  <si>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</si>
  <si>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</si>
  <si>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</si>
  <si>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</si>
  <si>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</si>
  <si>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</si>
  <si>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</si>
  <si>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</si>
  <si>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</si>
  <si>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</si>
  <si>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</si>
  <si>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</si>
  <si>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</si>
  <si>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</si>
  <si>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</si>
  <si>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</si>
  <si>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</si>
  <si>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</si>
  <si>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</si>
  <si>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</si>
  <si>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</si>
  <si>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</si>
  <si>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</si>
  <si>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</si>
  <si>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</si>
  <si>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</si>
  <si>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</si>
  <si>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</si>
  <si>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</si>
  <si>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</si>
  <si>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</si>
  <si>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</si>
  <si>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</si>
  <si>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</si>
  <si>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</si>
  <si>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</si>
  <si>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</si>
  <si>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</si>
  <si>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</si>
  <si>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</si>
  <si>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</si>
  <si>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</si>
  <si>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</si>
  <si>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</si>
  <si>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</si>
  <si>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</si>
  <si>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</si>
  <si>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</si>
  <si>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</si>
  <si>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</si>
  <si>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</si>
  <si>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</si>
  <si>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</si>
  <si>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</si>
  <si>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</si>
  <si>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</si>
  <si>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</si>
  <si>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</si>
  <si>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</si>
  <si>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</si>
  <si>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</si>
  <si>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</si>
  <si>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</si>
  <si>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</si>
  <si>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</si>
  <si>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</si>
  <si>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</si>
  <si>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</si>
  <si>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</si>
  <si>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</si>
  <si>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</si>
  <si>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</si>
  <si>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</si>
  <si>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</si>
  <si>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</si>
  <si>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</si>
  <si>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</si>
  <si>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</si>
  <si>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</si>
  <si>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</si>
  <si>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</si>
  <si>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</si>
  <si>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</si>
  <si>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</si>
  <si>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</si>
  <si>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</si>
  <si>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</si>
  <si>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</si>
  <si>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</si>
  <si>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</si>
  <si>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</si>
  <si>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</si>
  <si>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</si>
  <si>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</si>
  <si>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</si>
  <si>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</si>
  <si>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</si>
  <si>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</si>
  <si>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</si>
  <si>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</si>
  <si>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</si>
  <si>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</si>
  <si>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</si>
  <si>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</si>
  <si>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</si>
  <si>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</si>
  <si>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</si>
  <si>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</si>
  <si>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</si>
  <si>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</si>
  <si>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</si>
  <si>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</si>
  <si>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</si>
  <si>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</si>
  <si>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</si>
  <si>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</si>
  <si>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</si>
  <si>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</si>
  <si>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</si>
  <si>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</si>
  <si>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</si>
  <si>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</si>
  <si>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</si>
  <si>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</si>
  <si>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</si>
  <si>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</si>
  <si>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</si>
  <si>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</si>
  <si>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</si>
  <si>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</si>
  <si>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</si>
  <si>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</si>
  <si>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</si>
  <si>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</si>
  <si>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</si>
  <si>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</si>
  <si>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</si>
  <si>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</si>
  <si>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</si>
  <si>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</si>
  <si>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</si>
  <si>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</si>
  <si>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</si>
  <si>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</si>
  <si>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</si>
  <si>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</si>
  <si>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</si>
  <si>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</si>
  <si>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</si>
  <si>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</si>
  <si>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</si>
  <si>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</si>
  <si>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</si>
  <si>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</si>
  <si>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</si>
  <si>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</si>
  <si>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</si>
  <si>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</si>
  <si>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</si>
  <si>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</si>
  <si>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</si>
  <si>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</si>
  <si>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</si>
  <si>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</si>
  <si>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</si>
  <si>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</si>
  <si>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</si>
  <si>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</si>
  <si>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</si>
  <si>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</si>
  <si>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</si>
  <si>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</si>
  <si>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</si>
  <si>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</si>
  <si>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</si>
  <si>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</si>
  <si>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</si>
  <si>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</si>
  <si>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</si>
  <si>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</si>
  <si>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</si>
  <si>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</si>
  <si>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</si>
  <si>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</si>
  <si>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</si>
  <si>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</si>
  <si>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</si>
  <si>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</si>
  <si>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</si>
  <si>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</si>
  <si>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</si>
  <si>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</si>
  <si>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</si>
  <si>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</si>
  <si>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</si>
  <si>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</si>
  <si>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</si>
  <si>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</si>
  <si>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</si>
  <si>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</si>
  <si>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</si>
  <si>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</si>
  <si>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</si>
  <si>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</si>
  <si>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</si>
  <si>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</si>
  <si>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</si>
  <si>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</si>
  <si>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</si>
  <si>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</si>
  <si>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</si>
  <si>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</si>
  <si>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</si>
  <si>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</si>
  <si>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</si>
  <si>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</si>
  <si>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</si>
  <si>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</si>
  <si>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</si>
  <si>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</si>
  <si>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</si>
  <si>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</si>
  <si>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</si>
  <si>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</si>
  <si>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</si>
  <si>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</si>
  <si>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</si>
  <si>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</si>
  <si>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</si>
  <si>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</si>
  <si>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</si>
  <si>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</si>
  <si>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</si>
  <si>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</si>
  <si>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</si>
  <si>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</si>
  <si>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</si>
  <si>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</si>
  <si>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</si>
  <si>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</si>
  <si>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</si>
  <si>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</si>
  <si>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</si>
  <si>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</si>
  <si>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</si>
  <si>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</si>
  <si>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</si>
  <si>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</si>
  <si>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</si>
  <si>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</si>
  <si>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</si>
  <si>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</si>
  <si>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</si>
  <si>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</si>
  <si>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</si>
  <si>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</si>
  <si>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</si>
  <si>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</si>
  <si>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</si>
  <si>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</si>
  <si>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</si>
  <si>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</si>
  <si>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</si>
  <si>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</si>
  <si>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</si>
  <si>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</si>
  <si>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</si>
  <si>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</si>
  <si>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</si>
  <si>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</si>
  <si>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</si>
  <si>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</si>
  <si>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</si>
  <si>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</si>
  <si>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</si>
  <si>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</si>
  <si>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</si>
  <si>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</si>
  <si>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</si>
  <si>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</si>
  <si>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</si>
  <si>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</si>
  <si>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</si>
  <si>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</si>
  <si>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</si>
  <si>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</si>
  <si>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</si>
  <si>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</si>
  <si>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</si>
  <si>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</si>
  <si>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</si>
  <si>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</si>
  <si>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</si>
  <si>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</si>
  <si>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</si>
  <si>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</si>
  <si>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</si>
  <si>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</si>
  <si>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</si>
  <si>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</si>
  <si>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</si>
  <si>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</si>
  <si>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</si>
  <si>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</si>
  <si>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</si>
  <si>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</si>
  <si>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</si>
  <si>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</si>
  <si>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</si>
  <si>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</si>
  <si>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</si>
  <si>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</si>
  <si>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</si>
  <si>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</si>
  <si>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</si>
  <si>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</si>
  <si>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</si>
  <si>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</si>
  <si>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</si>
  <si>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</si>
  <si>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</si>
  <si>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</si>
  <si>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</si>
  <si>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</si>
  <si>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</si>
  <si>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</si>
  <si>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</si>
  <si>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</si>
  <si>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</si>
  <si>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</si>
  <si>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</si>
  <si>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</si>
  <si>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</si>
  <si>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</si>
  <si>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</si>
  <si>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</si>
  <si>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</si>
  <si>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</si>
  <si>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</si>
  <si>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</si>
  <si>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</si>
  <si>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</si>
  <si>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</si>
  <si>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</si>
  <si>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</si>
  <si>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</si>
  <si>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</si>
  <si>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</si>
  <si>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</si>
  <si>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</si>
  <si>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</si>
  <si>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</si>
  <si>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</si>
  <si>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</si>
  <si>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</si>
  <si>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</si>
  <si>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</si>
  <si>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</si>
  <si>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</si>
  <si>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</si>
  <si>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</si>
  <si>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</si>
  <si>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</si>
  <si>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</si>
  <si>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</si>
  <si>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</si>
  <si>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</si>
  <si>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</si>
  <si>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</si>
  <si>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</si>
  <si>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</si>
  <si>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</si>
  <si>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</si>
  <si>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</si>
  <si>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</si>
  <si>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</si>
  <si>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</si>
  <si>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</si>
  <si>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</si>
  <si>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</si>
  <si>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</si>
  <si>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</si>
  <si>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</si>
  <si>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</si>
  <si>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</si>
  <si>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</si>
  <si>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</si>
  <si>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</si>
  <si>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</si>
  <si>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</si>
  <si>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</si>
  <si>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</si>
  <si>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</si>
  <si>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</si>
  <si>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</si>
  <si>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</si>
  <si>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</si>
  <si>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</si>
  <si>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</si>
  <si>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</si>
  <si>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</si>
  <si>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</si>
  <si>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</si>
  <si>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</si>
  <si>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</si>
  <si>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</si>
  <si>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</si>
  <si>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</si>
  <si>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</si>
  <si>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</si>
  <si>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</si>
  <si>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</si>
  <si>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</si>
  <si>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</si>
  <si>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</si>
  <si>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</si>
  <si>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</si>
  <si>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</si>
  <si>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</si>
  <si>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</si>
  <si>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</si>
  <si>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</si>
  <si>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</si>
  <si>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</si>
  <si>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</si>
  <si>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</si>
  <si>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</si>
  <si>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</si>
  <si>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</si>
  <si>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</si>
  <si>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</si>
  <si>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</si>
  <si>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</si>
  <si>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</si>
  <si>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</si>
  <si>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</si>
  <si>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</si>
  <si>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</si>
  <si>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</si>
  <si>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</si>
  <si>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</si>
  <si>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</si>
  <si>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</si>
  <si>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</si>
  <si>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</si>
  <si>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</si>
  <si>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</si>
  <si>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</si>
  <si>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</si>
  <si>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</si>
  <si>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</si>
  <si>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</si>
  <si>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</si>
  <si>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</si>
  <si>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</si>
  <si>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</si>
  <si>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</si>
  <si>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</si>
  <si>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</si>
  <si>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</si>
  <si>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</si>
  <si>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</si>
  <si>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</si>
  <si>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</si>
  <si>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</si>
  <si>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</si>
  <si>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</si>
  <si>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</si>
  <si>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</si>
  <si>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</si>
  <si>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</si>
  <si>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</si>
  <si>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</si>
  <si>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</si>
  <si>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</si>
  <si>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</si>
  <si>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</si>
  <si>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</si>
  <si>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</si>
  <si>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</si>
  <si>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</si>
  <si>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</si>
  <si>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</si>
  <si>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</si>
  <si>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</si>
  <si>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</si>
  <si>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</si>
  <si>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</si>
  <si>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</si>
  <si>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</si>
  <si>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</si>
  <si>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</si>
  <si>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</si>
  <si>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</si>
  <si>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</si>
  <si>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</si>
  <si>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</si>
  <si>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</si>
  <si>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</si>
  <si>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</si>
  <si>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</si>
  <si>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</si>
  <si>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</si>
  <si>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</si>
  <si>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</si>
  <si>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</si>
  <si>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</si>
  <si>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</si>
  <si>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</si>
  <si>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</si>
  <si>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</si>
  <si>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</si>
  <si>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</si>
  <si>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</si>
  <si>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</si>
  <si>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</si>
  <si>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</si>
  <si>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</si>
  <si>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</si>
  <si>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</si>
  <si>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</si>
  <si>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</si>
  <si>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</si>
  <si>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</si>
  <si>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</si>
  <si>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</si>
  <si>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</si>
  <si>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</si>
  <si>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</si>
  <si>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</si>
  <si>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</si>
  <si>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</si>
  <si>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</si>
  <si>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</si>
  <si>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</si>
  <si>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</si>
  <si>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</si>
  <si>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</si>
  <si>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</si>
  <si>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</si>
  <si>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</si>
  <si>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</si>
  <si>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</si>
  <si>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</si>
  <si>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</si>
  <si>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</si>
  <si>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</si>
  <si>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</si>
  <si>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</si>
  <si>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</si>
  <si>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</si>
  <si>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</si>
  <si>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</si>
  <si>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</si>
  <si>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</si>
  <si>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</si>
  <si>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</si>
  <si>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</si>
  <si>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</si>
  <si>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</si>
  <si>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</si>
  <si>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</si>
  <si>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</si>
  <si>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</si>
  <si>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</si>
  <si>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</si>
  <si>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</si>
  <si>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</si>
  <si>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</si>
  <si>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</si>
  <si>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</si>
  <si>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</si>
  <si>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</si>
  <si>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</si>
  <si>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</si>
  <si>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</si>
  <si>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</si>
  <si>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</si>
  <si>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</si>
  <si>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</si>
  <si>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</si>
  <si>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</si>
  <si>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</si>
  <si>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</si>
  <si>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</si>
  <si>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</si>
  <si>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</si>
  <si>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</si>
  <si>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</si>
  <si>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</si>
  <si>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</si>
  <si>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</si>
  <si>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</si>
  <si>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</si>
  <si>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</si>
  <si>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</si>
  <si>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</si>
  <si>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</si>
  <si>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</si>
  <si>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</si>
  <si>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</si>
  <si>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</si>
  <si>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</si>
  <si>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</si>
  <si>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</si>
  <si>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</si>
  <si>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</si>
  <si>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</si>
  <si>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</si>
  <si>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</si>
  <si>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</si>
  <si>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</si>
  <si>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</si>
  <si>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</si>
  <si>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</si>
  <si>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</si>
  <si>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</si>
  <si>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</si>
  <si>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</si>
  <si>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</si>
  <si>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</si>
  <si>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</si>
  <si>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</si>
  <si>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</si>
  <si>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</si>
  <si>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</si>
  <si>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</si>
  <si>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</si>
  <si>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</si>
  <si>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</si>
  <si>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</si>
  <si>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</si>
  <si>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</si>
  <si>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</si>
  <si>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</si>
  <si>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</si>
  <si>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</si>
  <si>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</si>
  <si>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</si>
  <si>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</si>
  <si>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</si>
  <si>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</si>
  <si>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</si>
  <si>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</si>
  <si>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</si>
  <si>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</si>
  <si>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</si>
  <si>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</si>
  <si>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</si>
  <si>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</si>
  <si>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</si>
  <si>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</si>
  <si>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</si>
  <si>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</si>
  <si>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</si>
  <si>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</si>
  <si>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</si>
  <si>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</si>
  <si>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</si>
  <si>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</si>
  <si>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</si>
  <si>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</si>
  <si>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</si>
  <si>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</si>
  <si>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</si>
  <si>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</si>
  <si>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</si>
  <si>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</si>
  <si>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</si>
  <si>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</si>
  <si>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</si>
  <si>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</si>
  <si>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</si>
  <si>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</si>
  <si>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</si>
  <si>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</si>
  <si>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</si>
  <si>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</si>
  <si>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</si>
  <si>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</si>
  <si>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</si>
  <si>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</si>
  <si>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</si>
  <si>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</si>
  <si>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</si>
  <si>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</si>
  <si>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</si>
  <si>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</si>
  <si>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</si>
  <si>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</si>
  <si>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</si>
  <si>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</si>
  <si>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</si>
  <si>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</si>
  <si>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</si>
  <si>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</si>
  <si>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</si>
  <si>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</si>
  <si>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</si>
  <si>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</si>
  <si>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</si>
  <si>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</si>
  <si>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</si>
  <si>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</si>
  <si>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</si>
  <si>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</si>
  <si>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</si>
  <si>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</si>
  <si>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</si>
  <si>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</si>
  <si>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</si>
  <si>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</si>
  <si>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</si>
  <si>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</si>
  <si>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</si>
  <si>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</si>
  <si>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</si>
  <si>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</si>
  <si>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</si>
  <si>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</si>
  <si>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</si>
  <si>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</si>
  <si>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</si>
  <si>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</si>
  <si>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</si>
  <si>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</si>
  <si>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</si>
  <si>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</si>
  <si>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</si>
  <si>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</si>
  <si>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</si>
  <si>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</si>
  <si>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</si>
  <si>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</si>
  <si>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</si>
  <si>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</si>
  <si>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</si>
  <si>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</si>
  <si>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</si>
  <si>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</si>
  <si>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</si>
  <si>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</si>
  <si>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</si>
  <si>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</si>
  <si>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</si>
  <si>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</si>
  <si>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</si>
  <si>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</si>
  <si>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</si>
  <si>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</si>
  <si>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</si>
  <si>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</si>
  <si>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</si>
  <si>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</si>
  <si>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</si>
  <si>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</si>
  <si>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</si>
  <si>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</si>
  <si>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</si>
  <si>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</si>
  <si>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</si>
  <si>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</si>
  <si>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</si>
  <si>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</si>
  <si>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</si>
  <si>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</si>
  <si>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</si>
  <si>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</si>
  <si>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</si>
  <si>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</si>
  <si>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</si>
  <si>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</si>
  <si>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</si>
  <si>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</si>
  <si>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</si>
  <si>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</si>
  <si>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</si>
  <si>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</si>
  <si>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</si>
  <si>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</si>
  <si>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</si>
  <si>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</si>
  <si>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</si>
  <si>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</si>
  <si>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</si>
  <si>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</si>
  <si>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</si>
  <si>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</si>
  <si>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</si>
  <si>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</si>
  <si>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</si>
  <si>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</si>
  <si>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</si>
  <si>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</si>
  <si>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</si>
  <si>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</si>
  <si>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</si>
  <si>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</si>
  <si>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</si>
  <si>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</si>
  <si>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</si>
  <si>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</si>
  <si>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</si>
  <si>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</si>
  <si>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</si>
  <si>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</si>
  <si>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</si>
  <si>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</si>
  <si>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</si>
  <si>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</si>
  <si>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</si>
  <si>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</si>
  <si>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</si>
  <si>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</si>
  <si>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</si>
  <si>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</si>
  <si>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</si>
  <si>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</si>
  <si>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</si>
  <si>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</si>
  <si>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</si>
  <si>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</si>
  <si>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</si>
  <si>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</si>
  <si>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</si>
  <si>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</si>
  <si>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</si>
  <si>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</si>
  <si>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</si>
  <si>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</si>
  <si>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</si>
  <si>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</si>
  <si>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</si>
  <si>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</si>
  <si>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</si>
  <si>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</si>
  <si>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</si>
  <si>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</si>
  <si>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</si>
  <si>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</si>
  <si>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</si>
  <si>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</si>
  <si>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</si>
  <si>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</si>
  <si>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</si>
  <si>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</si>
  <si>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</si>
  <si>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</si>
  <si>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</si>
  <si>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</si>
  <si>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</si>
  <si>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</si>
  <si>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</si>
  <si>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</si>
  <si>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</si>
  <si>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</si>
  <si>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</si>
  <si>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</si>
  <si>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</si>
  <si>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</si>
  <si>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</si>
  <si>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</si>
  <si>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</si>
  <si>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</si>
  <si>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</si>
  <si>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</si>
  <si>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</si>
  <si>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</si>
  <si>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</si>
  <si>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</si>
  <si>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</si>
  <si>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</si>
  <si>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</si>
  <si>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</si>
  <si>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</si>
  <si>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</si>
  <si>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</si>
  <si>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</si>
  <si>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</si>
  <si>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</si>
  <si>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</si>
  <si>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</si>
  <si>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3335958165</t>
  </si>
  <si>
    <t>3335958562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</si>
  <si>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</si>
  <si>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</si>
  <si>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</si>
  <si>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</si>
  <si>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</si>
  <si>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</si>
  <si>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</si>
  <si>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</si>
  <si>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</si>
  <si>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3335959434</t>
  </si>
  <si>
    <t>ATM Estación Next Yapur Dumit</t>
  </si>
  <si>
    <t>Estación Next Yapur Dumit</t>
  </si>
  <si>
    <t>DRBR479</t>
  </si>
  <si>
    <t>3335959984</t>
  </si>
  <si>
    <t>3335960055</t>
  </si>
  <si>
    <t>3335960074</t>
  </si>
  <si>
    <t>3335959984 </t>
  </si>
  <si>
    <t>3335960610</t>
  </si>
  <si>
    <t>3335960561</t>
  </si>
  <si>
    <t>3335960539</t>
  </si>
  <si>
    <t>3335960509</t>
  </si>
  <si>
    <t>3335960469</t>
  </si>
  <si>
    <t>3335960299</t>
  </si>
  <si>
    <t>3335961004</t>
  </si>
  <si>
    <t>3335960999</t>
  </si>
  <si>
    <t>3335960995</t>
  </si>
  <si>
    <t>3335960977</t>
  </si>
  <si>
    <t>3335960912</t>
  </si>
  <si>
    <t>3335960841</t>
  </si>
  <si>
    <t>3335960828</t>
  </si>
  <si>
    <t>3335960800</t>
  </si>
  <si>
    <t>3335960767</t>
  </si>
  <si>
    <t>3335960761</t>
  </si>
  <si>
    <t>3335960740</t>
  </si>
  <si>
    <t>3335961137</t>
  </si>
  <si>
    <t>3335961242</t>
  </si>
  <si>
    <t>3335961496</t>
  </si>
  <si>
    <t>3335961494</t>
  </si>
  <si>
    <t>3335961493</t>
  </si>
  <si>
    <t>3335961492</t>
  </si>
  <si>
    <t>3335961490</t>
  </si>
  <si>
    <t>3335961488</t>
  </si>
  <si>
    <t>3335961487</t>
  </si>
  <si>
    <t>3335961485</t>
  </si>
  <si>
    <t>3335961484</t>
  </si>
  <si>
    <t>3335961481</t>
  </si>
  <si>
    <t>3335961480</t>
  </si>
  <si>
    <t>3335961478</t>
  </si>
  <si>
    <t>3335961477</t>
  </si>
  <si>
    <t>3335961476</t>
  </si>
  <si>
    <t>21 Julio de 2021</t>
  </si>
  <si>
    <t>3335961499</t>
  </si>
  <si>
    <t>3335961500</t>
  </si>
  <si>
    <t>3335961502</t>
  </si>
  <si>
    <t>3335961503</t>
  </si>
  <si>
    <t>3335961504</t>
  </si>
  <si>
    <t>3335961506</t>
  </si>
  <si>
    <t>3335961507</t>
  </si>
  <si>
    <t xml:space="preserve">Gil Carrera, Santiago </t>
  </si>
  <si>
    <t>PRINTER</t>
  </si>
  <si>
    <t>LECTOR</t>
  </si>
  <si>
    <t>3335961612</t>
  </si>
  <si>
    <t>3335961592</t>
  </si>
  <si>
    <t>3335961575</t>
  </si>
  <si>
    <t>3335961564</t>
  </si>
  <si>
    <t>3335961563</t>
  </si>
  <si>
    <t>3335961558</t>
  </si>
  <si>
    <t>Hold</t>
  </si>
  <si>
    <t>3335961464 </t>
  </si>
  <si>
    <t>3335961383 </t>
  </si>
  <si>
    <t>3335961415 </t>
  </si>
  <si>
    <t>2 Gavetas Vacias + 1 Fallando</t>
  </si>
  <si>
    <t>3335961996</t>
  </si>
  <si>
    <t>3335961988</t>
  </si>
  <si>
    <t>3335961976</t>
  </si>
  <si>
    <t>3335961971</t>
  </si>
  <si>
    <t>3335961967</t>
  </si>
  <si>
    <t>3335961965</t>
  </si>
  <si>
    <t>3335961898</t>
  </si>
  <si>
    <t>3335961875</t>
  </si>
  <si>
    <t>3335961870</t>
  </si>
  <si>
    <t>3335961866</t>
  </si>
  <si>
    <t>3335961864</t>
  </si>
  <si>
    <t>3335961858</t>
  </si>
  <si>
    <t>3335961826</t>
  </si>
  <si>
    <t>3335961738</t>
  </si>
  <si>
    <t>3335961721</t>
  </si>
  <si>
    <t>3335961719</t>
  </si>
  <si>
    <t>3335961695</t>
  </si>
  <si>
    <t>Closed</t>
  </si>
  <si>
    <t>3335962519</t>
  </si>
  <si>
    <t>3335962499</t>
  </si>
  <si>
    <t>3335962475</t>
  </si>
  <si>
    <t>3335962474</t>
  </si>
  <si>
    <t>3335962469</t>
  </si>
  <si>
    <t>3335962466</t>
  </si>
  <si>
    <t>3335962463</t>
  </si>
  <si>
    <t>3335962459</t>
  </si>
  <si>
    <t>3335962458</t>
  </si>
  <si>
    <t>3335962453</t>
  </si>
  <si>
    <t>3335962446</t>
  </si>
  <si>
    <t>3335962441</t>
  </si>
  <si>
    <t>3335962439</t>
  </si>
  <si>
    <t>3335962436</t>
  </si>
  <si>
    <t>3335962430</t>
  </si>
  <si>
    <t>3335962426</t>
  </si>
  <si>
    <t>3335962415</t>
  </si>
  <si>
    <t>3335962406</t>
  </si>
  <si>
    <t>3335962399</t>
  </si>
  <si>
    <t>3335962390</t>
  </si>
  <si>
    <t>3335962358</t>
  </si>
  <si>
    <t>3335962244</t>
  </si>
  <si>
    <t>3335962240</t>
  </si>
  <si>
    <t>3335962201</t>
  </si>
  <si>
    <t>3335962522</t>
  </si>
  <si>
    <t>3335962464</t>
  </si>
  <si>
    <t>3335962360</t>
  </si>
  <si>
    <t>Santos Torres, Braian Antonio</t>
  </si>
  <si>
    <t>3335962665</t>
  </si>
  <si>
    <t>3335962661</t>
  </si>
  <si>
    <t>3335962649</t>
  </si>
  <si>
    <t>3335961465</t>
  </si>
  <si>
    <t>GAVETA DE DEPOSITO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</si>
</sst>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8"/>
      <tableStyleElement type="headerRow" dxfId="497"/>
      <tableStyleElement type="totalRow" dxfId="496"/>
      <tableStyleElement type="firstColumn" dxfId="495"/>
      <tableStyleElement type="lastColumn" dxfId="494"/>
      <tableStyleElement type="firstRowStripe" dxfId="493"/>
      <tableStyleElement type="firstColumnStripe" dxfId="4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0031" TargetMode="External"/><Relationship Id="rId13" Type="http://schemas.openxmlformats.org/officeDocument/2006/relationships/hyperlink" Target="http://s460-helpdesk/CAisd/pdmweb.exe?OP=SEARCH+FACTORY=in+SKIPLIST=1+QBE.EQ.id=367002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70032" TargetMode="External"/><Relationship Id="rId12" Type="http://schemas.openxmlformats.org/officeDocument/2006/relationships/hyperlink" Target="http://s460-helpdesk/CAisd/pdmweb.exe?OP=SEARCH+FACTORY=in+SKIPLIST=1+QBE.EQ.id=367002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0027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7002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0029" TargetMode="External"/><Relationship Id="rId14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72.8324421296275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46.3409722222204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35.4985879629603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25.4985879629603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25.5651273148178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24.6175231481466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21.6447916666657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19.6312615740753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19.5685532407442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15.6895833333328 días</v>
      </c>
      <c r="B12" s="112" t="s">
        <v>2580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2590</v>
      </c>
      <c r="C148" s="159" t="s">
        <v>2591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2589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2588</v>
      </c>
      <c r="C335" s="32" t="s">
        <v>2587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2597</v>
      </c>
      <c r="C338" s="159" t="s">
        <v>2596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123"/>
  <sheetViews>
    <sheetView tabSelected="1" topLeftCell="E1" zoomScale="85" zoomScaleNormal="85" workbookViewId="0">
      <pane ySplit="4" topLeftCell="A5" activePane="bottomLeft" state="frozen"/>
      <selection pane="bottomLeft" activeCell="G13" sqref="G13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20.140625" style="43" customWidth="1"/>
    <col min="4" max="4" width="32.140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7" ht="18" x14ac:dyDescent="0.25">
      <c r="A1" s="174" t="s">
        <v>2150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18" x14ac:dyDescent="0.25">
      <c r="A2" s="171" t="s">
        <v>2147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7" ht="18.75" thickBot="1" x14ac:dyDescent="0.3">
      <c r="A3" s="177" t="s">
        <v>2635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s="117" customFormat="1" ht="18" x14ac:dyDescent="0.25">
      <c r="A5" s="142" t="str">
        <f>VLOOKUP(E5,'LISTADO ATM'!$A$2:$C$901,3,0)</f>
        <v>NORTE</v>
      </c>
      <c r="B5" s="139" t="s">
        <v>2669</v>
      </c>
      <c r="C5" s="100">
        <v>44398.400891203702</v>
      </c>
      <c r="D5" s="100" t="s">
        <v>2178</v>
      </c>
      <c r="E5" s="134">
        <v>79</v>
      </c>
      <c r="F5" s="142" t="str">
        <f>VLOOKUP(E5,VIP!$A$2:$O14503,2,0)</f>
        <v>DRBR079</v>
      </c>
      <c r="G5" s="142" t="str">
        <f>VLOOKUP(E5,'LISTADO ATM'!$A$2:$B$900,2,0)</f>
        <v xml:space="preserve">ATM UNP Luperón (Puerto Plata) </v>
      </c>
      <c r="H5" s="142" t="str">
        <f>VLOOKUP(E5,VIP!$A$2:$O19464,7,FALSE)</f>
        <v>Si</v>
      </c>
      <c r="I5" s="142" t="str">
        <f>VLOOKUP(E5,VIP!$A$2:$O11429,8,FALSE)</f>
        <v>Si</v>
      </c>
      <c r="J5" s="142" t="str">
        <f>VLOOKUP(E5,VIP!$A$2:$O11379,8,FALSE)</f>
        <v>Si</v>
      </c>
      <c r="K5" s="142" t="str">
        <f>VLOOKUP(E5,VIP!$A$2:$O14953,6,0)</f>
        <v>NO</v>
      </c>
      <c r="L5" s="143" t="s">
        <v>2216</v>
      </c>
      <c r="M5" s="170" t="s">
        <v>2541</v>
      </c>
      <c r="N5" s="170" t="s">
        <v>2674</v>
      </c>
      <c r="O5" s="142" t="s">
        <v>2643</v>
      </c>
      <c r="P5" s="142"/>
      <c r="Q5" s="169">
        <v>44398.621157407404</v>
      </c>
    </row>
    <row r="6" spans="1:17" s="117" customFormat="1" ht="18" x14ac:dyDescent="0.25">
      <c r="A6" s="142" t="str">
        <f>VLOOKUP(E6,'LISTADO ATM'!$A$2:$C$901,3,0)</f>
        <v>NORTE</v>
      </c>
      <c r="B6" s="139" t="s">
        <v>2605</v>
      </c>
      <c r="C6" s="100">
        <v>44397.413784722223</v>
      </c>
      <c r="D6" s="100" t="s">
        <v>2177</v>
      </c>
      <c r="E6" s="134">
        <v>266</v>
      </c>
      <c r="F6" s="142" t="str">
        <f>VLOOKUP(E6,VIP!$A$2:$O14467,2,0)</f>
        <v>DRBR266</v>
      </c>
      <c r="G6" s="142" t="str">
        <f>VLOOKUP(E6,'LISTADO ATM'!$A$2:$B$900,2,0)</f>
        <v xml:space="preserve">ATM Oficina Villa Francisca </v>
      </c>
      <c r="H6" s="142" t="str">
        <f>VLOOKUP(E6,VIP!$A$2:$O19428,7,FALSE)</f>
        <v>Si</v>
      </c>
      <c r="I6" s="142" t="str">
        <f>VLOOKUP(E6,VIP!$A$2:$O11393,8,FALSE)</f>
        <v>Si</v>
      </c>
      <c r="J6" s="142" t="str">
        <f>VLOOKUP(E6,VIP!$A$2:$O11343,8,FALSE)</f>
        <v>Si</v>
      </c>
      <c r="K6" s="142" t="str">
        <f>VLOOKUP(E6,VIP!$A$2:$O14917,6,0)</f>
        <v>NO</v>
      </c>
      <c r="L6" s="143" t="s">
        <v>2216</v>
      </c>
      <c r="M6" s="170" t="s">
        <v>2541</v>
      </c>
      <c r="N6" s="170" t="s">
        <v>2674</v>
      </c>
      <c r="O6" s="142" t="s">
        <v>2451</v>
      </c>
      <c r="P6" s="142"/>
      <c r="Q6" s="169">
        <v>44398.621157407404</v>
      </c>
    </row>
    <row r="7" spans="1:17" s="117" customFormat="1" ht="18" x14ac:dyDescent="0.25">
      <c r="A7" s="142" t="str">
        <f>VLOOKUP(E7,'LISTADO ATM'!$A$2:$C$901,3,0)</f>
        <v>DISTRITO NACIONAL</v>
      </c>
      <c r="B7" s="139" t="s">
        <v>2610</v>
      </c>
      <c r="C7" s="100">
        <v>44397.567777777775</v>
      </c>
      <c r="D7" s="100" t="s">
        <v>2177</v>
      </c>
      <c r="E7" s="134">
        <v>192</v>
      </c>
      <c r="F7" s="142" t="str">
        <f>VLOOKUP(E7,VIP!$A$2:$O14467,2,0)</f>
        <v>DRBR192</v>
      </c>
      <c r="G7" s="142" t="str">
        <f>VLOOKUP(E7,'LISTADO ATM'!$A$2:$B$900,2,0)</f>
        <v xml:space="preserve">ATM Autobanco Luperón II </v>
      </c>
      <c r="H7" s="142" t="str">
        <f>VLOOKUP(E7,VIP!$A$2:$O19428,7,FALSE)</f>
        <v>Si</v>
      </c>
      <c r="I7" s="142" t="str">
        <f>VLOOKUP(E7,VIP!$A$2:$O11393,8,FALSE)</f>
        <v>Si</v>
      </c>
      <c r="J7" s="142" t="str">
        <f>VLOOKUP(E7,VIP!$A$2:$O11343,8,FALSE)</f>
        <v>Si</v>
      </c>
      <c r="K7" s="142" t="str">
        <f>VLOOKUP(E7,VIP!$A$2:$O14917,6,0)</f>
        <v>NO</v>
      </c>
      <c r="L7" s="143" t="s">
        <v>2216</v>
      </c>
      <c r="M7" s="170" t="s">
        <v>2541</v>
      </c>
      <c r="N7" s="170" t="s">
        <v>2674</v>
      </c>
      <c r="O7" s="142" t="s">
        <v>2451</v>
      </c>
      <c r="P7" s="142"/>
      <c r="Q7" s="169">
        <v>44398.621157407404</v>
      </c>
    </row>
    <row r="8" spans="1:17" s="117" customFormat="1" ht="18" x14ac:dyDescent="0.25">
      <c r="A8" s="142" t="str">
        <f>VLOOKUP(E8,'LISTADO ATM'!$A$2:$C$901,3,0)</f>
        <v>NORTE</v>
      </c>
      <c r="B8" s="139">
        <v>3335961451</v>
      </c>
      <c r="C8" s="100">
        <v>44397.842812499999</v>
      </c>
      <c r="D8" s="100" t="s">
        <v>2177</v>
      </c>
      <c r="E8" s="134">
        <v>501</v>
      </c>
      <c r="F8" s="142" t="str">
        <f>VLOOKUP(E8,VIP!$A$2:$O14494,2,0)</f>
        <v>DRBR501</v>
      </c>
      <c r="G8" s="142" t="str">
        <f>VLOOKUP(E8,'LISTADO ATM'!$A$2:$B$900,2,0)</f>
        <v xml:space="preserve">ATM UNP La Canela </v>
      </c>
      <c r="H8" s="142" t="str">
        <f>VLOOKUP(E8,VIP!$A$2:$O19455,7,FALSE)</f>
        <v>Si</v>
      </c>
      <c r="I8" s="142" t="str">
        <f>VLOOKUP(E8,VIP!$A$2:$O11420,8,FALSE)</f>
        <v>Si</v>
      </c>
      <c r="J8" s="142" t="str">
        <f>VLOOKUP(E8,VIP!$A$2:$O11370,8,FALSE)</f>
        <v>Si</v>
      </c>
      <c r="K8" s="142" t="str">
        <f>VLOOKUP(E8,VIP!$A$2:$O14944,6,0)</f>
        <v>NO</v>
      </c>
      <c r="L8" s="143" t="s">
        <v>2216</v>
      </c>
      <c r="M8" s="170" t="s">
        <v>2541</v>
      </c>
      <c r="N8" s="170" t="s">
        <v>2674</v>
      </c>
      <c r="O8" s="142" t="s">
        <v>2451</v>
      </c>
      <c r="P8" s="142"/>
      <c r="Q8" s="169">
        <v>44398.444895833331</v>
      </c>
    </row>
    <row r="9" spans="1:17" s="117" customFormat="1" ht="18" x14ac:dyDescent="0.25">
      <c r="A9" s="142" t="str">
        <f>VLOOKUP(E9,'LISTADO ATM'!$A$2:$C$901,3,0)</f>
        <v>DISTRITO NACIONAL</v>
      </c>
      <c r="B9" s="139">
        <v>3335961452</v>
      </c>
      <c r="C9" s="100">
        <v>44397.843680555554</v>
      </c>
      <c r="D9" s="100" t="s">
        <v>2177</v>
      </c>
      <c r="E9" s="134">
        <v>160</v>
      </c>
      <c r="F9" s="142" t="str">
        <f>VLOOKUP(E9,VIP!$A$2:$O14493,2,0)</f>
        <v>DRBR160</v>
      </c>
      <c r="G9" s="142" t="str">
        <f>VLOOKUP(E9,'LISTADO ATM'!$A$2:$B$900,2,0)</f>
        <v xml:space="preserve">ATM Oficina Herrera </v>
      </c>
      <c r="H9" s="142" t="str">
        <f>VLOOKUP(E9,VIP!$A$2:$O19454,7,FALSE)</f>
        <v>Si</v>
      </c>
      <c r="I9" s="142" t="str">
        <f>VLOOKUP(E9,VIP!$A$2:$O11419,8,FALSE)</f>
        <v>Si</v>
      </c>
      <c r="J9" s="142" t="str">
        <f>VLOOKUP(E9,VIP!$A$2:$O11369,8,FALSE)</f>
        <v>Si</v>
      </c>
      <c r="K9" s="142" t="str">
        <f>VLOOKUP(E9,VIP!$A$2:$O14943,6,0)</f>
        <v>NO</v>
      </c>
      <c r="L9" s="143" t="s">
        <v>2216</v>
      </c>
      <c r="M9" s="170" t="s">
        <v>2541</v>
      </c>
      <c r="N9" s="170" t="s">
        <v>2674</v>
      </c>
      <c r="O9" s="142" t="s">
        <v>2451</v>
      </c>
      <c r="P9" s="142"/>
      <c r="Q9" s="169">
        <v>44398.444895833331</v>
      </c>
    </row>
    <row r="10" spans="1:17" s="117" customFormat="1" ht="18" x14ac:dyDescent="0.25">
      <c r="A10" s="142" t="str">
        <f>VLOOKUP(E10,'LISTADO ATM'!$A$2:$C$901,3,0)</f>
        <v>NORTE</v>
      </c>
      <c r="B10" s="139">
        <v>3335961454</v>
      </c>
      <c r="C10" s="100">
        <v>44397.868506944447</v>
      </c>
      <c r="D10" s="100" t="s">
        <v>2177</v>
      </c>
      <c r="E10" s="134">
        <v>926</v>
      </c>
      <c r="F10" s="142" t="str">
        <f>VLOOKUP(E10,VIP!$A$2:$O14492,2,0)</f>
        <v>DRBR926</v>
      </c>
      <c r="G10" s="142" t="str">
        <f>VLOOKUP(E10,'LISTADO ATM'!$A$2:$B$900,2,0)</f>
        <v>ATM S/M Juan Cepin</v>
      </c>
      <c r="H10" s="142" t="str">
        <f>VLOOKUP(E10,VIP!$A$2:$O19453,7,FALSE)</f>
        <v>N/A</v>
      </c>
      <c r="I10" s="142" t="str">
        <f>VLOOKUP(E10,VIP!$A$2:$O11418,8,FALSE)</f>
        <v>N/A</v>
      </c>
      <c r="J10" s="142" t="str">
        <f>VLOOKUP(E10,VIP!$A$2:$O11368,8,FALSE)</f>
        <v>N/A</v>
      </c>
      <c r="K10" s="142" t="str">
        <f>VLOOKUP(E10,VIP!$A$2:$O14942,6,0)</f>
        <v>N/A</v>
      </c>
      <c r="L10" s="143" t="s">
        <v>2216</v>
      </c>
      <c r="M10" s="170" t="s">
        <v>2541</v>
      </c>
      <c r="N10" s="99" t="s">
        <v>2449</v>
      </c>
      <c r="O10" s="142" t="s">
        <v>2451</v>
      </c>
      <c r="P10" s="142"/>
      <c r="Q10" s="169">
        <v>44398.444895833331</v>
      </c>
    </row>
    <row r="11" spans="1:17" s="117" customFormat="1" ht="18" x14ac:dyDescent="0.25">
      <c r="A11" s="142" t="str">
        <f>VLOOKUP(E11,'LISTADO ATM'!$A$2:$C$901,3,0)</f>
        <v>NORTE</v>
      </c>
      <c r="B11" s="139">
        <v>3335961456</v>
      </c>
      <c r="C11" s="100">
        <v>44397.870613425926</v>
      </c>
      <c r="D11" s="100" t="s">
        <v>2177</v>
      </c>
      <c r="E11" s="134">
        <v>172</v>
      </c>
      <c r="F11" s="142" t="str">
        <f>VLOOKUP(E11,VIP!$A$2:$O14490,2,0)</f>
        <v>DRBR172</v>
      </c>
      <c r="G11" s="142" t="str">
        <f>VLOOKUP(E11,'LISTADO ATM'!$A$2:$B$900,2,0)</f>
        <v xml:space="preserve">ATM UNP Guaucí </v>
      </c>
      <c r="H11" s="142" t="str">
        <f>VLOOKUP(E11,VIP!$A$2:$O19451,7,FALSE)</f>
        <v>Si</v>
      </c>
      <c r="I11" s="142" t="str">
        <f>VLOOKUP(E11,VIP!$A$2:$O11416,8,FALSE)</f>
        <v>Si</v>
      </c>
      <c r="J11" s="142" t="str">
        <f>VLOOKUP(E11,VIP!$A$2:$O11366,8,FALSE)</f>
        <v>Si</v>
      </c>
      <c r="K11" s="142" t="str">
        <f>VLOOKUP(E11,VIP!$A$2:$O14940,6,0)</f>
        <v>NO</v>
      </c>
      <c r="L11" s="143" t="s">
        <v>2216</v>
      </c>
      <c r="M11" s="170" t="s">
        <v>2541</v>
      </c>
      <c r="N11" s="170" t="s">
        <v>2674</v>
      </c>
      <c r="O11" s="142" t="s">
        <v>2451</v>
      </c>
      <c r="P11" s="142"/>
      <c r="Q11" s="169">
        <v>44398.444895833331</v>
      </c>
    </row>
    <row r="12" spans="1:17" s="117" customFormat="1" ht="18" x14ac:dyDescent="0.25">
      <c r="A12" s="142" t="str">
        <f>VLOOKUP(E12,'LISTADO ATM'!$A$2:$C$901,3,0)</f>
        <v>DISTRITO NACIONAL</v>
      </c>
      <c r="B12" s="139">
        <v>3335961457</v>
      </c>
      <c r="C12" s="100">
        <v>44397.87128472222</v>
      </c>
      <c r="D12" s="100" t="s">
        <v>2177</v>
      </c>
      <c r="E12" s="134">
        <v>232</v>
      </c>
      <c r="F12" s="142" t="str">
        <f>VLOOKUP(E12,VIP!$A$2:$O14489,2,0)</f>
        <v>DRBR232</v>
      </c>
      <c r="G12" s="142" t="str">
        <f>VLOOKUP(E12,'LISTADO ATM'!$A$2:$B$900,2,0)</f>
        <v xml:space="preserve">ATM S/M Nacional Charles de Gaulle </v>
      </c>
      <c r="H12" s="142" t="str">
        <f>VLOOKUP(E12,VIP!$A$2:$O19450,7,FALSE)</f>
        <v>Si</v>
      </c>
      <c r="I12" s="142" t="str">
        <f>VLOOKUP(E12,VIP!$A$2:$O11415,8,FALSE)</f>
        <v>Si</v>
      </c>
      <c r="J12" s="142" t="str">
        <f>VLOOKUP(E12,VIP!$A$2:$O11365,8,FALSE)</f>
        <v>Si</v>
      </c>
      <c r="K12" s="142" t="str">
        <f>VLOOKUP(E12,VIP!$A$2:$O14939,6,0)</f>
        <v>SI</v>
      </c>
      <c r="L12" s="143" t="s">
        <v>2216</v>
      </c>
      <c r="M12" s="170" t="s">
        <v>2541</v>
      </c>
      <c r="N12" s="170" t="s">
        <v>2674</v>
      </c>
      <c r="O12" s="142" t="s">
        <v>2451</v>
      </c>
      <c r="P12" s="142"/>
      <c r="Q12" s="169">
        <v>44398.621157407404</v>
      </c>
    </row>
    <row r="13" spans="1:17" s="117" customFormat="1" ht="18" x14ac:dyDescent="0.25">
      <c r="A13" s="142" t="str">
        <f>VLOOKUP(E13,'LISTADO ATM'!$A$2:$C$901,3,0)</f>
        <v>DISTRITO NACIONAL</v>
      </c>
      <c r="B13" s="139">
        <v>3335961460</v>
      </c>
      <c r="C13" s="100">
        <v>44397.873425925929</v>
      </c>
      <c r="D13" s="100" t="s">
        <v>2177</v>
      </c>
      <c r="E13" s="134">
        <v>961</v>
      </c>
      <c r="F13" s="142" t="str">
        <f>VLOOKUP(E13,VIP!$A$2:$O14486,2,0)</f>
        <v>DRBR03H</v>
      </c>
      <c r="G13" s="142" t="str">
        <f>VLOOKUP(E13,'LISTADO ATM'!$A$2:$B$900,2,0)</f>
        <v xml:space="preserve">ATM Listín Diario </v>
      </c>
      <c r="H13" s="142" t="str">
        <f>VLOOKUP(E13,VIP!$A$2:$O19447,7,FALSE)</f>
        <v>Si</v>
      </c>
      <c r="I13" s="142" t="str">
        <f>VLOOKUP(E13,VIP!$A$2:$O11412,8,FALSE)</f>
        <v>Si</v>
      </c>
      <c r="J13" s="142" t="str">
        <f>VLOOKUP(E13,VIP!$A$2:$O11362,8,FALSE)</f>
        <v>Si</v>
      </c>
      <c r="K13" s="142" t="str">
        <f>VLOOKUP(E13,VIP!$A$2:$O14936,6,0)</f>
        <v>NO</v>
      </c>
      <c r="L13" s="143" t="s">
        <v>2216</v>
      </c>
      <c r="M13" s="170" t="s">
        <v>2541</v>
      </c>
      <c r="N13" s="170" t="s">
        <v>2674</v>
      </c>
      <c r="O13" s="142" t="s">
        <v>2451</v>
      </c>
      <c r="P13" s="142"/>
      <c r="Q13" s="169">
        <v>44398.444895833331</v>
      </c>
    </row>
    <row r="14" spans="1:17" s="117" customFormat="1" ht="18" x14ac:dyDescent="0.25">
      <c r="A14" s="142" t="str">
        <f>VLOOKUP(E14,'LISTADO ATM'!$A$2:$C$901,3,0)</f>
        <v>DISTRITO NACIONAL</v>
      </c>
      <c r="B14" s="139">
        <v>3335961468</v>
      </c>
      <c r="C14" s="100">
        <v>44397.91202546296</v>
      </c>
      <c r="D14" s="100" t="s">
        <v>2177</v>
      </c>
      <c r="E14" s="134">
        <v>951</v>
      </c>
      <c r="F14" s="142" t="str">
        <f>VLOOKUP(E14,VIP!$A$2:$O14479,2,0)</f>
        <v>DRBR203</v>
      </c>
      <c r="G14" s="142" t="str">
        <f>VLOOKUP(E14,'LISTADO ATM'!$A$2:$B$900,2,0)</f>
        <v xml:space="preserve">ATM Oficina Plaza Haché JFK </v>
      </c>
      <c r="H14" s="142" t="str">
        <f>VLOOKUP(E14,VIP!$A$2:$O19440,7,FALSE)</f>
        <v>Si</v>
      </c>
      <c r="I14" s="142" t="str">
        <f>VLOOKUP(E14,VIP!$A$2:$O11405,8,FALSE)</f>
        <v>Si</v>
      </c>
      <c r="J14" s="142" t="str">
        <f>VLOOKUP(E14,VIP!$A$2:$O11355,8,FALSE)</f>
        <v>Si</v>
      </c>
      <c r="K14" s="142" t="str">
        <f>VLOOKUP(E14,VIP!$A$2:$O14929,6,0)</f>
        <v>NO</v>
      </c>
      <c r="L14" s="143" t="s">
        <v>2216</v>
      </c>
      <c r="M14" s="170" t="s">
        <v>2541</v>
      </c>
      <c r="N14" s="170" t="s">
        <v>2674</v>
      </c>
      <c r="O14" s="142" t="s">
        <v>2451</v>
      </c>
      <c r="P14" s="142"/>
      <c r="Q14" s="169">
        <v>44398.621157407404</v>
      </c>
    </row>
    <row r="15" spans="1:17" s="117" customFormat="1" ht="18" x14ac:dyDescent="0.25">
      <c r="A15" s="142" t="str">
        <f>VLOOKUP(E15,'LISTADO ATM'!$A$2:$C$901,3,0)</f>
        <v>DISTRITO NACIONAL</v>
      </c>
      <c r="B15" s="139" t="s">
        <v>2634</v>
      </c>
      <c r="C15" s="100">
        <v>44397.979953703703</v>
      </c>
      <c r="D15" s="100" t="s">
        <v>2177</v>
      </c>
      <c r="E15" s="134">
        <v>70</v>
      </c>
      <c r="F15" s="142" t="str">
        <f>VLOOKUP(E15,VIP!$A$2:$O14496,2,0)</f>
        <v>DRBR070</v>
      </c>
      <c r="G15" s="142" t="str">
        <f>VLOOKUP(E15,'LISTADO ATM'!$A$2:$B$900,2,0)</f>
        <v xml:space="preserve">ATM Autoservicio Plaza Lama Zona Oriental </v>
      </c>
      <c r="H15" s="142" t="str">
        <f>VLOOKUP(E15,VIP!$A$2:$O19457,7,FALSE)</f>
        <v>Si</v>
      </c>
      <c r="I15" s="142" t="str">
        <f>VLOOKUP(E15,VIP!$A$2:$O11422,8,FALSE)</f>
        <v>Si</v>
      </c>
      <c r="J15" s="142" t="str">
        <f>VLOOKUP(E15,VIP!$A$2:$O11372,8,FALSE)</f>
        <v>Si</v>
      </c>
      <c r="K15" s="142" t="str">
        <f>VLOOKUP(E15,VIP!$A$2:$O14946,6,0)</f>
        <v>NO</v>
      </c>
      <c r="L15" s="143" t="s">
        <v>2216</v>
      </c>
      <c r="M15" s="170" t="s">
        <v>2541</v>
      </c>
      <c r="N15" s="170" t="s">
        <v>2674</v>
      </c>
      <c r="O15" s="142" t="s">
        <v>2451</v>
      </c>
      <c r="P15" s="142"/>
      <c r="Q15" s="169">
        <v>44398.621157407404</v>
      </c>
    </row>
    <row r="16" spans="1:17" s="117" customFormat="1" ht="18" x14ac:dyDescent="0.25">
      <c r="A16" s="142" t="str">
        <f>VLOOKUP(E16,'LISTADO ATM'!$A$2:$C$901,3,0)</f>
        <v>DISTRITO NACIONAL</v>
      </c>
      <c r="B16" s="139" t="s">
        <v>2633</v>
      </c>
      <c r="C16" s="100">
        <v>44397.980474537035</v>
      </c>
      <c r="D16" s="100" t="s">
        <v>2177</v>
      </c>
      <c r="E16" s="134">
        <v>235</v>
      </c>
      <c r="F16" s="142" t="str">
        <f>VLOOKUP(E16,VIP!$A$2:$O14495,2,0)</f>
        <v>DRBR235</v>
      </c>
      <c r="G16" s="142" t="str">
        <f>VLOOKUP(E16,'LISTADO ATM'!$A$2:$B$900,2,0)</f>
        <v xml:space="preserve">ATM Oficina Multicentro La Sirena San Isidro </v>
      </c>
      <c r="H16" s="142" t="str">
        <f>VLOOKUP(E16,VIP!$A$2:$O19456,7,FALSE)</f>
        <v>Si</v>
      </c>
      <c r="I16" s="142" t="str">
        <f>VLOOKUP(E16,VIP!$A$2:$O11421,8,FALSE)</f>
        <v>Si</v>
      </c>
      <c r="J16" s="142" t="str">
        <f>VLOOKUP(E16,VIP!$A$2:$O11371,8,FALSE)</f>
        <v>Si</v>
      </c>
      <c r="K16" s="142" t="str">
        <f>VLOOKUP(E16,VIP!$A$2:$O14945,6,0)</f>
        <v>SI</v>
      </c>
      <c r="L16" s="143" t="s">
        <v>2216</v>
      </c>
      <c r="M16" s="170" t="s">
        <v>2541</v>
      </c>
      <c r="N16" s="170" t="s">
        <v>2674</v>
      </c>
      <c r="O16" s="142" t="s">
        <v>2451</v>
      </c>
      <c r="P16" s="142"/>
      <c r="Q16" s="169">
        <v>44398.621157407404</v>
      </c>
    </row>
    <row r="17" spans="1:17" s="117" customFormat="1" ht="18" x14ac:dyDescent="0.25">
      <c r="A17" s="142" t="str">
        <f>VLOOKUP(E17,'LISTADO ATM'!$A$2:$C$901,3,0)</f>
        <v>DISTRITO NACIONAL</v>
      </c>
      <c r="B17" s="139" t="s">
        <v>2632</v>
      </c>
      <c r="C17" s="100">
        <v>44397.981261574074</v>
      </c>
      <c r="D17" s="100" t="s">
        <v>2177</v>
      </c>
      <c r="E17" s="134">
        <v>527</v>
      </c>
      <c r="F17" s="142" t="str">
        <f>VLOOKUP(E17,VIP!$A$2:$O14494,2,0)</f>
        <v>DRBR527</v>
      </c>
      <c r="G17" s="142" t="str">
        <f>VLOOKUP(E17,'LISTADO ATM'!$A$2:$B$900,2,0)</f>
        <v>ATM Oficina Zona Oriental II</v>
      </c>
      <c r="H17" s="142" t="str">
        <f>VLOOKUP(E17,VIP!$A$2:$O19455,7,FALSE)</f>
        <v>Si</v>
      </c>
      <c r="I17" s="142" t="str">
        <f>VLOOKUP(E17,VIP!$A$2:$O11420,8,FALSE)</f>
        <v>Si</v>
      </c>
      <c r="J17" s="142" t="str">
        <f>VLOOKUP(E17,VIP!$A$2:$O11370,8,FALSE)</f>
        <v>Si</v>
      </c>
      <c r="K17" s="142" t="str">
        <f>VLOOKUP(E17,VIP!$A$2:$O14944,6,0)</f>
        <v>SI</v>
      </c>
      <c r="L17" s="143" t="s">
        <v>2216</v>
      </c>
      <c r="M17" s="170" t="s">
        <v>2541</v>
      </c>
      <c r="N17" s="170" t="s">
        <v>2674</v>
      </c>
      <c r="O17" s="142" t="s">
        <v>2451</v>
      </c>
      <c r="P17" s="142"/>
      <c r="Q17" s="169">
        <v>44398.621157407404</v>
      </c>
    </row>
    <row r="18" spans="1:17" s="117" customFormat="1" ht="18" x14ac:dyDescent="0.25">
      <c r="A18" s="142" t="str">
        <f>VLOOKUP(E18,'LISTADO ATM'!$A$2:$C$901,3,0)</f>
        <v>DISTRITO NACIONAL</v>
      </c>
      <c r="B18" s="139" t="s">
        <v>2625</v>
      </c>
      <c r="C18" s="100">
        <v>44398.035624999997</v>
      </c>
      <c r="D18" s="100" t="s">
        <v>2177</v>
      </c>
      <c r="E18" s="134">
        <v>517</v>
      </c>
      <c r="F18" s="142" t="str">
        <f>VLOOKUP(E18,VIP!$A$2:$O14484,2,0)</f>
        <v>DRBR517</v>
      </c>
      <c r="G18" s="142" t="str">
        <f>VLOOKUP(E18,'LISTADO ATM'!$A$2:$B$900,2,0)</f>
        <v xml:space="preserve">ATM Autobanco Oficina Sans Soucí </v>
      </c>
      <c r="H18" s="142" t="str">
        <f>VLOOKUP(E18,VIP!$A$2:$O19445,7,FALSE)</f>
        <v>Si</v>
      </c>
      <c r="I18" s="142" t="str">
        <f>VLOOKUP(E18,VIP!$A$2:$O11410,8,FALSE)</f>
        <v>Si</v>
      </c>
      <c r="J18" s="142" t="str">
        <f>VLOOKUP(E18,VIP!$A$2:$O11360,8,FALSE)</f>
        <v>Si</v>
      </c>
      <c r="K18" s="142" t="str">
        <f>VLOOKUP(E18,VIP!$A$2:$O14934,6,0)</f>
        <v>SI</v>
      </c>
      <c r="L18" s="143" t="s">
        <v>2216</v>
      </c>
      <c r="M18" s="170" t="s">
        <v>2541</v>
      </c>
      <c r="N18" s="170" t="s">
        <v>2674</v>
      </c>
      <c r="O18" s="142" t="s">
        <v>2451</v>
      </c>
      <c r="P18" s="142"/>
      <c r="Q18" s="169">
        <v>44398.444895833331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2641</v>
      </c>
      <c r="C19" s="100">
        <v>44398.229317129626</v>
      </c>
      <c r="D19" s="100" t="s">
        <v>2177</v>
      </c>
      <c r="E19" s="134">
        <v>225</v>
      </c>
      <c r="F19" s="142" t="str">
        <f>VLOOKUP(E19,VIP!$A$2:$O14487,2,0)</f>
        <v>DRBR225</v>
      </c>
      <c r="G19" s="142" t="str">
        <f>VLOOKUP(E19,'LISTADO ATM'!$A$2:$B$900,2,0)</f>
        <v xml:space="preserve">ATM S/M Nacional Arroyo Hondo </v>
      </c>
      <c r="H19" s="142" t="str">
        <f>VLOOKUP(E19,VIP!$A$2:$O19448,7,FALSE)</f>
        <v>Si</v>
      </c>
      <c r="I19" s="142" t="str">
        <f>VLOOKUP(E19,VIP!$A$2:$O11413,8,FALSE)</f>
        <v>Si</v>
      </c>
      <c r="J19" s="142" t="str">
        <f>VLOOKUP(E19,VIP!$A$2:$O11363,8,FALSE)</f>
        <v>Si</v>
      </c>
      <c r="K19" s="142" t="str">
        <f>VLOOKUP(E19,VIP!$A$2:$O14937,6,0)</f>
        <v>NO</v>
      </c>
      <c r="L19" s="143" t="s">
        <v>2216</v>
      </c>
      <c r="M19" s="170" t="s">
        <v>2541</v>
      </c>
      <c r="N19" s="170" t="s">
        <v>2674</v>
      </c>
      <c r="O19" s="142" t="s">
        <v>2451</v>
      </c>
      <c r="P19" s="142"/>
      <c r="Q19" s="169">
        <v>44398.621157407404</v>
      </c>
    </row>
    <row r="20" spans="1:17" s="117" customFormat="1" ht="18" x14ac:dyDescent="0.25">
      <c r="A20" s="142" t="str">
        <f>VLOOKUP(E20,'LISTADO ATM'!$A$2:$C$901,3,0)</f>
        <v>DISTRITO NACIONAL</v>
      </c>
      <c r="B20" s="139" t="s">
        <v>2642</v>
      </c>
      <c r="C20" s="100">
        <v>44398.231527777774</v>
      </c>
      <c r="D20" s="100" t="s">
        <v>2177</v>
      </c>
      <c r="E20" s="134">
        <v>487</v>
      </c>
      <c r="F20" s="142" t="str">
        <f>VLOOKUP(E20,VIP!$A$2:$O14488,2,0)</f>
        <v>DRBR487</v>
      </c>
      <c r="G20" s="142" t="str">
        <f>VLOOKUP(E20,'LISTADO ATM'!$A$2:$B$900,2,0)</f>
        <v xml:space="preserve">ATM Olé Hainamosa </v>
      </c>
      <c r="H20" s="142" t="str">
        <f>VLOOKUP(E20,VIP!$A$2:$O19449,7,FALSE)</f>
        <v>Si</v>
      </c>
      <c r="I20" s="142" t="str">
        <f>VLOOKUP(E20,VIP!$A$2:$O11414,8,FALSE)</f>
        <v>Si</v>
      </c>
      <c r="J20" s="142" t="str">
        <f>VLOOKUP(E20,VIP!$A$2:$O11364,8,FALSE)</f>
        <v>Si</v>
      </c>
      <c r="K20" s="142" t="str">
        <f>VLOOKUP(E20,VIP!$A$2:$O14938,6,0)</f>
        <v>SI</v>
      </c>
      <c r="L20" s="143" t="s">
        <v>2216</v>
      </c>
      <c r="M20" s="170" t="s">
        <v>2541</v>
      </c>
      <c r="N20" s="170" t="s">
        <v>2674</v>
      </c>
      <c r="O20" s="142" t="s">
        <v>2451</v>
      </c>
      <c r="P20" s="142"/>
      <c r="Q20" s="169">
        <v>44398.444895833331</v>
      </c>
    </row>
    <row r="21" spans="1:17" s="117" customFormat="1" ht="18" x14ac:dyDescent="0.25">
      <c r="A21" s="142" t="str">
        <f>VLOOKUP(E21,'LISTADO ATM'!$A$2:$C$901,3,0)</f>
        <v>DISTRITO NACIONAL</v>
      </c>
      <c r="B21" s="139" t="s">
        <v>2651</v>
      </c>
      <c r="C21" s="100">
        <v>44398.340138888889</v>
      </c>
      <c r="D21" s="100" t="s">
        <v>2177</v>
      </c>
      <c r="E21" s="134">
        <v>183</v>
      </c>
      <c r="F21" s="142" t="str">
        <f>VLOOKUP(E21,VIP!$A$2:$O14494,2,0)</f>
        <v>DRBR183</v>
      </c>
      <c r="G21" s="142" t="str">
        <f>VLOOKUP(E21,'LISTADO ATM'!$A$2:$B$900,2,0)</f>
        <v>ATM Estación Nativa Km. 22 Aut. Duarte.</v>
      </c>
      <c r="H21" s="142" t="str">
        <f>VLOOKUP(E21,VIP!$A$2:$O19455,7,FALSE)</f>
        <v>N/A</v>
      </c>
      <c r="I21" s="142" t="str">
        <f>VLOOKUP(E21,VIP!$A$2:$O11420,8,FALSE)</f>
        <v>N/A</v>
      </c>
      <c r="J21" s="142" t="str">
        <f>VLOOKUP(E21,VIP!$A$2:$O11370,8,FALSE)</f>
        <v>N/A</v>
      </c>
      <c r="K21" s="142" t="str">
        <f>VLOOKUP(E21,VIP!$A$2:$O14944,6,0)</f>
        <v>N/A</v>
      </c>
      <c r="L21" s="143" t="s">
        <v>2216</v>
      </c>
      <c r="M21" s="170" t="s">
        <v>2541</v>
      </c>
      <c r="N21" s="170" t="s">
        <v>2674</v>
      </c>
      <c r="O21" s="142" t="s">
        <v>2451</v>
      </c>
      <c r="P21" s="142"/>
      <c r="Q21" s="169">
        <v>44398.621157407404</v>
      </c>
    </row>
    <row r="22" spans="1:17" s="117" customFormat="1" ht="18" x14ac:dyDescent="0.25">
      <c r="A22" s="142" t="str">
        <f>VLOOKUP(E22,'LISTADO ATM'!$A$2:$C$901,3,0)</f>
        <v>SUR</v>
      </c>
      <c r="B22" s="139" t="s">
        <v>2665</v>
      </c>
      <c r="C22" s="100">
        <v>44398.411747685182</v>
      </c>
      <c r="D22" s="100" t="s">
        <v>2177</v>
      </c>
      <c r="E22" s="134">
        <v>968</v>
      </c>
      <c r="F22" s="142" t="str">
        <f>VLOOKUP(E22,VIP!$A$2:$O14499,2,0)</f>
        <v>DRBR24I</v>
      </c>
      <c r="G22" s="142" t="str">
        <f>VLOOKUP(E22,'LISTADO ATM'!$A$2:$B$900,2,0)</f>
        <v xml:space="preserve">ATM UNP Mercado Baní </v>
      </c>
      <c r="H22" s="142" t="str">
        <f>VLOOKUP(E22,VIP!$A$2:$O19460,7,FALSE)</f>
        <v>Si</v>
      </c>
      <c r="I22" s="142" t="str">
        <f>VLOOKUP(E22,VIP!$A$2:$O11425,8,FALSE)</f>
        <v>Si</v>
      </c>
      <c r="J22" s="142" t="str">
        <f>VLOOKUP(E22,VIP!$A$2:$O11375,8,FALSE)</f>
        <v>Si</v>
      </c>
      <c r="K22" s="142" t="str">
        <f>VLOOKUP(E22,VIP!$A$2:$O14949,6,0)</f>
        <v>SI</v>
      </c>
      <c r="L22" s="143" t="s">
        <v>2216</v>
      </c>
      <c r="M22" s="170" t="s">
        <v>2541</v>
      </c>
      <c r="N22" s="170" t="s">
        <v>2674</v>
      </c>
      <c r="O22" s="142" t="s">
        <v>2451</v>
      </c>
      <c r="P22" s="142"/>
      <c r="Q22" s="169">
        <v>44398.621157407404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2664</v>
      </c>
      <c r="C23" s="100">
        <v>44398.413240740738</v>
      </c>
      <c r="D23" s="100" t="s">
        <v>2177</v>
      </c>
      <c r="E23" s="134">
        <v>961</v>
      </c>
      <c r="F23" s="142" t="str">
        <f>VLOOKUP(E23,VIP!$A$2:$O14498,2,0)</f>
        <v>DRBR03H</v>
      </c>
      <c r="G23" s="142" t="str">
        <f>VLOOKUP(E23,'LISTADO ATM'!$A$2:$B$900,2,0)</f>
        <v xml:space="preserve">ATM Listín Diario </v>
      </c>
      <c r="H23" s="142" t="str">
        <f>VLOOKUP(E23,VIP!$A$2:$O19459,7,FALSE)</f>
        <v>Si</v>
      </c>
      <c r="I23" s="142" t="str">
        <f>VLOOKUP(E23,VIP!$A$2:$O11424,8,FALSE)</f>
        <v>Si</v>
      </c>
      <c r="J23" s="142" t="str">
        <f>VLOOKUP(E23,VIP!$A$2:$O11374,8,FALSE)</f>
        <v>Si</v>
      </c>
      <c r="K23" s="142" t="str">
        <f>VLOOKUP(E23,VIP!$A$2:$O14948,6,0)</f>
        <v>NO</v>
      </c>
      <c r="L23" s="143" t="s">
        <v>2216</v>
      </c>
      <c r="M23" s="170" t="s">
        <v>2541</v>
      </c>
      <c r="N23" s="170" t="s">
        <v>2674</v>
      </c>
      <c r="O23" s="142" t="s">
        <v>2451</v>
      </c>
      <c r="P23" s="142"/>
      <c r="Q23" s="169">
        <v>44398.621157407404</v>
      </c>
    </row>
    <row r="24" spans="1:17" s="117" customFormat="1" ht="18" x14ac:dyDescent="0.25">
      <c r="A24" s="142" t="str">
        <f>VLOOKUP(E24,'LISTADO ATM'!$A$2:$C$901,3,0)</f>
        <v>DISTRITO NACIONAL</v>
      </c>
      <c r="B24" s="139" t="s">
        <v>2657</v>
      </c>
      <c r="C24" s="100">
        <v>44398.438043981485</v>
      </c>
      <c r="D24" s="100" t="s">
        <v>2177</v>
      </c>
      <c r="E24" s="134">
        <v>952</v>
      </c>
      <c r="F24" s="142" t="str">
        <f>VLOOKUP(E24,VIP!$A$2:$O14490,2,0)</f>
        <v>DRBR16L</v>
      </c>
      <c r="G24" s="142" t="str">
        <f>VLOOKUP(E24,'LISTADO ATM'!$A$2:$B$900,2,0)</f>
        <v xml:space="preserve">ATM Alvarez Rivas </v>
      </c>
      <c r="H24" s="142" t="str">
        <f>VLOOKUP(E24,VIP!$A$2:$O19451,7,FALSE)</f>
        <v>Si</v>
      </c>
      <c r="I24" s="142" t="str">
        <f>VLOOKUP(E24,VIP!$A$2:$O11416,8,FALSE)</f>
        <v>Si</v>
      </c>
      <c r="J24" s="142" t="str">
        <f>VLOOKUP(E24,VIP!$A$2:$O11366,8,FALSE)</f>
        <v>Si</v>
      </c>
      <c r="K24" s="142" t="str">
        <f>VLOOKUP(E24,VIP!$A$2:$O14940,6,0)</f>
        <v>NO</v>
      </c>
      <c r="L24" s="143" t="s">
        <v>2216</v>
      </c>
      <c r="M24" s="170" t="s">
        <v>2541</v>
      </c>
      <c r="N24" s="170" t="s">
        <v>2674</v>
      </c>
      <c r="O24" s="142" t="s">
        <v>2451</v>
      </c>
      <c r="P24" s="142"/>
      <c r="Q24" s="169">
        <v>44398.621157407404</v>
      </c>
    </row>
    <row r="25" spans="1:17" s="117" customFormat="1" ht="18" x14ac:dyDescent="0.25">
      <c r="A25" s="142" t="str">
        <f>VLOOKUP(E25,'LISTADO ATM'!$A$2:$C$901,3,0)</f>
        <v>NORTE</v>
      </c>
      <c r="B25" s="139" t="s">
        <v>2701</v>
      </c>
      <c r="C25" s="100">
        <v>44398.549756944441</v>
      </c>
      <c r="D25" s="100" t="s">
        <v>2178</v>
      </c>
      <c r="E25" s="134">
        <v>807</v>
      </c>
      <c r="F25" s="142" t="str">
        <f>VLOOKUP(E25,VIP!$A$2:$O14519,2,0)</f>
        <v>DRBR207</v>
      </c>
      <c r="G25" s="142" t="str">
        <f>VLOOKUP(E25,'LISTADO ATM'!$A$2:$B$900,2,0)</f>
        <v xml:space="preserve">ATM S/M Morel (Mao) </v>
      </c>
      <c r="H25" s="142" t="str">
        <f>VLOOKUP(E25,VIP!$A$2:$O19480,7,FALSE)</f>
        <v>Si</v>
      </c>
      <c r="I25" s="142" t="str">
        <f>VLOOKUP(E25,VIP!$A$2:$O11445,8,FALSE)</f>
        <v>Si</v>
      </c>
      <c r="J25" s="142" t="str">
        <f>VLOOKUP(E25,VIP!$A$2:$O11395,8,FALSE)</f>
        <v>Si</v>
      </c>
      <c r="K25" s="142" t="str">
        <f>VLOOKUP(E25,VIP!$A$2:$O14969,6,0)</f>
        <v>SI</v>
      </c>
      <c r="L25" s="143" t="s">
        <v>2216</v>
      </c>
      <c r="M25" s="170" t="s">
        <v>2541</v>
      </c>
      <c r="N25" s="170" t="s">
        <v>2674</v>
      </c>
      <c r="O25" s="142" t="s">
        <v>2702</v>
      </c>
      <c r="P25" s="142"/>
      <c r="Q25" s="169" t="s">
        <v>2216</v>
      </c>
    </row>
    <row r="26" spans="1:17" s="117" customFormat="1" ht="18" x14ac:dyDescent="0.25">
      <c r="A26" s="142" t="str">
        <f>VLOOKUP(E26,'LISTADO ATM'!$A$2:$C$901,3,0)</f>
        <v>SUR</v>
      </c>
      <c r="B26" s="139" t="s">
        <v>2619</v>
      </c>
      <c r="C26" s="100">
        <v>44397.615300925929</v>
      </c>
      <c r="D26" s="100" t="s">
        <v>2177</v>
      </c>
      <c r="E26" s="134">
        <v>890</v>
      </c>
      <c r="F26" s="142" t="str">
        <f>VLOOKUP(E26,VIP!$A$2:$O14464,2,0)</f>
        <v>DRBR890</v>
      </c>
      <c r="G26" s="142" t="str">
        <f>VLOOKUP(E26,'LISTADO ATM'!$A$2:$B$900,2,0)</f>
        <v xml:space="preserve">ATM Escuela Penitenciaria (San Cristóbal) </v>
      </c>
      <c r="H26" s="142" t="str">
        <f>VLOOKUP(E26,VIP!$A$2:$O19425,7,FALSE)</f>
        <v>Si</v>
      </c>
      <c r="I26" s="142" t="str">
        <f>VLOOKUP(E26,VIP!$A$2:$O11390,8,FALSE)</f>
        <v>Si</v>
      </c>
      <c r="J26" s="142" t="str">
        <f>VLOOKUP(E26,VIP!$A$2:$O11340,8,FALSE)</f>
        <v>Si</v>
      </c>
      <c r="K26" s="142" t="str">
        <f>VLOOKUP(E26,VIP!$A$2:$O14914,6,0)</f>
        <v>NO</v>
      </c>
      <c r="L26" s="143" t="s">
        <v>2242</v>
      </c>
      <c r="M26" s="170" t="s">
        <v>2541</v>
      </c>
      <c r="N26" s="170" t="s">
        <v>2674</v>
      </c>
      <c r="O26" s="142" t="s">
        <v>2451</v>
      </c>
      <c r="P26" s="142"/>
      <c r="Q26" s="169">
        <v>44398.621157407404</v>
      </c>
    </row>
    <row r="27" spans="1:17" s="117" customFormat="1" ht="18" x14ac:dyDescent="0.25">
      <c r="A27" s="142" t="str">
        <f>VLOOKUP(E27,'LISTADO ATM'!$A$2:$C$901,3,0)</f>
        <v>DISTRITO NACIONAL</v>
      </c>
      <c r="B27" s="139">
        <v>3335961412</v>
      </c>
      <c r="C27" s="100">
        <v>44397.724733796298</v>
      </c>
      <c r="D27" s="100" t="s">
        <v>2177</v>
      </c>
      <c r="E27" s="134">
        <v>87</v>
      </c>
      <c r="F27" s="142" t="str">
        <f>VLOOKUP(E27,VIP!$A$2:$O14468,2,0)</f>
        <v>DRBR087</v>
      </c>
      <c r="G27" s="142" t="str">
        <f>VLOOKUP(E27,'LISTADO ATM'!$A$2:$B$900,2,0)</f>
        <v xml:space="preserve">ATM Autoservicio Sarasota </v>
      </c>
      <c r="H27" s="142" t="str">
        <f>VLOOKUP(E27,VIP!$A$2:$O19429,7,FALSE)</f>
        <v>Si</v>
      </c>
      <c r="I27" s="142" t="str">
        <f>VLOOKUP(E27,VIP!$A$2:$O11394,8,FALSE)</f>
        <v>Si</v>
      </c>
      <c r="J27" s="142" t="str">
        <f>VLOOKUP(E27,VIP!$A$2:$O11344,8,FALSE)</f>
        <v>Si</v>
      </c>
      <c r="K27" s="142" t="str">
        <f>VLOOKUP(E27,VIP!$A$2:$O14918,6,0)</f>
        <v>NO</v>
      </c>
      <c r="L27" s="143" t="s">
        <v>2242</v>
      </c>
      <c r="M27" s="170" t="s">
        <v>2541</v>
      </c>
      <c r="N27" s="170" t="s">
        <v>2674</v>
      </c>
      <c r="O27" s="142" t="s">
        <v>2451</v>
      </c>
      <c r="P27" s="142"/>
      <c r="Q27" s="169">
        <v>44398.444895833331</v>
      </c>
    </row>
    <row r="28" spans="1:17" s="117" customFormat="1" ht="18" x14ac:dyDescent="0.25">
      <c r="A28" s="142" t="str">
        <f>VLOOKUP(E28,'LISTADO ATM'!$A$2:$C$901,3,0)</f>
        <v>DISTRITO NACIONAL</v>
      </c>
      <c r="B28" s="139" t="s">
        <v>2628</v>
      </c>
      <c r="C28" s="100">
        <v>44398.010659722226</v>
      </c>
      <c r="D28" s="100" t="s">
        <v>2177</v>
      </c>
      <c r="E28" s="134">
        <v>575</v>
      </c>
      <c r="F28" s="142" t="str">
        <f>VLOOKUP(E28,VIP!$A$2:$O14487,2,0)</f>
        <v>DRBR16P</v>
      </c>
      <c r="G28" s="142" t="str">
        <f>VLOOKUP(E28,'LISTADO ATM'!$A$2:$B$900,2,0)</f>
        <v xml:space="preserve">ATM EDESUR Tiradentes </v>
      </c>
      <c r="H28" s="142" t="str">
        <f>VLOOKUP(E28,VIP!$A$2:$O19448,7,FALSE)</f>
        <v>Si</v>
      </c>
      <c r="I28" s="142" t="str">
        <f>VLOOKUP(E28,VIP!$A$2:$O11413,8,FALSE)</f>
        <v>Si</v>
      </c>
      <c r="J28" s="142" t="str">
        <f>VLOOKUP(E28,VIP!$A$2:$O11363,8,FALSE)</f>
        <v>Si</v>
      </c>
      <c r="K28" s="142" t="str">
        <f>VLOOKUP(E28,VIP!$A$2:$O14937,6,0)</f>
        <v>NO</v>
      </c>
      <c r="L28" s="143" t="s">
        <v>2242</v>
      </c>
      <c r="M28" s="170" t="s">
        <v>2541</v>
      </c>
      <c r="N28" s="170" t="s">
        <v>2674</v>
      </c>
      <c r="O28" s="142" t="s">
        <v>2451</v>
      </c>
      <c r="P28" s="142"/>
      <c r="Q28" s="169">
        <v>44398.621157407404</v>
      </c>
    </row>
    <row r="29" spans="1:17" s="117" customFormat="1" ht="18" x14ac:dyDescent="0.25">
      <c r="A29" s="142" t="str">
        <f>VLOOKUP(E29,'LISTADO ATM'!$A$2:$C$901,3,0)</f>
        <v>ESTE</v>
      </c>
      <c r="B29" s="139" t="s">
        <v>2627</v>
      </c>
      <c r="C29" s="100">
        <v>44398.011759259258</v>
      </c>
      <c r="D29" s="100" t="s">
        <v>2177</v>
      </c>
      <c r="E29" s="134">
        <v>472</v>
      </c>
      <c r="F29" s="142" t="str">
        <f>VLOOKUP(E29,VIP!$A$2:$O14486,2,0)</f>
        <v>DRBRA72</v>
      </c>
      <c r="G29" s="142" t="str">
        <f>VLOOKUP(E29,'LISTADO ATM'!$A$2:$B$900,2,0)</f>
        <v>ATM Ayuntamiento Ramon Santana</v>
      </c>
      <c r="H29" s="142" t="str">
        <f>VLOOKUP(E29,VIP!$A$2:$O19447,7,FALSE)</f>
        <v>Si</v>
      </c>
      <c r="I29" s="142" t="str">
        <f>VLOOKUP(E29,VIP!$A$2:$O11412,8,FALSE)</f>
        <v>Si</v>
      </c>
      <c r="J29" s="142" t="str">
        <f>VLOOKUP(E29,VIP!$A$2:$O11362,8,FALSE)</f>
        <v>Si</v>
      </c>
      <c r="K29" s="142" t="str">
        <f>VLOOKUP(E29,VIP!$A$2:$O14936,6,0)</f>
        <v>NO</v>
      </c>
      <c r="L29" s="143" t="s">
        <v>2242</v>
      </c>
      <c r="M29" s="170" t="s">
        <v>2541</v>
      </c>
      <c r="N29" s="170" t="s">
        <v>2674</v>
      </c>
      <c r="O29" s="142" t="s">
        <v>2451</v>
      </c>
      <c r="P29" s="142"/>
      <c r="Q29" s="169">
        <v>44398.444895833331</v>
      </c>
    </row>
    <row r="30" spans="1:17" s="117" customFormat="1" ht="18" x14ac:dyDescent="0.25">
      <c r="A30" s="142" t="str">
        <f>VLOOKUP(E30,'LISTADO ATM'!$A$2:$C$901,3,0)</f>
        <v>ESTE</v>
      </c>
      <c r="B30" s="139" t="s">
        <v>2624</v>
      </c>
      <c r="C30" s="100">
        <v>44398.039131944446</v>
      </c>
      <c r="D30" s="100" t="s">
        <v>2177</v>
      </c>
      <c r="E30" s="134">
        <v>776</v>
      </c>
      <c r="F30" s="142" t="str">
        <f>VLOOKUP(E30,VIP!$A$2:$O14483,2,0)</f>
        <v>DRBR03D</v>
      </c>
      <c r="G30" s="142" t="str">
        <f>VLOOKUP(E30,'LISTADO ATM'!$A$2:$B$900,2,0)</f>
        <v xml:space="preserve">ATM Oficina Monte Plata </v>
      </c>
      <c r="H30" s="142" t="str">
        <f>VLOOKUP(E30,VIP!$A$2:$O19444,7,FALSE)</f>
        <v>Si</v>
      </c>
      <c r="I30" s="142" t="str">
        <f>VLOOKUP(E30,VIP!$A$2:$O11409,8,FALSE)</f>
        <v>Si</v>
      </c>
      <c r="J30" s="142" t="str">
        <f>VLOOKUP(E30,VIP!$A$2:$O11359,8,FALSE)</f>
        <v>Si</v>
      </c>
      <c r="K30" s="142" t="str">
        <f>VLOOKUP(E30,VIP!$A$2:$O14933,6,0)</f>
        <v>SI</v>
      </c>
      <c r="L30" s="143" t="s">
        <v>2242</v>
      </c>
      <c r="M30" s="170" t="s">
        <v>2541</v>
      </c>
      <c r="N30" s="170" t="s">
        <v>2674</v>
      </c>
      <c r="O30" s="142" t="s">
        <v>2451</v>
      </c>
      <c r="P30" s="142"/>
      <c r="Q30" s="169">
        <v>44398.444895833331</v>
      </c>
    </row>
    <row r="31" spans="1:17" s="117" customFormat="1" ht="18" x14ac:dyDescent="0.25">
      <c r="A31" s="142" t="str">
        <f>VLOOKUP(E31,'LISTADO ATM'!$A$2:$C$901,3,0)</f>
        <v>DISTRITO NACIONAL</v>
      </c>
      <c r="B31" s="139" t="s">
        <v>2622</v>
      </c>
      <c r="C31" s="100">
        <v>44398.040625000001</v>
      </c>
      <c r="D31" s="100" t="s">
        <v>2177</v>
      </c>
      <c r="E31" s="134">
        <v>165</v>
      </c>
      <c r="F31" s="142" t="str">
        <f>VLOOKUP(E31,VIP!$A$2:$O14481,2,0)</f>
        <v>DRBR165</v>
      </c>
      <c r="G31" s="142" t="str">
        <f>VLOOKUP(E31,'LISTADO ATM'!$A$2:$B$900,2,0)</f>
        <v>ATM Autoservicio Megacentro</v>
      </c>
      <c r="H31" s="142" t="str">
        <f>VLOOKUP(E31,VIP!$A$2:$O19442,7,FALSE)</f>
        <v>Si</v>
      </c>
      <c r="I31" s="142" t="str">
        <f>VLOOKUP(E31,VIP!$A$2:$O11407,8,FALSE)</f>
        <v>Si</v>
      </c>
      <c r="J31" s="142" t="str">
        <f>VLOOKUP(E31,VIP!$A$2:$O11357,8,FALSE)</f>
        <v>Si</v>
      </c>
      <c r="K31" s="142" t="str">
        <f>VLOOKUP(E31,VIP!$A$2:$O14931,6,0)</f>
        <v>SI</v>
      </c>
      <c r="L31" s="143" t="s">
        <v>2242</v>
      </c>
      <c r="M31" s="170" t="s">
        <v>2541</v>
      </c>
      <c r="N31" s="170" t="s">
        <v>2674</v>
      </c>
      <c r="O31" s="142" t="s">
        <v>2451</v>
      </c>
      <c r="P31" s="142"/>
      <c r="Q31" s="169">
        <v>44398.444895833331</v>
      </c>
    </row>
    <row r="32" spans="1:17" s="117" customFormat="1" ht="18" x14ac:dyDescent="0.25">
      <c r="A32" s="142" t="str">
        <f>VLOOKUP(E32,'LISTADO ATM'!$A$2:$C$901,3,0)</f>
        <v>DISTRITO NACIONAL</v>
      </c>
      <c r="B32" s="139" t="s">
        <v>2639</v>
      </c>
      <c r="C32" s="100">
        <v>44398.223275462966</v>
      </c>
      <c r="D32" s="100" t="s">
        <v>2177</v>
      </c>
      <c r="E32" s="134">
        <v>953</v>
      </c>
      <c r="F32" s="142" t="str">
        <f>VLOOKUP(E32,VIP!$A$2:$O14484,2,0)</f>
        <v>DRBR01I</v>
      </c>
      <c r="G32" s="142" t="str">
        <f>VLOOKUP(E32,'LISTADO ATM'!$A$2:$B$900,2,0)</f>
        <v xml:space="preserve">ATM Estafeta Dirección General de Pasaportes/Migración </v>
      </c>
      <c r="H32" s="142" t="str">
        <f>VLOOKUP(E32,VIP!$A$2:$O19445,7,FALSE)</f>
        <v>Si</v>
      </c>
      <c r="I32" s="142" t="str">
        <f>VLOOKUP(E32,VIP!$A$2:$O11410,8,FALSE)</f>
        <v>Si</v>
      </c>
      <c r="J32" s="142" t="str">
        <f>VLOOKUP(E32,VIP!$A$2:$O11360,8,FALSE)</f>
        <v>Si</v>
      </c>
      <c r="K32" s="142" t="str">
        <f>VLOOKUP(E32,VIP!$A$2:$O14934,6,0)</f>
        <v>No</v>
      </c>
      <c r="L32" s="143" t="s">
        <v>2242</v>
      </c>
      <c r="M32" s="170" t="s">
        <v>2541</v>
      </c>
      <c r="N32" s="170" t="s">
        <v>2674</v>
      </c>
      <c r="O32" s="142" t="s">
        <v>2451</v>
      </c>
      <c r="P32" s="142"/>
      <c r="Q32" s="169">
        <v>44398.444895833331</v>
      </c>
    </row>
    <row r="33" spans="1:17" s="117" customFormat="1" ht="18" x14ac:dyDescent="0.25">
      <c r="A33" s="142" t="str">
        <f>VLOOKUP(E33,'LISTADO ATM'!$A$2:$C$901,3,0)</f>
        <v>NORTE</v>
      </c>
      <c r="B33" s="139" t="s">
        <v>2640</v>
      </c>
      <c r="C33" s="100">
        <v>44398.224062499998</v>
      </c>
      <c r="D33" s="100" t="s">
        <v>2178</v>
      </c>
      <c r="E33" s="134">
        <v>837</v>
      </c>
      <c r="F33" s="142" t="str">
        <f>VLOOKUP(E33,VIP!$A$2:$O14485,2,0)</f>
        <v>DRBR837</v>
      </c>
      <c r="G33" s="142" t="str">
        <f>VLOOKUP(E33,'LISTADO ATM'!$A$2:$B$900,2,0)</f>
        <v>ATM Estación Next Canabacoa</v>
      </c>
      <c r="H33" s="142" t="str">
        <f>VLOOKUP(E33,VIP!$A$2:$O19446,7,FALSE)</f>
        <v>Si</v>
      </c>
      <c r="I33" s="142" t="str">
        <f>VLOOKUP(E33,VIP!$A$2:$O11411,8,FALSE)</f>
        <v>Si</v>
      </c>
      <c r="J33" s="142" t="str">
        <f>VLOOKUP(E33,VIP!$A$2:$O11361,8,FALSE)</f>
        <v>Si</v>
      </c>
      <c r="K33" s="142" t="str">
        <f>VLOOKUP(E33,VIP!$A$2:$O14935,6,0)</f>
        <v>NO</v>
      </c>
      <c r="L33" s="143" t="s">
        <v>2242</v>
      </c>
      <c r="M33" s="170" t="s">
        <v>2541</v>
      </c>
      <c r="N33" s="170" t="s">
        <v>2674</v>
      </c>
      <c r="O33" s="142" t="s">
        <v>2643</v>
      </c>
      <c r="P33" s="142"/>
      <c r="Q33" s="169">
        <v>44398.444895833331</v>
      </c>
    </row>
    <row r="34" spans="1:17" s="117" customFormat="1" ht="18" x14ac:dyDescent="0.25">
      <c r="A34" s="142" t="str">
        <f>VLOOKUP(E34,'LISTADO ATM'!$A$2:$C$901,3,0)</f>
        <v>DISTRITO NACIONAL</v>
      </c>
      <c r="B34" s="139" t="s">
        <v>2648</v>
      </c>
      <c r="C34" s="100">
        <v>44398.344675925924</v>
      </c>
      <c r="D34" s="100" t="s">
        <v>2177</v>
      </c>
      <c r="E34" s="134">
        <v>498</v>
      </c>
      <c r="F34" s="142" t="str">
        <f>VLOOKUP(E34,VIP!$A$2:$O14491,2,0)</f>
        <v>DRBR498</v>
      </c>
      <c r="G34" s="142" t="str">
        <f>VLOOKUP(E34,'LISTADO ATM'!$A$2:$B$900,2,0)</f>
        <v xml:space="preserve">ATM Estación Sunix 27 de Febrero </v>
      </c>
      <c r="H34" s="142" t="str">
        <f>VLOOKUP(E34,VIP!$A$2:$O19452,7,FALSE)</f>
        <v>Si</v>
      </c>
      <c r="I34" s="142" t="str">
        <f>VLOOKUP(E34,VIP!$A$2:$O11417,8,FALSE)</f>
        <v>Si</v>
      </c>
      <c r="J34" s="142" t="str">
        <f>VLOOKUP(E34,VIP!$A$2:$O11367,8,FALSE)</f>
        <v>Si</v>
      </c>
      <c r="K34" s="142" t="str">
        <f>VLOOKUP(E34,VIP!$A$2:$O14941,6,0)</f>
        <v>NO</v>
      </c>
      <c r="L34" s="143" t="s">
        <v>2242</v>
      </c>
      <c r="M34" s="170" t="s">
        <v>2541</v>
      </c>
      <c r="N34" s="170" t="s">
        <v>2674</v>
      </c>
      <c r="O34" s="142" t="s">
        <v>2451</v>
      </c>
      <c r="P34" s="142"/>
      <c r="Q34" s="169">
        <v>44398.621157407404</v>
      </c>
    </row>
    <row r="35" spans="1:17" s="117" customFormat="1" ht="18" x14ac:dyDescent="0.25">
      <c r="A35" s="142" t="str">
        <f>VLOOKUP(E35,'LISTADO ATM'!$A$2:$C$901,3,0)</f>
        <v>DISTRITO NACIONAL</v>
      </c>
      <c r="B35" s="139" t="s">
        <v>2647</v>
      </c>
      <c r="C35" s="100">
        <v>44398.34814814815</v>
      </c>
      <c r="D35" s="100" t="s">
        <v>2177</v>
      </c>
      <c r="E35" s="134">
        <v>841</v>
      </c>
      <c r="F35" s="142" t="str">
        <f>VLOOKUP(E35,VIP!$A$2:$O14490,2,0)</f>
        <v>DRBR841</v>
      </c>
      <c r="G35" s="142" t="str">
        <f>VLOOKUP(E35,'LISTADO ATM'!$A$2:$B$900,2,0)</f>
        <v xml:space="preserve">ATM CEA </v>
      </c>
      <c r="H35" s="142" t="str">
        <f>VLOOKUP(E35,VIP!$A$2:$O19451,7,FALSE)</f>
        <v>Si</v>
      </c>
      <c r="I35" s="142" t="str">
        <f>VLOOKUP(E35,VIP!$A$2:$O11416,8,FALSE)</f>
        <v>No</v>
      </c>
      <c r="J35" s="142" t="str">
        <f>VLOOKUP(E35,VIP!$A$2:$O11366,8,FALSE)</f>
        <v>No</v>
      </c>
      <c r="K35" s="142" t="str">
        <f>VLOOKUP(E35,VIP!$A$2:$O14940,6,0)</f>
        <v>NO</v>
      </c>
      <c r="L35" s="143" t="s">
        <v>2242</v>
      </c>
      <c r="M35" s="170" t="s">
        <v>2541</v>
      </c>
      <c r="N35" s="170" t="s">
        <v>2674</v>
      </c>
      <c r="O35" s="142" t="s">
        <v>2451</v>
      </c>
      <c r="P35" s="142"/>
      <c r="Q35" s="169">
        <v>44398.621157407404</v>
      </c>
    </row>
    <row r="36" spans="1:17" s="117" customFormat="1" ht="18" x14ac:dyDescent="0.25">
      <c r="A36" s="142" t="str">
        <f>VLOOKUP(E36,'LISTADO ATM'!$A$2:$C$901,3,0)</f>
        <v>DISTRITO NACIONAL</v>
      </c>
      <c r="B36" s="139" t="s">
        <v>2646</v>
      </c>
      <c r="C36" s="100">
        <v>44398.349687499998</v>
      </c>
      <c r="D36" s="100" t="s">
        <v>2177</v>
      </c>
      <c r="E36" s="134">
        <v>784</v>
      </c>
      <c r="F36" s="142" t="str">
        <f>VLOOKUP(E36,VIP!$A$2:$O14489,2,0)</f>
        <v>DRBR762</v>
      </c>
      <c r="G36" s="142" t="str">
        <f>VLOOKUP(E36,'LISTADO ATM'!$A$2:$B$900,2,0)</f>
        <v xml:space="preserve">ATM Tribunal Superior Electoral </v>
      </c>
      <c r="H36" s="142" t="str">
        <f>VLOOKUP(E36,VIP!$A$2:$O19450,7,FALSE)</f>
        <v>Si</v>
      </c>
      <c r="I36" s="142" t="str">
        <f>VLOOKUP(E36,VIP!$A$2:$O11415,8,FALSE)</f>
        <v>Si</v>
      </c>
      <c r="J36" s="142" t="str">
        <f>VLOOKUP(E36,VIP!$A$2:$O11365,8,FALSE)</f>
        <v>Si</v>
      </c>
      <c r="K36" s="142" t="str">
        <f>VLOOKUP(E36,VIP!$A$2:$O14939,6,0)</f>
        <v>NO</v>
      </c>
      <c r="L36" s="143" t="s">
        <v>2242</v>
      </c>
      <c r="M36" s="170" t="s">
        <v>2541</v>
      </c>
      <c r="N36" s="170" t="s">
        <v>2674</v>
      </c>
      <c r="O36" s="142" t="s">
        <v>2451</v>
      </c>
      <c r="P36" s="142"/>
      <c r="Q36" s="169">
        <v>44398.444895833331</v>
      </c>
    </row>
    <row r="37" spans="1:17" s="117" customFormat="1" ht="18" x14ac:dyDescent="0.25">
      <c r="A37" s="142" t="str">
        <f>VLOOKUP(E37,'LISTADO ATM'!$A$2:$C$901,3,0)</f>
        <v>NORTE</v>
      </c>
      <c r="B37" s="139">
        <v>3335961308</v>
      </c>
      <c r="C37" s="100">
        <v>44397.682719907411</v>
      </c>
      <c r="D37" s="100" t="s">
        <v>2465</v>
      </c>
      <c r="E37" s="134">
        <v>304</v>
      </c>
      <c r="F37" s="142" t="str">
        <f>VLOOKUP(E37,VIP!$A$2:$O14476,2,0)</f>
        <v>DRBR304</v>
      </c>
      <c r="G37" s="142" t="str">
        <f>VLOOKUP(E37,'LISTADO ATM'!$A$2:$B$900,2,0)</f>
        <v xml:space="preserve">ATM Multicentro La Sirena Estrella Sadhala </v>
      </c>
      <c r="H37" s="142" t="str">
        <f>VLOOKUP(E37,VIP!$A$2:$O19437,7,FALSE)</f>
        <v>Si</v>
      </c>
      <c r="I37" s="142" t="str">
        <f>VLOOKUP(E37,VIP!$A$2:$O11402,8,FALSE)</f>
        <v>Si</v>
      </c>
      <c r="J37" s="142" t="str">
        <f>VLOOKUP(E37,VIP!$A$2:$O11352,8,FALSE)</f>
        <v>Si</v>
      </c>
      <c r="K37" s="142" t="str">
        <f>VLOOKUP(E37,VIP!$A$2:$O14926,6,0)</f>
        <v>NO</v>
      </c>
      <c r="L37" s="143" t="s">
        <v>2557</v>
      </c>
      <c r="M37" s="170" t="s">
        <v>2541</v>
      </c>
      <c r="N37" s="170" t="s">
        <v>2674</v>
      </c>
      <c r="O37" s="142" t="s">
        <v>2466</v>
      </c>
      <c r="P37" s="142"/>
      <c r="Q37" s="169">
        <v>44398.444895833331</v>
      </c>
    </row>
    <row r="38" spans="1:17" s="117" customFormat="1" ht="18" x14ac:dyDescent="0.25">
      <c r="A38" s="142" t="str">
        <f>VLOOKUP(E38,'LISTADO ATM'!$A$2:$C$901,3,0)</f>
        <v>NORTE</v>
      </c>
      <c r="B38" s="139">
        <v>3335961466</v>
      </c>
      <c r="C38" s="100">
        <v>44397.901192129626</v>
      </c>
      <c r="D38" s="100" t="s">
        <v>2465</v>
      </c>
      <c r="E38" s="134">
        <v>774</v>
      </c>
      <c r="F38" s="142" t="str">
        <f>VLOOKUP(E38,VIP!$A$2:$O14481,2,0)</f>
        <v>DRBR061</v>
      </c>
      <c r="G38" s="142" t="str">
        <f>VLOOKUP(E38,'LISTADO ATM'!$A$2:$B$900,2,0)</f>
        <v xml:space="preserve">ATM Oficina Montecristi </v>
      </c>
      <c r="H38" s="142" t="str">
        <f>VLOOKUP(E38,VIP!$A$2:$O19442,7,FALSE)</f>
        <v>Si</v>
      </c>
      <c r="I38" s="142" t="str">
        <f>VLOOKUP(E38,VIP!$A$2:$O11407,8,FALSE)</f>
        <v>Si</v>
      </c>
      <c r="J38" s="142" t="str">
        <f>VLOOKUP(E38,VIP!$A$2:$O11357,8,FALSE)</f>
        <v>Si</v>
      </c>
      <c r="K38" s="142" t="str">
        <f>VLOOKUP(E38,VIP!$A$2:$O14931,6,0)</f>
        <v>NO</v>
      </c>
      <c r="L38" s="143" t="s">
        <v>2557</v>
      </c>
      <c r="M38" s="170" t="s">
        <v>2541</v>
      </c>
      <c r="N38" s="99" t="s">
        <v>2449</v>
      </c>
      <c r="O38" s="142" t="s">
        <v>2466</v>
      </c>
      <c r="P38" s="142"/>
      <c r="Q38" s="169">
        <v>44398.621157407404</v>
      </c>
    </row>
    <row r="39" spans="1:17" s="117" customFormat="1" ht="18" x14ac:dyDescent="0.25">
      <c r="A39" s="142" t="str">
        <f>VLOOKUP(E39,'LISTADO ATM'!$A$2:$C$901,3,0)</f>
        <v>DISTRITO NACIONAL</v>
      </c>
      <c r="B39" s="139" t="s">
        <v>2584</v>
      </c>
      <c r="C39" s="100">
        <v>44396.37091435185</v>
      </c>
      <c r="D39" s="100" t="s">
        <v>2445</v>
      </c>
      <c r="E39" s="134">
        <v>525</v>
      </c>
      <c r="F39" s="142" t="str">
        <f>VLOOKUP(E39,VIP!$A$2:$O14454,2,0)</f>
        <v>DRBR525</v>
      </c>
      <c r="G39" s="142" t="str">
        <f>VLOOKUP(E39,'LISTADO ATM'!$A$2:$B$900,2,0)</f>
        <v>ATM S/M Bravo Las Americas</v>
      </c>
      <c r="H39" s="142" t="str">
        <f>VLOOKUP(E39,VIP!$A$2:$O19415,7,FALSE)</f>
        <v>Si</v>
      </c>
      <c r="I39" s="142" t="str">
        <f>VLOOKUP(E39,VIP!$A$2:$O11380,8,FALSE)</f>
        <v>Si</v>
      </c>
      <c r="J39" s="142" t="str">
        <f>VLOOKUP(E39,VIP!$A$2:$O11330,8,FALSE)</f>
        <v>Si</v>
      </c>
      <c r="K39" s="142" t="str">
        <f>VLOOKUP(E39,VIP!$A$2:$O14904,6,0)</f>
        <v>NO</v>
      </c>
      <c r="L39" s="143" t="s">
        <v>2556</v>
      </c>
      <c r="M39" s="170" t="s">
        <v>2541</v>
      </c>
      <c r="N39" s="99" t="s">
        <v>2449</v>
      </c>
      <c r="O39" s="142" t="s">
        <v>2450</v>
      </c>
      <c r="P39" s="142"/>
      <c r="Q39" s="169">
        <v>44398.621157407404</v>
      </c>
    </row>
    <row r="40" spans="1:17" s="117" customFormat="1" ht="18" x14ac:dyDescent="0.25">
      <c r="A40" s="142" t="str">
        <f>VLOOKUP(E40,'LISTADO ATM'!$A$2:$C$901,3,0)</f>
        <v>NORTE</v>
      </c>
      <c r="B40" s="139" t="s">
        <v>2629</v>
      </c>
      <c r="C40" s="100">
        <v>44397.994004629632</v>
      </c>
      <c r="D40" s="100" t="s">
        <v>2465</v>
      </c>
      <c r="E40" s="134">
        <v>606</v>
      </c>
      <c r="F40" s="142" t="str">
        <f>VLOOKUP(E40,VIP!$A$2:$O14488,2,0)</f>
        <v>DRBR704</v>
      </c>
      <c r="G40" s="142" t="str">
        <f>VLOOKUP(E40,'LISTADO ATM'!$A$2:$B$900,2,0)</f>
        <v xml:space="preserve">ATM UNP Manolo Tavarez Justo </v>
      </c>
      <c r="H40" s="142" t="str">
        <f>VLOOKUP(E40,VIP!$A$2:$O19449,7,FALSE)</f>
        <v>Si</v>
      </c>
      <c r="I40" s="142" t="str">
        <f>VLOOKUP(E40,VIP!$A$2:$O11414,8,FALSE)</f>
        <v>Si</v>
      </c>
      <c r="J40" s="142" t="str">
        <f>VLOOKUP(E40,VIP!$A$2:$O11364,8,FALSE)</f>
        <v>Si</v>
      </c>
      <c r="K40" s="142" t="str">
        <f>VLOOKUP(E40,VIP!$A$2:$O14938,6,0)</f>
        <v>NO</v>
      </c>
      <c r="L40" s="143" t="s">
        <v>2556</v>
      </c>
      <c r="M40" s="170" t="s">
        <v>2541</v>
      </c>
      <c r="N40" s="99" t="s">
        <v>2449</v>
      </c>
      <c r="O40" s="142" t="s">
        <v>2466</v>
      </c>
      <c r="P40" s="142"/>
      <c r="Q40" s="169">
        <v>44398.621157407404</v>
      </c>
    </row>
    <row r="41" spans="1:17" s="117" customFormat="1" ht="18" x14ac:dyDescent="0.25">
      <c r="A41" s="142" t="str">
        <f>VLOOKUP(E41,'LISTADO ATM'!$A$2:$C$901,3,0)</f>
        <v>DISTRITO NACIONAL</v>
      </c>
      <c r="B41" s="139" t="s">
        <v>2668</v>
      </c>
      <c r="C41" s="100">
        <v>44398.40824074074</v>
      </c>
      <c r="D41" s="100" t="s">
        <v>2445</v>
      </c>
      <c r="E41" s="134">
        <v>391</v>
      </c>
      <c r="F41" s="142" t="str">
        <f>VLOOKUP(E41,VIP!$A$2:$O14502,2,0)</f>
        <v>DRBR391</v>
      </c>
      <c r="G41" s="142" t="str">
        <f>VLOOKUP(E41,'LISTADO ATM'!$A$2:$B$900,2,0)</f>
        <v xml:space="preserve">ATM S/M Jumbo Luperón </v>
      </c>
      <c r="H41" s="142" t="str">
        <f>VLOOKUP(E41,VIP!$A$2:$O19463,7,FALSE)</f>
        <v>Si</v>
      </c>
      <c r="I41" s="142" t="str">
        <f>VLOOKUP(E41,VIP!$A$2:$O11428,8,FALSE)</f>
        <v>Si</v>
      </c>
      <c r="J41" s="142" t="str">
        <f>VLOOKUP(E41,VIP!$A$2:$O11378,8,FALSE)</f>
        <v>Si</v>
      </c>
      <c r="K41" s="142" t="str">
        <f>VLOOKUP(E41,VIP!$A$2:$O14952,6,0)</f>
        <v>NO</v>
      </c>
      <c r="L41" s="143" t="s">
        <v>2556</v>
      </c>
      <c r="M41" s="170" t="s">
        <v>2541</v>
      </c>
      <c r="N41" s="99" t="s">
        <v>2449</v>
      </c>
      <c r="O41" s="142" t="s">
        <v>2450</v>
      </c>
      <c r="P41" s="142"/>
      <c r="Q41" s="169">
        <v>44398.621157407404</v>
      </c>
    </row>
    <row r="42" spans="1:17" s="117" customFormat="1" ht="18" x14ac:dyDescent="0.25">
      <c r="A42" s="142" t="str">
        <f>VLOOKUP(E42,'LISTADO ATM'!$A$2:$C$901,3,0)</f>
        <v>DISTRITO NACIONAL</v>
      </c>
      <c r="B42" s="139">
        <v>3335956269</v>
      </c>
      <c r="C42" s="100">
        <v>44392.731874999998</v>
      </c>
      <c r="D42" s="100" t="s">
        <v>2445</v>
      </c>
      <c r="E42" s="134">
        <v>876</v>
      </c>
      <c r="F42" s="142" t="str">
        <f>VLOOKUP(E42,VIP!$A$2:$O14315,2,0)</f>
        <v>DRBR876</v>
      </c>
      <c r="G42" s="142" t="str">
        <f>VLOOKUP(E42,'LISTADO ATM'!$A$2:$B$900,2,0)</f>
        <v xml:space="preserve">ATM Estación Next Abraham Lincoln </v>
      </c>
      <c r="H42" s="142" t="str">
        <f>VLOOKUP(E42,VIP!$A$2:$O19276,7,FALSE)</f>
        <v>Si</v>
      </c>
      <c r="I42" s="142" t="str">
        <f>VLOOKUP(E42,VIP!$A$2:$O11241,8,FALSE)</f>
        <v>Si</v>
      </c>
      <c r="J42" s="142" t="str">
        <f>VLOOKUP(E42,VIP!$A$2:$O11191,8,FALSE)</f>
        <v>Si</v>
      </c>
      <c r="K42" s="142" t="str">
        <f>VLOOKUP(E42,VIP!$A$2:$O14765,6,0)</f>
        <v>NO</v>
      </c>
      <c r="L42" s="143" t="s">
        <v>2438</v>
      </c>
      <c r="M42" s="170" t="s">
        <v>2541</v>
      </c>
      <c r="N42" s="99" t="s">
        <v>2449</v>
      </c>
      <c r="O42" s="142" t="s">
        <v>2450</v>
      </c>
      <c r="P42" s="142"/>
      <c r="Q42" s="169">
        <v>44398.444895833331</v>
      </c>
    </row>
    <row r="43" spans="1:17" s="117" customFormat="1" ht="18" x14ac:dyDescent="0.25">
      <c r="A43" s="142" t="str">
        <f>VLOOKUP(E43,'LISTADO ATM'!$A$2:$C$901,3,0)</f>
        <v>NORTE</v>
      </c>
      <c r="B43" s="139" t="s">
        <v>2600</v>
      </c>
      <c r="C43" s="100">
        <v>44397.324745370373</v>
      </c>
      <c r="D43" s="100" t="s">
        <v>2465</v>
      </c>
      <c r="E43" s="134">
        <v>413</v>
      </c>
      <c r="F43" s="142" t="str">
        <f>VLOOKUP(E43,VIP!$A$2:$O14463,2,0)</f>
        <v>DRBR413</v>
      </c>
      <c r="G43" s="142" t="str">
        <f>VLOOKUP(E43,'LISTADO ATM'!$A$2:$B$900,2,0)</f>
        <v xml:space="preserve">ATM UNP Las Galeras Samaná </v>
      </c>
      <c r="H43" s="142" t="str">
        <f>VLOOKUP(E43,VIP!$A$2:$O19424,7,FALSE)</f>
        <v>Si</v>
      </c>
      <c r="I43" s="142" t="str">
        <f>VLOOKUP(E43,VIP!$A$2:$O11389,8,FALSE)</f>
        <v>Si</v>
      </c>
      <c r="J43" s="142" t="str">
        <f>VLOOKUP(E43,VIP!$A$2:$O11339,8,FALSE)</f>
        <v>Si</v>
      </c>
      <c r="K43" s="142" t="str">
        <f>VLOOKUP(E43,VIP!$A$2:$O14913,6,0)</f>
        <v>NO</v>
      </c>
      <c r="L43" s="143" t="s">
        <v>2438</v>
      </c>
      <c r="M43" s="170" t="s">
        <v>2541</v>
      </c>
      <c r="N43" s="99" t="s">
        <v>2449</v>
      </c>
      <c r="O43" s="142" t="s">
        <v>2582</v>
      </c>
      <c r="P43" s="142"/>
      <c r="Q43" s="169">
        <v>44398.621157407404</v>
      </c>
    </row>
    <row r="44" spans="1:17" s="117" customFormat="1" ht="18" x14ac:dyDescent="0.25">
      <c r="A44" s="142" t="str">
        <f>VLOOKUP(E44,'LISTADO ATM'!$A$2:$C$901,3,0)</f>
        <v>ESTE</v>
      </c>
      <c r="B44" s="139" t="s">
        <v>2617</v>
      </c>
      <c r="C44" s="100">
        <v>44397.477280092593</v>
      </c>
      <c r="D44" s="100" t="s">
        <v>2445</v>
      </c>
      <c r="E44" s="134">
        <v>824</v>
      </c>
      <c r="F44" s="142" t="str">
        <f>VLOOKUP(E44,VIP!$A$2:$O14478,2,0)</f>
        <v>DRBR824</v>
      </c>
      <c r="G44" s="142" t="str">
        <f>VLOOKUP(E44,'LISTADO ATM'!$A$2:$B$900,2,0)</f>
        <v xml:space="preserve">ATM Multiplaza (Higuey) </v>
      </c>
      <c r="H44" s="142" t="str">
        <f>VLOOKUP(E44,VIP!$A$2:$O19439,7,FALSE)</f>
        <v>Si</v>
      </c>
      <c r="I44" s="142" t="str">
        <f>VLOOKUP(E44,VIP!$A$2:$O11404,8,FALSE)</f>
        <v>Si</v>
      </c>
      <c r="J44" s="142" t="str">
        <f>VLOOKUP(E44,VIP!$A$2:$O11354,8,FALSE)</f>
        <v>Si</v>
      </c>
      <c r="K44" s="142" t="str">
        <f>VLOOKUP(E44,VIP!$A$2:$O14928,6,0)</f>
        <v>NO</v>
      </c>
      <c r="L44" s="143" t="s">
        <v>2438</v>
      </c>
      <c r="M44" s="170" t="s">
        <v>2541</v>
      </c>
      <c r="N44" s="99" t="s">
        <v>2449</v>
      </c>
      <c r="O44" s="142" t="s">
        <v>2450</v>
      </c>
      <c r="P44" s="142"/>
      <c r="Q44" s="169">
        <v>44398.621157407404</v>
      </c>
    </row>
    <row r="45" spans="1:17" ht="18" x14ac:dyDescent="0.25">
      <c r="A45" s="142" t="str">
        <f>VLOOKUP(E45,'LISTADO ATM'!$A$2:$C$901,3,0)</f>
        <v>DISTRITO NACIONAL</v>
      </c>
      <c r="B45" s="139" t="s">
        <v>2616</v>
      </c>
      <c r="C45" s="100">
        <v>44397.480567129627</v>
      </c>
      <c r="D45" s="100" t="s">
        <v>2445</v>
      </c>
      <c r="E45" s="134">
        <v>696</v>
      </c>
      <c r="F45" s="142" t="str">
        <f>VLOOKUP(E45,VIP!$A$2:$O14476,2,0)</f>
        <v>DRBR696</v>
      </c>
      <c r="G45" s="142" t="str">
        <f>VLOOKUP(E45,'LISTADO ATM'!$A$2:$B$900,2,0)</f>
        <v>ATM Olé Jacobo Majluta</v>
      </c>
      <c r="H45" s="142" t="str">
        <f>VLOOKUP(E45,VIP!$A$2:$O19437,7,FALSE)</f>
        <v>Si</v>
      </c>
      <c r="I45" s="142" t="str">
        <f>VLOOKUP(E45,VIP!$A$2:$O11402,8,FALSE)</f>
        <v>Si</v>
      </c>
      <c r="J45" s="142" t="str">
        <f>VLOOKUP(E45,VIP!$A$2:$O11352,8,FALSE)</f>
        <v>Si</v>
      </c>
      <c r="K45" s="142" t="str">
        <f>VLOOKUP(E45,VIP!$A$2:$O14926,6,0)</f>
        <v>NO</v>
      </c>
      <c r="L45" s="143" t="s">
        <v>2438</v>
      </c>
      <c r="M45" s="170" t="s">
        <v>2541</v>
      </c>
      <c r="N45" s="99" t="s">
        <v>2449</v>
      </c>
      <c r="O45" s="142" t="s">
        <v>2450</v>
      </c>
      <c r="P45" s="142"/>
      <c r="Q45" s="169">
        <v>44398.621157407404</v>
      </c>
    </row>
    <row r="46" spans="1:17" ht="18" x14ac:dyDescent="0.25">
      <c r="A46" s="142" t="str">
        <f>VLOOKUP(E46,'LISTADO ATM'!$A$2:$C$901,3,0)</f>
        <v>DISTRITO NACIONAL</v>
      </c>
      <c r="B46" s="139">
        <v>3335961459</v>
      </c>
      <c r="C46" s="100">
        <v>44397.872557870367</v>
      </c>
      <c r="D46" s="100" t="s">
        <v>2445</v>
      </c>
      <c r="E46" s="134">
        <v>515</v>
      </c>
      <c r="F46" s="142" t="str">
        <f>VLOOKUP(E46,VIP!$A$2:$O14487,2,0)</f>
        <v>DRBR515</v>
      </c>
      <c r="G46" s="142" t="str">
        <f>VLOOKUP(E46,'LISTADO ATM'!$A$2:$B$900,2,0)</f>
        <v xml:space="preserve">ATM Oficina Agora Mall I </v>
      </c>
      <c r="H46" s="142" t="str">
        <f>VLOOKUP(E46,VIP!$A$2:$O19448,7,FALSE)</f>
        <v>Si</v>
      </c>
      <c r="I46" s="142" t="str">
        <f>VLOOKUP(E46,VIP!$A$2:$O11413,8,FALSE)</f>
        <v>Si</v>
      </c>
      <c r="J46" s="142" t="str">
        <f>VLOOKUP(E46,VIP!$A$2:$O11363,8,FALSE)</f>
        <v>Si</v>
      </c>
      <c r="K46" s="142" t="str">
        <f>VLOOKUP(E46,VIP!$A$2:$O14937,6,0)</f>
        <v>SI</v>
      </c>
      <c r="L46" s="143" t="s">
        <v>2438</v>
      </c>
      <c r="M46" s="170" t="s">
        <v>2541</v>
      </c>
      <c r="N46" s="99" t="s">
        <v>2449</v>
      </c>
      <c r="O46" s="142" t="s">
        <v>2450</v>
      </c>
      <c r="P46" s="142"/>
      <c r="Q46" s="169">
        <v>44398.621157407404</v>
      </c>
    </row>
    <row r="47" spans="1:17" ht="18" x14ac:dyDescent="0.25">
      <c r="A47" s="142" t="str">
        <f>VLOOKUP(E47,'LISTADO ATM'!$A$2:$C$901,3,0)</f>
        <v>ESTE</v>
      </c>
      <c r="B47" s="139" t="s">
        <v>2673</v>
      </c>
      <c r="C47" s="100">
        <v>44398.370254629626</v>
      </c>
      <c r="D47" s="100" t="s">
        <v>2177</v>
      </c>
      <c r="E47" s="134">
        <v>844</v>
      </c>
      <c r="F47" s="142" t="str">
        <f>VLOOKUP(E47,VIP!$A$2:$O14507,2,0)</f>
        <v>DRBR844</v>
      </c>
      <c r="G47" s="142" t="str">
        <f>VLOOKUP(E47,'LISTADO ATM'!$A$2:$B$900,2,0)</f>
        <v xml:space="preserve">ATM San Juan Shopping Center (Bávaro) </v>
      </c>
      <c r="H47" s="142" t="str">
        <f>VLOOKUP(E47,VIP!$A$2:$O19468,7,FALSE)</f>
        <v>Si</v>
      </c>
      <c r="I47" s="142" t="str">
        <f>VLOOKUP(E47,VIP!$A$2:$O11433,8,FALSE)</f>
        <v>Si</v>
      </c>
      <c r="J47" s="142" t="str">
        <f>VLOOKUP(E47,VIP!$A$2:$O11383,8,FALSE)</f>
        <v>Si</v>
      </c>
      <c r="K47" s="142" t="str">
        <f>VLOOKUP(E47,VIP!$A$2:$O14957,6,0)</f>
        <v>NO</v>
      </c>
      <c r="L47" s="143" t="s">
        <v>2438</v>
      </c>
      <c r="M47" s="170" t="s">
        <v>2541</v>
      </c>
      <c r="N47" s="99" t="s">
        <v>2449</v>
      </c>
      <c r="O47" s="142" t="s">
        <v>2582</v>
      </c>
      <c r="P47" s="142"/>
      <c r="Q47" s="169">
        <v>44398.621157407404</v>
      </c>
    </row>
    <row r="48" spans="1:17" ht="18" x14ac:dyDescent="0.25">
      <c r="A48" s="142" t="str">
        <f>VLOOKUP(E48,'LISTADO ATM'!$A$2:$C$901,3,0)</f>
        <v>NORTE</v>
      </c>
      <c r="B48" s="139" t="s">
        <v>2661</v>
      </c>
      <c r="C48" s="100">
        <v>44398.429884259262</v>
      </c>
      <c r="D48" s="100" t="s">
        <v>2177</v>
      </c>
      <c r="E48" s="134">
        <v>395</v>
      </c>
      <c r="F48" s="142" t="str">
        <f>VLOOKUP(E48,VIP!$A$2:$O14495,2,0)</f>
        <v>DRBR395</v>
      </c>
      <c r="G48" s="142" t="str">
        <f>VLOOKUP(E48,'LISTADO ATM'!$A$2:$B$900,2,0)</f>
        <v xml:space="preserve">ATM UNP Sabana Iglesia </v>
      </c>
      <c r="H48" s="142" t="str">
        <f>VLOOKUP(E48,VIP!$A$2:$O19456,7,FALSE)</f>
        <v>Si</v>
      </c>
      <c r="I48" s="142" t="str">
        <f>VLOOKUP(E48,VIP!$A$2:$O11421,8,FALSE)</f>
        <v>Si</v>
      </c>
      <c r="J48" s="142" t="str">
        <f>VLOOKUP(E48,VIP!$A$2:$O11371,8,FALSE)</f>
        <v>Si</v>
      </c>
      <c r="K48" s="142" t="str">
        <f>VLOOKUP(E48,VIP!$A$2:$O14945,6,0)</f>
        <v>NO</v>
      </c>
      <c r="L48" s="143" t="s">
        <v>2438</v>
      </c>
      <c r="M48" s="170" t="s">
        <v>2541</v>
      </c>
      <c r="N48" s="99" t="s">
        <v>2449</v>
      </c>
      <c r="O48" s="142" t="s">
        <v>2582</v>
      </c>
      <c r="P48" s="142"/>
      <c r="Q48" s="169">
        <v>44398.621157407404</v>
      </c>
    </row>
    <row r="49" spans="1:17" ht="18" x14ac:dyDescent="0.25">
      <c r="A49" s="142" t="str">
        <f>VLOOKUP(E49,'LISTADO ATM'!$A$2:$C$901,3,0)</f>
        <v>ESTE</v>
      </c>
      <c r="B49" s="139" t="s">
        <v>2636</v>
      </c>
      <c r="C49" s="100">
        <v>44398.112164351849</v>
      </c>
      <c r="D49" s="100" t="s">
        <v>2177</v>
      </c>
      <c r="E49" s="134">
        <v>608</v>
      </c>
      <c r="F49" s="142" t="str">
        <f>VLOOKUP(E49,VIP!$A$2:$O14481,2,0)</f>
        <v>DRBR305</v>
      </c>
      <c r="G49" s="142" t="str">
        <f>VLOOKUP(E49,'LISTADO ATM'!$A$2:$B$900,2,0)</f>
        <v xml:space="preserve">ATM Oficina Jumbo (San Pedro) </v>
      </c>
      <c r="H49" s="142" t="str">
        <f>VLOOKUP(E49,VIP!$A$2:$O19442,7,FALSE)</f>
        <v>Si</v>
      </c>
      <c r="I49" s="142" t="str">
        <f>VLOOKUP(E49,VIP!$A$2:$O11407,8,FALSE)</f>
        <v>Si</v>
      </c>
      <c r="J49" s="142" t="str">
        <f>VLOOKUP(E49,VIP!$A$2:$O11357,8,FALSE)</f>
        <v>Si</v>
      </c>
      <c r="K49" s="142" t="str">
        <f>VLOOKUP(E49,VIP!$A$2:$O14931,6,0)</f>
        <v>SI</v>
      </c>
      <c r="L49" s="143" t="s">
        <v>2644</v>
      </c>
      <c r="M49" s="170" t="s">
        <v>2541</v>
      </c>
      <c r="N49" s="99" t="s">
        <v>2449</v>
      </c>
      <c r="O49" s="142" t="s">
        <v>2451</v>
      </c>
      <c r="P49" s="142"/>
      <c r="Q49" s="169">
        <v>44398.621157407404</v>
      </c>
    </row>
    <row r="50" spans="1:17" ht="18" x14ac:dyDescent="0.25">
      <c r="A50" s="142" t="str">
        <f>VLOOKUP(E50,'LISTADO ATM'!$A$2:$C$901,3,0)</f>
        <v>ESTE</v>
      </c>
      <c r="B50" s="139" t="s">
        <v>2594</v>
      </c>
      <c r="C50" s="100">
        <v>44396.576053240744</v>
      </c>
      <c r="D50" s="100" t="s">
        <v>2445</v>
      </c>
      <c r="E50" s="134">
        <v>480</v>
      </c>
      <c r="F50" s="142" t="str">
        <f>VLOOKUP(E50,VIP!$A$2:$O14435,2,0)</f>
        <v>DRBR480</v>
      </c>
      <c r="G50" s="142" t="str">
        <f>VLOOKUP(E50,'LISTADO ATM'!$A$2:$B$900,2,0)</f>
        <v>ATM UNP Farmaconal Higuey</v>
      </c>
      <c r="H50" s="142" t="str">
        <f>VLOOKUP(E50,VIP!$A$2:$O19396,7,FALSE)</f>
        <v>N/A</v>
      </c>
      <c r="I50" s="142" t="str">
        <f>VLOOKUP(E50,VIP!$A$2:$O11361,8,FALSE)</f>
        <v>N/A</v>
      </c>
      <c r="J50" s="142" t="str">
        <f>VLOOKUP(E50,VIP!$A$2:$O11311,8,FALSE)</f>
        <v>N/A</v>
      </c>
      <c r="K50" s="142" t="str">
        <f>VLOOKUP(E50,VIP!$A$2:$O14885,6,0)</f>
        <v>N/A</v>
      </c>
      <c r="L50" s="143" t="s">
        <v>2414</v>
      </c>
      <c r="M50" s="170" t="s">
        <v>2541</v>
      </c>
      <c r="N50" s="170" t="s">
        <v>2674</v>
      </c>
      <c r="O50" s="142" t="s">
        <v>2450</v>
      </c>
      <c r="P50" s="142"/>
      <c r="Q50" s="169">
        <v>44398.621157407404</v>
      </c>
    </row>
    <row r="51" spans="1:17" ht="18" x14ac:dyDescent="0.25">
      <c r="A51" s="142" t="str">
        <f>VLOOKUP(E51,'LISTADO ATM'!$A$2:$C$901,3,0)</f>
        <v>DISTRITO NACIONAL</v>
      </c>
      <c r="B51" s="139" t="s">
        <v>2618</v>
      </c>
      <c r="C51" s="100">
        <v>44397.470081018517</v>
      </c>
      <c r="D51" s="100" t="s">
        <v>2465</v>
      </c>
      <c r="E51" s="134">
        <v>813</v>
      </c>
      <c r="F51" s="142" t="str">
        <f>VLOOKUP(E51,VIP!$A$2:$O14479,2,0)</f>
        <v>DRBR815</v>
      </c>
      <c r="G51" s="142" t="str">
        <f>VLOOKUP(E51,'LISTADO ATM'!$A$2:$B$900,2,0)</f>
        <v>ATM Occidental Mall</v>
      </c>
      <c r="H51" s="142" t="str">
        <f>VLOOKUP(E51,VIP!$A$2:$O19440,7,FALSE)</f>
        <v>Si</v>
      </c>
      <c r="I51" s="142" t="str">
        <f>VLOOKUP(E51,VIP!$A$2:$O11405,8,FALSE)</f>
        <v>Si</v>
      </c>
      <c r="J51" s="142" t="str">
        <f>VLOOKUP(E51,VIP!$A$2:$O11355,8,FALSE)</f>
        <v>Si</v>
      </c>
      <c r="K51" s="142" t="str">
        <f>VLOOKUP(E51,VIP!$A$2:$O14929,6,0)</f>
        <v>NO</v>
      </c>
      <c r="L51" s="143" t="s">
        <v>2414</v>
      </c>
      <c r="M51" s="170" t="s">
        <v>2541</v>
      </c>
      <c r="N51" s="99" t="s">
        <v>2449</v>
      </c>
      <c r="O51" s="142" t="s">
        <v>2582</v>
      </c>
      <c r="P51" s="142"/>
      <c r="Q51" s="169">
        <v>44398.444895833331</v>
      </c>
    </row>
    <row r="52" spans="1:17" ht="18" x14ac:dyDescent="0.25">
      <c r="A52" s="142" t="str">
        <f>VLOOKUP(E52,'LISTADO ATM'!$A$2:$C$901,3,0)</f>
        <v>ESTE</v>
      </c>
      <c r="B52" s="139" t="s">
        <v>2612</v>
      </c>
      <c r="C52" s="100">
        <v>44397.526377314818</v>
      </c>
      <c r="D52" s="100" t="s">
        <v>2445</v>
      </c>
      <c r="E52" s="134">
        <v>660</v>
      </c>
      <c r="F52" s="142" t="str">
        <f>VLOOKUP(E52,VIP!$A$2:$O14469,2,0)</f>
        <v>DRBR660</v>
      </c>
      <c r="G52" s="142" t="str">
        <f>VLOOKUP(E52,'LISTADO ATM'!$A$2:$B$900,2,0)</f>
        <v>ATM Romana Norte II</v>
      </c>
      <c r="H52" s="142" t="str">
        <f>VLOOKUP(E52,VIP!$A$2:$O19430,7,FALSE)</f>
        <v>N/A</v>
      </c>
      <c r="I52" s="142" t="str">
        <f>VLOOKUP(E52,VIP!$A$2:$O11395,8,FALSE)</f>
        <v>N/A</v>
      </c>
      <c r="J52" s="142" t="str">
        <f>VLOOKUP(E52,VIP!$A$2:$O11345,8,FALSE)</f>
        <v>N/A</v>
      </c>
      <c r="K52" s="142" t="str">
        <f>VLOOKUP(E52,VIP!$A$2:$O14919,6,0)</f>
        <v>N/A</v>
      </c>
      <c r="L52" s="143" t="s">
        <v>2414</v>
      </c>
      <c r="M52" s="170" t="s">
        <v>2541</v>
      </c>
      <c r="N52" s="99" t="s">
        <v>2449</v>
      </c>
      <c r="O52" s="142" t="s">
        <v>2450</v>
      </c>
      <c r="P52" s="142"/>
      <c r="Q52" s="169">
        <v>44398.444895833331</v>
      </c>
    </row>
    <row r="53" spans="1:17" ht="18" x14ac:dyDescent="0.25">
      <c r="A53" s="142" t="str">
        <f>VLOOKUP(E53,'LISTADO ATM'!$A$2:$C$901,3,0)</f>
        <v>DISTRITO NACIONAL</v>
      </c>
      <c r="B53" s="139" t="s">
        <v>2611</v>
      </c>
      <c r="C53" s="100">
        <v>44397.556111111109</v>
      </c>
      <c r="D53" s="100" t="s">
        <v>2445</v>
      </c>
      <c r="E53" s="134">
        <v>908</v>
      </c>
      <c r="F53" s="142" t="str">
        <f>VLOOKUP(E53,VIP!$A$2:$O14468,2,0)</f>
        <v>DRBR16D</v>
      </c>
      <c r="G53" s="142" t="str">
        <f>VLOOKUP(E53,'LISTADO ATM'!$A$2:$B$900,2,0)</f>
        <v xml:space="preserve">ATM Oficina Plaza Botánika </v>
      </c>
      <c r="H53" s="142" t="str">
        <f>VLOOKUP(E53,VIP!$A$2:$O19429,7,FALSE)</f>
        <v>Si</v>
      </c>
      <c r="I53" s="142" t="str">
        <f>VLOOKUP(E53,VIP!$A$2:$O11394,8,FALSE)</f>
        <v>Si</v>
      </c>
      <c r="J53" s="142" t="str">
        <f>VLOOKUP(E53,VIP!$A$2:$O11344,8,FALSE)</f>
        <v>Si</v>
      </c>
      <c r="K53" s="142" t="str">
        <f>VLOOKUP(E53,VIP!$A$2:$O14918,6,0)</f>
        <v>NO</v>
      </c>
      <c r="L53" s="143" t="s">
        <v>2414</v>
      </c>
      <c r="M53" s="170" t="s">
        <v>2541</v>
      </c>
      <c r="N53" s="99" t="s">
        <v>2449</v>
      </c>
      <c r="O53" s="142" t="s">
        <v>2450</v>
      </c>
      <c r="P53" s="142"/>
      <c r="Q53" s="169">
        <v>44398.621157407404</v>
      </c>
    </row>
    <row r="54" spans="1:17" ht="18" x14ac:dyDescent="0.25">
      <c r="A54" s="142" t="str">
        <f>VLOOKUP(E54,'LISTADO ATM'!$A$2:$C$901,3,0)</f>
        <v>NORTE</v>
      </c>
      <c r="B54" s="139" t="s">
        <v>2608</v>
      </c>
      <c r="C54" s="100">
        <v>44397.569780092592</v>
      </c>
      <c r="D54" s="100" t="s">
        <v>2465</v>
      </c>
      <c r="E54" s="134">
        <v>77</v>
      </c>
      <c r="F54" s="142" t="str">
        <f>VLOOKUP(E54,VIP!$A$2:$O14465,2,0)</f>
        <v>DRBR077</v>
      </c>
      <c r="G54" s="142" t="str">
        <f>VLOOKUP(E54,'LISTADO ATM'!$A$2:$B$900,2,0)</f>
        <v xml:space="preserve">ATM Oficina Cruce de Imbert </v>
      </c>
      <c r="H54" s="142" t="str">
        <f>VLOOKUP(E54,VIP!$A$2:$O19426,7,FALSE)</f>
        <v>Si</v>
      </c>
      <c r="I54" s="142" t="str">
        <f>VLOOKUP(E54,VIP!$A$2:$O11391,8,FALSE)</f>
        <v>Si</v>
      </c>
      <c r="J54" s="142" t="str">
        <f>VLOOKUP(E54,VIP!$A$2:$O11341,8,FALSE)</f>
        <v>Si</v>
      </c>
      <c r="K54" s="142" t="str">
        <f>VLOOKUP(E54,VIP!$A$2:$O14915,6,0)</f>
        <v>SI</v>
      </c>
      <c r="L54" s="143" t="s">
        <v>2414</v>
      </c>
      <c r="M54" s="170" t="s">
        <v>2541</v>
      </c>
      <c r="N54" s="99" t="s">
        <v>2449</v>
      </c>
      <c r="O54" s="142" t="s">
        <v>2582</v>
      </c>
      <c r="P54" s="142"/>
      <c r="Q54" s="169">
        <v>44398.444895833331</v>
      </c>
    </row>
    <row r="55" spans="1:17" ht="18" x14ac:dyDescent="0.25">
      <c r="A55" s="142" t="str">
        <f>VLOOKUP(E55,'LISTADO ATM'!$A$2:$C$901,3,0)</f>
        <v>NORTE</v>
      </c>
      <c r="B55" s="139">
        <v>3335961383</v>
      </c>
      <c r="C55" s="100">
        <v>44397.70689814815</v>
      </c>
      <c r="D55" s="100" t="s">
        <v>2465</v>
      </c>
      <c r="E55" s="134">
        <v>288</v>
      </c>
      <c r="F55" s="142" t="str">
        <f>VLOOKUP(E55,VIP!$A$2:$O14471,2,0)</f>
        <v>DRBR288</v>
      </c>
      <c r="G55" s="142" t="str">
        <f>VLOOKUP(E55,'LISTADO ATM'!$A$2:$B$900,2,0)</f>
        <v xml:space="preserve">ATM Oficina Camino Real II (Puerto Plata) </v>
      </c>
      <c r="H55" s="142" t="str">
        <f>VLOOKUP(E55,VIP!$A$2:$O19432,7,FALSE)</f>
        <v>N/A</v>
      </c>
      <c r="I55" s="142" t="str">
        <f>VLOOKUP(E55,VIP!$A$2:$O11397,8,FALSE)</f>
        <v>N/A</v>
      </c>
      <c r="J55" s="142" t="str">
        <f>VLOOKUP(E55,VIP!$A$2:$O11347,8,FALSE)</f>
        <v>N/A</v>
      </c>
      <c r="K55" s="142" t="str">
        <f>VLOOKUP(E55,VIP!$A$2:$O14921,6,0)</f>
        <v>N/A</v>
      </c>
      <c r="L55" s="143" t="s">
        <v>2414</v>
      </c>
      <c r="M55" s="170" t="s">
        <v>2541</v>
      </c>
      <c r="N55" s="99" t="s">
        <v>2449</v>
      </c>
      <c r="O55" s="142" t="s">
        <v>2466</v>
      </c>
      <c r="P55" s="142"/>
      <c r="Q55" s="169">
        <v>44398.444895833331</v>
      </c>
    </row>
    <row r="56" spans="1:17" ht="18" x14ac:dyDescent="0.25">
      <c r="A56" s="142" t="str">
        <f>VLOOKUP(E56,'LISTADO ATM'!$A$2:$C$901,3,0)</f>
        <v>DISTRITO NACIONAL</v>
      </c>
      <c r="B56" s="139">
        <v>3335961411</v>
      </c>
      <c r="C56" s="100">
        <v>44397.724074074074</v>
      </c>
      <c r="D56" s="100" t="s">
        <v>2465</v>
      </c>
      <c r="E56" s="134">
        <v>378</v>
      </c>
      <c r="F56" s="142" t="str">
        <f>VLOOKUP(E56,VIP!$A$2:$O14469,2,0)</f>
        <v>DRBR378</v>
      </c>
      <c r="G56" s="142" t="str">
        <f>VLOOKUP(E56,'LISTADO ATM'!$A$2:$B$900,2,0)</f>
        <v>ATM UNP Villa Flores</v>
      </c>
      <c r="H56" s="142" t="str">
        <f>VLOOKUP(E56,VIP!$A$2:$O19430,7,FALSE)</f>
        <v>N/A</v>
      </c>
      <c r="I56" s="142" t="str">
        <f>VLOOKUP(E56,VIP!$A$2:$O11395,8,FALSE)</f>
        <v>N/A</v>
      </c>
      <c r="J56" s="142" t="str">
        <f>VLOOKUP(E56,VIP!$A$2:$O11345,8,FALSE)</f>
        <v>N/A</v>
      </c>
      <c r="K56" s="142" t="str">
        <f>VLOOKUP(E56,VIP!$A$2:$O14919,6,0)</f>
        <v>N/A</v>
      </c>
      <c r="L56" s="143" t="s">
        <v>2414</v>
      </c>
      <c r="M56" s="170" t="s">
        <v>2541</v>
      </c>
      <c r="N56" s="99" t="s">
        <v>2449</v>
      </c>
      <c r="O56" s="142" t="s">
        <v>2466</v>
      </c>
      <c r="P56" s="142"/>
      <c r="Q56" s="169">
        <v>44398.444895833331</v>
      </c>
    </row>
    <row r="57" spans="1:17" ht="18" x14ac:dyDescent="0.25">
      <c r="A57" s="142" t="str">
        <f>VLOOKUP(E57,'LISTADO ATM'!$A$2:$C$901,3,0)</f>
        <v>DISTRITO NACIONAL</v>
      </c>
      <c r="B57" s="139">
        <v>3335961461</v>
      </c>
      <c r="C57" s="100">
        <v>44397.874293981484</v>
      </c>
      <c r="D57" s="100" t="s">
        <v>2445</v>
      </c>
      <c r="E57" s="134">
        <v>359</v>
      </c>
      <c r="F57" s="142" t="str">
        <f>VLOOKUP(E57,VIP!$A$2:$O14485,2,0)</f>
        <v>DRBR359</v>
      </c>
      <c r="G57" s="142" t="str">
        <f>VLOOKUP(E57,'LISTADO ATM'!$A$2:$B$900,2,0)</f>
        <v>ATM S/M Bravo Ozama</v>
      </c>
      <c r="H57" s="142" t="str">
        <f>VLOOKUP(E57,VIP!$A$2:$O19446,7,FALSE)</f>
        <v>N/A</v>
      </c>
      <c r="I57" s="142" t="str">
        <f>VLOOKUP(E57,VIP!$A$2:$O11411,8,FALSE)</f>
        <v>N/A</v>
      </c>
      <c r="J57" s="142" t="str">
        <f>VLOOKUP(E57,VIP!$A$2:$O11361,8,FALSE)</f>
        <v>N/A</v>
      </c>
      <c r="K57" s="142" t="str">
        <f>VLOOKUP(E57,VIP!$A$2:$O14935,6,0)</f>
        <v>N/A</v>
      </c>
      <c r="L57" s="143" t="s">
        <v>2414</v>
      </c>
      <c r="M57" s="170" t="s">
        <v>2541</v>
      </c>
      <c r="N57" s="99" t="s">
        <v>2449</v>
      </c>
      <c r="O57" s="142" t="s">
        <v>2450</v>
      </c>
      <c r="P57" s="142"/>
      <c r="Q57" s="169">
        <v>44398.444895833331</v>
      </c>
    </row>
    <row r="58" spans="1:17" ht="18" x14ac:dyDescent="0.25">
      <c r="A58" s="142" t="str">
        <f>VLOOKUP(E58,'LISTADO ATM'!$A$2:$C$901,3,0)</f>
        <v>DISTRITO NACIONAL</v>
      </c>
      <c r="B58" s="139">
        <v>3335961462</v>
      </c>
      <c r="C58" s="100">
        <v>44397.876192129632</v>
      </c>
      <c r="D58" s="100" t="s">
        <v>2445</v>
      </c>
      <c r="E58" s="134">
        <v>560</v>
      </c>
      <c r="F58" s="142" t="str">
        <f>VLOOKUP(E58,VIP!$A$2:$O14484,2,0)</f>
        <v>DRBR229</v>
      </c>
      <c r="G58" s="142" t="str">
        <f>VLOOKUP(E58,'LISTADO ATM'!$A$2:$B$900,2,0)</f>
        <v xml:space="preserve">ATM Junta Central Electoral </v>
      </c>
      <c r="H58" s="142" t="str">
        <f>VLOOKUP(E58,VIP!$A$2:$O19445,7,FALSE)</f>
        <v>Si</v>
      </c>
      <c r="I58" s="142" t="str">
        <f>VLOOKUP(E58,VIP!$A$2:$O11410,8,FALSE)</f>
        <v>Si</v>
      </c>
      <c r="J58" s="142" t="str">
        <f>VLOOKUP(E58,VIP!$A$2:$O11360,8,FALSE)</f>
        <v>Si</v>
      </c>
      <c r="K58" s="142" t="str">
        <f>VLOOKUP(E58,VIP!$A$2:$O14934,6,0)</f>
        <v>SI</v>
      </c>
      <c r="L58" s="143" t="s">
        <v>2414</v>
      </c>
      <c r="M58" s="170" t="s">
        <v>2541</v>
      </c>
      <c r="N58" s="99" t="s">
        <v>2449</v>
      </c>
      <c r="O58" s="142" t="s">
        <v>2450</v>
      </c>
      <c r="P58" s="142"/>
      <c r="Q58" s="169">
        <v>44398.621157407404</v>
      </c>
    </row>
    <row r="59" spans="1:17" ht="18" x14ac:dyDescent="0.25">
      <c r="A59" s="142" t="str">
        <f>VLOOKUP(E59,'LISTADO ATM'!$A$2:$C$901,3,0)</f>
        <v>DISTRITO NACIONAL</v>
      </c>
      <c r="B59" s="139">
        <v>3335961464</v>
      </c>
      <c r="C59" s="100">
        <v>44397.887291666666</v>
      </c>
      <c r="D59" s="100" t="s">
        <v>2445</v>
      </c>
      <c r="E59" s="134">
        <v>425</v>
      </c>
      <c r="F59" s="142" t="str">
        <f>VLOOKUP(E59,VIP!$A$2:$O14483,2,0)</f>
        <v>DRBR425</v>
      </c>
      <c r="G59" s="142" t="str">
        <f>VLOOKUP(E59,'LISTADO ATM'!$A$2:$B$900,2,0)</f>
        <v xml:space="preserve">ATM UNP Jumbo Luperón II </v>
      </c>
      <c r="H59" s="142" t="str">
        <f>VLOOKUP(E59,VIP!$A$2:$O19444,7,FALSE)</f>
        <v>Si</v>
      </c>
      <c r="I59" s="142" t="str">
        <f>VLOOKUP(E59,VIP!$A$2:$O11409,8,FALSE)</f>
        <v>Si</v>
      </c>
      <c r="J59" s="142" t="str">
        <f>VLOOKUP(E59,VIP!$A$2:$O11359,8,FALSE)</f>
        <v>Si</v>
      </c>
      <c r="K59" s="142" t="str">
        <f>VLOOKUP(E59,VIP!$A$2:$O14933,6,0)</f>
        <v>NO</v>
      </c>
      <c r="L59" s="143" t="s">
        <v>2414</v>
      </c>
      <c r="M59" s="170" t="s">
        <v>2541</v>
      </c>
      <c r="N59" s="99" t="s">
        <v>2449</v>
      </c>
      <c r="O59" s="142" t="s">
        <v>2450</v>
      </c>
      <c r="P59" s="142"/>
      <c r="Q59" s="169">
        <v>44398.621157407404</v>
      </c>
    </row>
    <row r="60" spans="1:17" ht="18" x14ac:dyDescent="0.25">
      <c r="A60" s="142" t="str">
        <f>VLOOKUP(E60,'LISTADO ATM'!$A$2:$C$901,3,0)</f>
        <v>ESTE</v>
      </c>
      <c r="B60" s="139">
        <v>3335961467</v>
      </c>
      <c r="C60" s="100">
        <v>44397.903055555558</v>
      </c>
      <c r="D60" s="100" t="s">
        <v>2465</v>
      </c>
      <c r="E60" s="134">
        <v>912</v>
      </c>
      <c r="F60" s="142" t="str">
        <f>VLOOKUP(E60,VIP!$A$2:$O14480,2,0)</f>
        <v>DRBR973</v>
      </c>
      <c r="G60" s="142" t="str">
        <f>VLOOKUP(E60,'LISTADO ATM'!$A$2:$B$900,2,0)</f>
        <v xml:space="preserve">ATM Oficina San Pedro II </v>
      </c>
      <c r="H60" s="142" t="str">
        <f>VLOOKUP(E60,VIP!$A$2:$O19441,7,FALSE)</f>
        <v>Si</v>
      </c>
      <c r="I60" s="142" t="str">
        <f>VLOOKUP(E60,VIP!$A$2:$O11406,8,FALSE)</f>
        <v>Si</v>
      </c>
      <c r="J60" s="142" t="str">
        <f>VLOOKUP(E60,VIP!$A$2:$O11356,8,FALSE)</f>
        <v>Si</v>
      </c>
      <c r="K60" s="142" t="str">
        <f>VLOOKUP(E60,VIP!$A$2:$O14930,6,0)</f>
        <v>SI</v>
      </c>
      <c r="L60" s="143" t="s">
        <v>2414</v>
      </c>
      <c r="M60" s="170" t="s">
        <v>2541</v>
      </c>
      <c r="N60" s="99" t="s">
        <v>2449</v>
      </c>
      <c r="O60" s="142" t="s">
        <v>2466</v>
      </c>
      <c r="P60" s="142"/>
      <c r="Q60" s="169">
        <v>44398.444895833331</v>
      </c>
    </row>
    <row r="61" spans="1:17" ht="18" x14ac:dyDescent="0.25">
      <c r="A61" s="142" t="str">
        <f>VLOOKUP(E61,'LISTADO ATM'!$A$2:$C$901,3,0)</f>
        <v>DISTRITO NACIONAL</v>
      </c>
      <c r="B61" s="139" t="s">
        <v>2623</v>
      </c>
      <c r="C61" s="100">
        <v>44398.039895833332</v>
      </c>
      <c r="D61" s="100" t="s">
        <v>2465</v>
      </c>
      <c r="E61" s="134">
        <v>409</v>
      </c>
      <c r="F61" s="142" t="str">
        <f>VLOOKUP(E61,VIP!$A$2:$O14482,2,0)</f>
        <v>DRBR409</v>
      </c>
      <c r="G61" s="142" t="str">
        <f>VLOOKUP(E61,'LISTADO ATM'!$A$2:$B$900,2,0)</f>
        <v xml:space="preserve">ATM Oficina Las Palmas de Herrera I </v>
      </c>
      <c r="H61" s="142" t="str">
        <f>VLOOKUP(E61,VIP!$A$2:$O19443,7,FALSE)</f>
        <v>Si</v>
      </c>
      <c r="I61" s="142" t="str">
        <f>VLOOKUP(E61,VIP!$A$2:$O11408,8,FALSE)</f>
        <v>Si</v>
      </c>
      <c r="J61" s="142" t="str">
        <f>VLOOKUP(E61,VIP!$A$2:$O11358,8,FALSE)</f>
        <v>Si</v>
      </c>
      <c r="K61" s="142" t="str">
        <f>VLOOKUP(E61,VIP!$A$2:$O14932,6,0)</f>
        <v>NO</v>
      </c>
      <c r="L61" s="143" t="s">
        <v>2414</v>
      </c>
      <c r="M61" s="170" t="s">
        <v>2541</v>
      </c>
      <c r="N61" s="99" t="s">
        <v>2449</v>
      </c>
      <c r="O61" s="142" t="s">
        <v>2466</v>
      </c>
      <c r="P61" s="142"/>
      <c r="Q61" s="169">
        <v>44398.444895833331</v>
      </c>
    </row>
    <row r="62" spans="1:17" ht="18" x14ac:dyDescent="0.25">
      <c r="A62" s="142" t="str">
        <f>VLOOKUP(E62,'LISTADO ATM'!$A$2:$C$901,3,0)</f>
        <v>SUR</v>
      </c>
      <c r="B62" s="139" t="s">
        <v>2649</v>
      </c>
      <c r="C62" s="100">
        <v>44398.342557870368</v>
      </c>
      <c r="D62" s="100" t="s">
        <v>2445</v>
      </c>
      <c r="E62" s="134">
        <v>311</v>
      </c>
      <c r="F62" s="142" t="str">
        <f>VLOOKUP(E62,VIP!$A$2:$O14492,2,0)</f>
        <v>DRBR381</v>
      </c>
      <c r="G62" s="142" t="str">
        <f>VLOOKUP(E62,'LISTADO ATM'!$A$2:$B$900,2,0)</f>
        <v>ATM Plaza Eroski</v>
      </c>
      <c r="H62" s="142" t="str">
        <f>VLOOKUP(E62,VIP!$A$2:$O19453,7,FALSE)</f>
        <v>Si</v>
      </c>
      <c r="I62" s="142" t="str">
        <f>VLOOKUP(E62,VIP!$A$2:$O11418,8,FALSE)</f>
        <v>Si</v>
      </c>
      <c r="J62" s="142" t="str">
        <f>VLOOKUP(E62,VIP!$A$2:$O11368,8,FALSE)</f>
        <v>Si</v>
      </c>
      <c r="K62" s="142" t="str">
        <f>VLOOKUP(E62,VIP!$A$2:$O14942,6,0)</f>
        <v>NO</v>
      </c>
      <c r="L62" s="143" t="s">
        <v>2414</v>
      </c>
      <c r="M62" s="170" t="s">
        <v>2541</v>
      </c>
      <c r="N62" s="99" t="s">
        <v>2449</v>
      </c>
      <c r="O62" s="142" t="s">
        <v>2450</v>
      </c>
      <c r="P62" s="142"/>
      <c r="Q62" s="169">
        <v>44398.444895833331</v>
      </c>
    </row>
    <row r="63" spans="1:17" ht="18" x14ac:dyDescent="0.25">
      <c r="A63" s="142" t="str">
        <f>VLOOKUP(E63,'LISTADO ATM'!$A$2:$C$901,3,0)</f>
        <v>ESTE</v>
      </c>
      <c r="B63" s="139" t="s">
        <v>2659</v>
      </c>
      <c r="C63" s="100">
        <v>44398.433449074073</v>
      </c>
      <c r="D63" s="100" t="s">
        <v>2445</v>
      </c>
      <c r="E63" s="134">
        <v>158</v>
      </c>
      <c r="F63" s="142" t="str">
        <f>VLOOKUP(E63,VIP!$A$2:$O14493,2,0)</f>
        <v>DRBR158</v>
      </c>
      <c r="G63" s="142" t="str">
        <f>VLOOKUP(E63,'LISTADO ATM'!$A$2:$B$900,2,0)</f>
        <v xml:space="preserve">ATM Oficina Romana Norte </v>
      </c>
      <c r="H63" s="142" t="str">
        <f>VLOOKUP(E63,VIP!$A$2:$O19454,7,FALSE)</f>
        <v>Si</v>
      </c>
      <c r="I63" s="142" t="str">
        <f>VLOOKUP(E63,VIP!$A$2:$O11419,8,FALSE)</f>
        <v>Si</v>
      </c>
      <c r="J63" s="142" t="str">
        <f>VLOOKUP(E63,VIP!$A$2:$O11369,8,FALSE)</f>
        <v>Si</v>
      </c>
      <c r="K63" s="142" t="str">
        <f>VLOOKUP(E63,VIP!$A$2:$O14943,6,0)</f>
        <v>SI</v>
      </c>
      <c r="L63" s="143" t="s">
        <v>2414</v>
      </c>
      <c r="M63" s="170" t="s">
        <v>2541</v>
      </c>
      <c r="N63" s="99" t="s">
        <v>2449</v>
      </c>
      <c r="O63" s="142" t="s">
        <v>2450</v>
      </c>
      <c r="P63" s="142"/>
      <c r="Q63" s="169">
        <v>44398.621157407404</v>
      </c>
    </row>
    <row r="64" spans="1:17" ht="18" x14ac:dyDescent="0.25">
      <c r="A64" s="142" t="str">
        <f>VLOOKUP(E64,'LISTADO ATM'!$A$2:$C$901,3,0)</f>
        <v>DISTRITO NACIONAL</v>
      </c>
      <c r="B64" s="139" t="s">
        <v>2658</v>
      </c>
      <c r="C64" s="100">
        <v>44398.436261574076</v>
      </c>
      <c r="D64" s="100" t="s">
        <v>2445</v>
      </c>
      <c r="E64" s="134">
        <v>887</v>
      </c>
      <c r="F64" s="142" t="str">
        <f>VLOOKUP(E64,VIP!$A$2:$O14491,2,0)</f>
        <v>DRBR887</v>
      </c>
      <c r="G64" s="142" t="str">
        <f>VLOOKUP(E64,'LISTADO ATM'!$A$2:$B$900,2,0)</f>
        <v>ATM S/M Bravo Los Proceres</v>
      </c>
      <c r="H64" s="142" t="str">
        <f>VLOOKUP(E64,VIP!$A$2:$O19452,7,FALSE)</f>
        <v>Si</v>
      </c>
      <c r="I64" s="142" t="str">
        <f>VLOOKUP(E64,VIP!$A$2:$O11417,8,FALSE)</f>
        <v>Si</v>
      </c>
      <c r="J64" s="142" t="str">
        <f>VLOOKUP(E64,VIP!$A$2:$O11367,8,FALSE)</f>
        <v>Si</v>
      </c>
      <c r="K64" s="142" t="str">
        <f>VLOOKUP(E64,VIP!$A$2:$O14941,6,0)</f>
        <v>NO</v>
      </c>
      <c r="L64" s="143" t="s">
        <v>2414</v>
      </c>
      <c r="M64" s="170" t="s">
        <v>2541</v>
      </c>
      <c r="N64" s="99" t="s">
        <v>2449</v>
      </c>
      <c r="O64" s="142" t="s">
        <v>2450</v>
      </c>
      <c r="P64" s="142"/>
      <c r="Q64" s="169">
        <v>44398.621157407404</v>
      </c>
    </row>
    <row r="65" spans="1:17" ht="18" x14ac:dyDescent="0.25">
      <c r="A65" s="142" t="str">
        <f>VLOOKUP(E65,'LISTADO ATM'!$A$2:$C$901,3,0)</f>
        <v>DISTRITO NACIONAL</v>
      </c>
      <c r="B65" s="139" t="s">
        <v>2687</v>
      </c>
      <c r="C65" s="100">
        <v>44398.579131944447</v>
      </c>
      <c r="D65" s="100" t="s">
        <v>2445</v>
      </c>
      <c r="E65" s="134">
        <v>993</v>
      </c>
      <c r="F65" s="142" t="str">
        <f>VLOOKUP(E65,VIP!$A$2:$O14521,2,0)</f>
        <v>DRBR993</v>
      </c>
      <c r="G65" s="142" t="str">
        <f>VLOOKUP(E65,'LISTADO ATM'!$A$2:$B$900,2,0)</f>
        <v xml:space="preserve">ATM Centro Medico Integral II </v>
      </c>
      <c r="H65" s="142" t="str">
        <f>VLOOKUP(E65,VIP!$A$2:$O19482,7,FALSE)</f>
        <v>Si</v>
      </c>
      <c r="I65" s="142" t="str">
        <f>VLOOKUP(E65,VIP!$A$2:$O11447,8,FALSE)</f>
        <v>Si</v>
      </c>
      <c r="J65" s="142" t="str">
        <f>VLOOKUP(E65,VIP!$A$2:$O11397,8,FALSE)</f>
        <v>Si</v>
      </c>
      <c r="K65" s="142" t="str">
        <f>VLOOKUP(E65,VIP!$A$2:$O14971,6,0)</f>
        <v>NO</v>
      </c>
      <c r="L65" s="143" t="s">
        <v>2414</v>
      </c>
      <c r="M65" s="170" t="s">
        <v>2541</v>
      </c>
      <c r="N65" s="99" t="s">
        <v>2449</v>
      </c>
      <c r="O65" s="142" t="s">
        <v>2450</v>
      </c>
      <c r="P65" s="142"/>
      <c r="Q65" s="169">
        <v>44398.621157407404</v>
      </c>
    </row>
    <row r="66" spans="1:17" ht="18" x14ac:dyDescent="0.25">
      <c r="A66" s="142" t="str">
        <f>VLOOKUP(E66,'LISTADO ATM'!$A$2:$C$901,3,0)</f>
        <v>ESTE</v>
      </c>
      <c r="B66" s="139" t="s">
        <v>2686</v>
      </c>
      <c r="C66" s="100">
        <v>44398.582303240742</v>
      </c>
      <c r="D66" s="100" t="s">
        <v>2445</v>
      </c>
      <c r="E66" s="134">
        <v>613</v>
      </c>
      <c r="F66" s="142" t="str">
        <f>VLOOKUP(E66,VIP!$A$2:$O14520,2,0)</f>
        <v>DRBR145</v>
      </c>
      <c r="G66" s="142" t="str">
        <f>VLOOKUP(E66,'LISTADO ATM'!$A$2:$B$900,2,0)</f>
        <v xml:space="preserve">ATM Almacenes Zaglul (La Altagracia) </v>
      </c>
      <c r="H66" s="142" t="str">
        <f>VLOOKUP(E66,VIP!$A$2:$O19481,7,FALSE)</f>
        <v>Si</v>
      </c>
      <c r="I66" s="142" t="str">
        <f>VLOOKUP(E66,VIP!$A$2:$O11446,8,FALSE)</f>
        <v>Si</v>
      </c>
      <c r="J66" s="142" t="str">
        <f>VLOOKUP(E66,VIP!$A$2:$O11396,8,FALSE)</f>
        <v>Si</v>
      </c>
      <c r="K66" s="142" t="str">
        <f>VLOOKUP(E66,VIP!$A$2:$O14970,6,0)</f>
        <v>NO</v>
      </c>
      <c r="L66" s="143" t="s">
        <v>2414</v>
      </c>
      <c r="M66" s="170" t="s">
        <v>2541</v>
      </c>
      <c r="N66" s="99" t="s">
        <v>2449</v>
      </c>
      <c r="O66" s="142" t="s">
        <v>2450</v>
      </c>
      <c r="P66" s="142"/>
      <c r="Q66" s="169">
        <v>44398.621157407404</v>
      </c>
    </row>
    <row r="67" spans="1:17" ht="18" x14ac:dyDescent="0.25">
      <c r="A67" s="142" t="str">
        <f>VLOOKUP(E67,'LISTADO ATM'!$A$2:$C$901,3,0)</f>
        <v>DISTRITO NACIONAL</v>
      </c>
      <c r="B67" s="139" t="s">
        <v>2604</v>
      </c>
      <c r="C67" s="100">
        <v>44397.420543981483</v>
      </c>
      <c r="D67" s="100" t="s">
        <v>2177</v>
      </c>
      <c r="E67" s="134">
        <v>335</v>
      </c>
      <c r="F67" s="142" t="str">
        <f>VLOOKUP(E67,VIP!$A$2:$O14466,2,0)</f>
        <v>DRBR335</v>
      </c>
      <c r="G67" s="142" t="str">
        <f>VLOOKUP(E67,'LISTADO ATM'!$A$2:$B$900,2,0)</f>
        <v>ATM Edificio Aster</v>
      </c>
      <c r="H67" s="142" t="str">
        <f>VLOOKUP(E67,VIP!$A$2:$O19427,7,FALSE)</f>
        <v>Si</v>
      </c>
      <c r="I67" s="142" t="str">
        <f>VLOOKUP(E67,VIP!$A$2:$O11392,8,FALSE)</f>
        <v>Si</v>
      </c>
      <c r="J67" s="142" t="str">
        <f>VLOOKUP(E67,VIP!$A$2:$O11342,8,FALSE)</f>
        <v>Si</v>
      </c>
      <c r="K67" s="142" t="str">
        <f>VLOOKUP(E67,VIP!$A$2:$O14916,6,0)</f>
        <v>NO</v>
      </c>
      <c r="L67" s="143" t="s">
        <v>2461</v>
      </c>
      <c r="M67" s="170" t="s">
        <v>2541</v>
      </c>
      <c r="N67" s="170" t="s">
        <v>2674</v>
      </c>
      <c r="O67" s="142" t="s">
        <v>2451</v>
      </c>
      <c r="P67" s="142"/>
      <c r="Q67" s="169">
        <v>44398.444895833331</v>
      </c>
    </row>
    <row r="68" spans="1:17" ht="18" x14ac:dyDescent="0.25">
      <c r="A68" s="142" t="str">
        <f>VLOOKUP(E68,'LISTADO ATM'!$A$2:$C$901,3,0)</f>
        <v>DISTRITO NACIONAL</v>
      </c>
      <c r="B68" s="139" t="s">
        <v>2614</v>
      </c>
      <c r="C68" s="100">
        <v>44397.50104166667</v>
      </c>
      <c r="D68" s="100" t="s">
        <v>2177</v>
      </c>
      <c r="E68" s="134">
        <v>414</v>
      </c>
      <c r="F68" s="142" t="str">
        <f>VLOOKUP(E68,VIP!$A$2:$O14472,2,0)</f>
        <v>DRBR414</v>
      </c>
      <c r="G68" s="142" t="str">
        <f>VLOOKUP(E68,'LISTADO ATM'!$A$2:$B$900,2,0)</f>
        <v>ATM Villa Francisca II</v>
      </c>
      <c r="H68" s="142" t="str">
        <f>VLOOKUP(E68,VIP!$A$2:$O19433,7,FALSE)</f>
        <v>Si</v>
      </c>
      <c r="I68" s="142" t="str">
        <f>VLOOKUP(E68,VIP!$A$2:$O11398,8,FALSE)</f>
        <v>Si</v>
      </c>
      <c r="J68" s="142" t="str">
        <f>VLOOKUP(E68,VIP!$A$2:$O11348,8,FALSE)</f>
        <v>Si</v>
      </c>
      <c r="K68" s="142" t="str">
        <f>VLOOKUP(E68,VIP!$A$2:$O14922,6,0)</f>
        <v>SI</v>
      </c>
      <c r="L68" s="143" t="s">
        <v>2461</v>
      </c>
      <c r="M68" s="170" t="s">
        <v>2541</v>
      </c>
      <c r="N68" s="170" t="s">
        <v>2674</v>
      </c>
      <c r="O68" s="142" t="s">
        <v>2451</v>
      </c>
      <c r="P68" s="142"/>
      <c r="Q68" s="169">
        <v>44398.621157407404</v>
      </c>
    </row>
    <row r="69" spans="1:17" ht="18" x14ac:dyDescent="0.25">
      <c r="A69" s="142" t="str">
        <f>VLOOKUP(E69,'LISTADO ATM'!$A$2:$C$901,3,0)</f>
        <v>DISTRITO NACIONAL</v>
      </c>
      <c r="B69" s="139" t="s">
        <v>2613</v>
      </c>
      <c r="C69" s="100">
        <v>44397.502650462964</v>
      </c>
      <c r="D69" s="100" t="s">
        <v>2177</v>
      </c>
      <c r="E69" s="134">
        <v>966</v>
      </c>
      <c r="F69" s="142" t="str">
        <f>VLOOKUP(E69,VIP!$A$2:$O14471,2,0)</f>
        <v>DRBR966</v>
      </c>
      <c r="G69" s="142" t="str">
        <f>VLOOKUP(E69,'LISTADO ATM'!$A$2:$B$900,2,0)</f>
        <v>ATM Centro Medico Real</v>
      </c>
      <c r="H69" s="142" t="str">
        <f>VLOOKUP(E69,VIP!$A$2:$O19432,7,FALSE)</f>
        <v>Si</v>
      </c>
      <c r="I69" s="142" t="str">
        <f>VLOOKUP(E69,VIP!$A$2:$O11397,8,FALSE)</f>
        <v>Si</v>
      </c>
      <c r="J69" s="142" t="str">
        <f>VLOOKUP(E69,VIP!$A$2:$O11347,8,FALSE)</f>
        <v>Si</v>
      </c>
      <c r="K69" s="142" t="str">
        <f>VLOOKUP(E69,VIP!$A$2:$O14921,6,0)</f>
        <v>NO</v>
      </c>
      <c r="L69" s="143" t="s">
        <v>2461</v>
      </c>
      <c r="M69" s="170" t="s">
        <v>2541</v>
      </c>
      <c r="N69" s="170" t="s">
        <v>2674</v>
      </c>
      <c r="O69" s="142" t="s">
        <v>2451</v>
      </c>
      <c r="P69" s="142"/>
      <c r="Q69" s="169">
        <v>44398.621157407404</v>
      </c>
    </row>
    <row r="70" spans="1:17" s="117" customFormat="1" ht="18" x14ac:dyDescent="0.25">
      <c r="A70" s="142" t="str">
        <f>VLOOKUP(E70,'LISTADO ATM'!$A$2:$C$901,3,0)</f>
        <v>DISTRITO NACIONAL</v>
      </c>
      <c r="B70" s="139">
        <v>3335961311</v>
      </c>
      <c r="C70" s="100">
        <v>44397.683657407404</v>
      </c>
      <c r="D70" s="100" t="s">
        <v>2177</v>
      </c>
      <c r="E70" s="134">
        <v>43</v>
      </c>
      <c r="F70" s="142" t="str">
        <f>VLOOKUP(E70,VIP!$A$2:$O14475,2,0)</f>
        <v>DRBR043</v>
      </c>
      <c r="G70" s="142" t="str">
        <f>VLOOKUP(E70,'LISTADO ATM'!$A$2:$B$900,2,0)</f>
        <v xml:space="preserve">ATM Zona Franca San Isidro </v>
      </c>
      <c r="H70" s="142" t="str">
        <f>VLOOKUP(E70,VIP!$A$2:$O19436,7,FALSE)</f>
        <v>Si</v>
      </c>
      <c r="I70" s="142" t="str">
        <f>VLOOKUP(E70,VIP!$A$2:$O11401,8,FALSE)</f>
        <v>No</v>
      </c>
      <c r="J70" s="142" t="str">
        <f>VLOOKUP(E70,VIP!$A$2:$O11351,8,FALSE)</f>
        <v>No</v>
      </c>
      <c r="K70" s="142" t="str">
        <f>VLOOKUP(E70,VIP!$A$2:$O14925,6,0)</f>
        <v>NO</v>
      </c>
      <c r="L70" s="143" t="s">
        <v>2461</v>
      </c>
      <c r="M70" s="170" t="s">
        <v>2541</v>
      </c>
      <c r="N70" s="170" t="s">
        <v>2674</v>
      </c>
      <c r="O70" s="142" t="s">
        <v>2451</v>
      </c>
      <c r="P70" s="142"/>
      <c r="Q70" s="169">
        <v>44398.621157407404</v>
      </c>
    </row>
    <row r="71" spans="1:17" s="117" customFormat="1" ht="18" x14ac:dyDescent="0.25">
      <c r="A71" s="142" t="str">
        <f>VLOOKUP(E71,'LISTADO ATM'!$A$2:$C$901,3,0)</f>
        <v>DISTRITO NACIONAL</v>
      </c>
      <c r="B71" s="139">
        <v>3335961315</v>
      </c>
      <c r="C71" s="100">
        <v>44397.684791666667</v>
      </c>
      <c r="D71" s="100" t="s">
        <v>2177</v>
      </c>
      <c r="E71" s="134">
        <v>24</v>
      </c>
      <c r="F71" s="142" t="str">
        <f>VLOOKUP(E71,VIP!$A$2:$O14474,2,0)</f>
        <v>DRBR024</v>
      </c>
      <c r="G71" s="142" t="str">
        <f>VLOOKUP(E71,'LISTADO ATM'!$A$2:$B$900,2,0)</f>
        <v xml:space="preserve">ATM Oficina Eusebio Manzueta </v>
      </c>
      <c r="H71" s="142" t="str">
        <f>VLOOKUP(E71,VIP!$A$2:$O19435,7,FALSE)</f>
        <v>No</v>
      </c>
      <c r="I71" s="142" t="str">
        <f>VLOOKUP(E71,VIP!$A$2:$O11400,8,FALSE)</f>
        <v>No</v>
      </c>
      <c r="J71" s="142" t="str">
        <f>VLOOKUP(E71,VIP!$A$2:$O11350,8,FALSE)</f>
        <v>No</v>
      </c>
      <c r="K71" s="142" t="str">
        <f>VLOOKUP(E71,VIP!$A$2:$O14924,6,0)</f>
        <v>NO</v>
      </c>
      <c r="L71" s="143" t="s">
        <v>2461</v>
      </c>
      <c r="M71" s="170" t="s">
        <v>2541</v>
      </c>
      <c r="N71" s="170" t="s">
        <v>2674</v>
      </c>
      <c r="O71" s="142" t="s">
        <v>2451</v>
      </c>
      <c r="P71" s="142"/>
      <c r="Q71" s="169">
        <v>44398.621157407404</v>
      </c>
    </row>
    <row r="72" spans="1:17" s="117" customFormat="1" ht="18" x14ac:dyDescent="0.25">
      <c r="A72" s="142" t="str">
        <f>VLOOKUP(E72,'LISTADO ATM'!$A$2:$C$901,3,0)</f>
        <v>DISTRITO NACIONAL</v>
      </c>
      <c r="B72" s="139">
        <v>3335961443</v>
      </c>
      <c r="C72" s="100">
        <v>44397.798368055555</v>
      </c>
      <c r="D72" s="100" t="s">
        <v>2177</v>
      </c>
      <c r="E72" s="134">
        <v>610</v>
      </c>
      <c r="F72" s="142" t="str">
        <f>VLOOKUP(E72,VIP!$A$2:$O14478,2,0)</f>
        <v>DRBR610</v>
      </c>
      <c r="G72" s="142" t="str">
        <f>VLOOKUP(E72,'LISTADO ATM'!$A$2:$B$900,2,0)</f>
        <v xml:space="preserve">ATM EDEESTE </v>
      </c>
      <c r="H72" s="142" t="str">
        <f>VLOOKUP(E72,VIP!$A$2:$O19439,7,FALSE)</f>
        <v>Si</v>
      </c>
      <c r="I72" s="142" t="str">
        <f>VLOOKUP(E72,VIP!$A$2:$O11404,8,FALSE)</f>
        <v>Si</v>
      </c>
      <c r="J72" s="142" t="str">
        <f>VLOOKUP(E72,VIP!$A$2:$O11354,8,FALSE)</f>
        <v>Si</v>
      </c>
      <c r="K72" s="142" t="str">
        <f>VLOOKUP(E72,VIP!$A$2:$O14928,6,0)</f>
        <v>NO</v>
      </c>
      <c r="L72" s="143" t="s">
        <v>2461</v>
      </c>
      <c r="M72" s="170" t="s">
        <v>2541</v>
      </c>
      <c r="N72" s="170" t="s">
        <v>2674</v>
      </c>
      <c r="O72" s="142" t="s">
        <v>2451</v>
      </c>
      <c r="P72" s="142"/>
      <c r="Q72" s="169">
        <v>44398.444895833331</v>
      </c>
    </row>
    <row r="73" spans="1:17" s="117" customFormat="1" ht="18" x14ac:dyDescent="0.25">
      <c r="A73" s="142" t="str">
        <f>VLOOKUP(E73,'LISTADO ATM'!$A$2:$C$901,3,0)</f>
        <v>DISTRITO NACIONAL</v>
      </c>
      <c r="B73" s="139" t="s">
        <v>2631</v>
      </c>
      <c r="C73" s="100">
        <v>44397.984166666669</v>
      </c>
      <c r="D73" s="100" t="s">
        <v>2177</v>
      </c>
      <c r="E73" s="134">
        <v>406</v>
      </c>
      <c r="F73" s="142" t="str">
        <f>VLOOKUP(E73,VIP!$A$2:$O14492,2,0)</f>
        <v>DRBR406</v>
      </c>
      <c r="G73" s="142" t="str">
        <f>VLOOKUP(E73,'LISTADO ATM'!$A$2:$B$900,2,0)</f>
        <v xml:space="preserve">ATM UNP Plaza Lama Máximo Gómez </v>
      </c>
      <c r="H73" s="142" t="str">
        <f>VLOOKUP(E73,VIP!$A$2:$O19453,7,FALSE)</f>
        <v>Si</v>
      </c>
      <c r="I73" s="142" t="str">
        <f>VLOOKUP(E73,VIP!$A$2:$O11418,8,FALSE)</f>
        <v>Si</v>
      </c>
      <c r="J73" s="142" t="str">
        <f>VLOOKUP(E73,VIP!$A$2:$O11368,8,FALSE)</f>
        <v>Si</v>
      </c>
      <c r="K73" s="142" t="str">
        <f>VLOOKUP(E73,VIP!$A$2:$O14942,6,0)</f>
        <v>SI</v>
      </c>
      <c r="L73" s="143" t="s">
        <v>2461</v>
      </c>
      <c r="M73" s="170" t="s">
        <v>2541</v>
      </c>
      <c r="N73" s="170" t="s">
        <v>2674</v>
      </c>
      <c r="O73" s="142" t="s">
        <v>2451</v>
      </c>
      <c r="P73" s="142"/>
      <c r="Q73" s="169">
        <v>44398.621157407404</v>
      </c>
    </row>
    <row r="74" spans="1:17" s="117" customFormat="1" ht="18" x14ac:dyDescent="0.25">
      <c r="A74" s="142" t="str">
        <f>VLOOKUP(E74,'LISTADO ATM'!$A$2:$C$901,3,0)</f>
        <v>NORTE</v>
      </c>
      <c r="B74" s="139" t="s">
        <v>2630</v>
      </c>
      <c r="C74" s="100">
        <v>44397.984537037039</v>
      </c>
      <c r="D74" s="100" t="s">
        <v>2178</v>
      </c>
      <c r="E74" s="134">
        <v>985</v>
      </c>
      <c r="F74" s="142" t="str">
        <f>VLOOKUP(E74,VIP!$A$2:$O14491,2,0)</f>
        <v>DRBR985</v>
      </c>
      <c r="G74" s="142" t="str">
        <f>VLOOKUP(E74,'LISTADO ATM'!$A$2:$B$900,2,0)</f>
        <v xml:space="preserve">ATM Oficina Dajabón II </v>
      </c>
      <c r="H74" s="142" t="str">
        <f>VLOOKUP(E74,VIP!$A$2:$O19452,7,FALSE)</f>
        <v>Si</v>
      </c>
      <c r="I74" s="142" t="str">
        <f>VLOOKUP(E74,VIP!$A$2:$O11417,8,FALSE)</f>
        <v>Si</v>
      </c>
      <c r="J74" s="142" t="str">
        <f>VLOOKUP(E74,VIP!$A$2:$O11367,8,FALSE)</f>
        <v>Si</v>
      </c>
      <c r="K74" s="142" t="str">
        <f>VLOOKUP(E74,VIP!$A$2:$O14941,6,0)</f>
        <v>NO</v>
      </c>
      <c r="L74" s="143" t="s">
        <v>2461</v>
      </c>
      <c r="M74" s="170" t="s">
        <v>2541</v>
      </c>
      <c r="N74" s="170" t="s">
        <v>2674</v>
      </c>
      <c r="O74" s="142" t="s">
        <v>2581</v>
      </c>
      <c r="P74" s="142"/>
      <c r="Q74" s="169">
        <v>44398.444895833331</v>
      </c>
    </row>
    <row r="75" spans="1:17" s="117" customFormat="1" ht="18" x14ac:dyDescent="0.25">
      <c r="A75" s="142" t="str">
        <f>VLOOKUP(E75,'LISTADO ATM'!$A$2:$C$901,3,0)</f>
        <v>DISTRITO NACIONAL</v>
      </c>
      <c r="B75" s="139" t="s">
        <v>2621</v>
      </c>
      <c r="C75" s="100">
        <v>44398.044490740744</v>
      </c>
      <c r="D75" s="100" t="s">
        <v>2177</v>
      </c>
      <c r="E75" s="134">
        <v>935</v>
      </c>
      <c r="F75" s="142" t="str">
        <f>VLOOKUP(E75,VIP!$A$2:$O14480,2,0)</f>
        <v>DRBR16J</v>
      </c>
      <c r="G75" s="142" t="str">
        <f>VLOOKUP(E75,'LISTADO ATM'!$A$2:$B$900,2,0)</f>
        <v xml:space="preserve">ATM Oficina John F. Kennedy </v>
      </c>
      <c r="H75" s="142" t="str">
        <f>VLOOKUP(E75,VIP!$A$2:$O19441,7,FALSE)</f>
        <v>Si</v>
      </c>
      <c r="I75" s="142" t="str">
        <f>VLOOKUP(E75,VIP!$A$2:$O11406,8,FALSE)</f>
        <v>Si</v>
      </c>
      <c r="J75" s="142" t="str">
        <f>VLOOKUP(E75,VIP!$A$2:$O11356,8,FALSE)</f>
        <v>Si</v>
      </c>
      <c r="K75" s="142" t="str">
        <f>VLOOKUP(E75,VIP!$A$2:$O14930,6,0)</f>
        <v>SI</v>
      </c>
      <c r="L75" s="143" t="s">
        <v>2461</v>
      </c>
      <c r="M75" s="170" t="s">
        <v>2541</v>
      </c>
      <c r="N75" s="170" t="s">
        <v>2674</v>
      </c>
      <c r="O75" s="142" t="s">
        <v>2451</v>
      </c>
      <c r="P75" s="142"/>
      <c r="Q75" s="169">
        <v>44398.621157407404</v>
      </c>
    </row>
    <row r="76" spans="1:17" s="117" customFormat="1" ht="18" x14ac:dyDescent="0.25">
      <c r="A76" s="142" t="str">
        <f>VLOOKUP(E76,'LISTADO ATM'!$A$2:$C$901,3,0)</f>
        <v>NORTE</v>
      </c>
      <c r="B76" s="139" t="s">
        <v>2638</v>
      </c>
      <c r="C76" s="100">
        <v>44398.222337962965</v>
      </c>
      <c r="D76" s="100" t="s">
        <v>2178</v>
      </c>
      <c r="E76" s="134">
        <v>937</v>
      </c>
      <c r="F76" s="142" t="str">
        <f>VLOOKUP(E76,VIP!$A$2:$O14483,2,0)</f>
        <v>DRBR937</v>
      </c>
      <c r="G76" s="142" t="str">
        <f>VLOOKUP(E76,'LISTADO ATM'!$A$2:$B$900,2,0)</f>
        <v xml:space="preserve">ATM Autobanco Oficina La Vega II </v>
      </c>
      <c r="H76" s="142" t="str">
        <f>VLOOKUP(E76,VIP!$A$2:$O19444,7,FALSE)</f>
        <v>Si</v>
      </c>
      <c r="I76" s="142" t="str">
        <f>VLOOKUP(E76,VIP!$A$2:$O11409,8,FALSE)</f>
        <v>Si</v>
      </c>
      <c r="J76" s="142" t="str">
        <f>VLOOKUP(E76,VIP!$A$2:$O11359,8,FALSE)</f>
        <v>Si</v>
      </c>
      <c r="K76" s="142" t="str">
        <f>VLOOKUP(E76,VIP!$A$2:$O14933,6,0)</f>
        <v>NO</v>
      </c>
      <c r="L76" s="143" t="s">
        <v>2461</v>
      </c>
      <c r="M76" s="170" t="s">
        <v>2541</v>
      </c>
      <c r="N76" s="170" t="s">
        <v>2674</v>
      </c>
      <c r="O76" s="142" t="s">
        <v>2643</v>
      </c>
      <c r="P76" s="142"/>
      <c r="Q76" s="169">
        <v>44398.444895833331</v>
      </c>
    </row>
    <row r="77" spans="1:17" s="117" customFormat="1" ht="18" x14ac:dyDescent="0.25">
      <c r="A77" s="142" t="str">
        <f>VLOOKUP(E77,'LISTADO ATM'!$A$2:$C$901,3,0)</f>
        <v>DISTRITO NACIONAL</v>
      </c>
      <c r="B77" s="139" t="s">
        <v>2667</v>
      </c>
      <c r="C77" s="100">
        <v>44398.410069444442</v>
      </c>
      <c r="D77" s="100" t="s">
        <v>2177</v>
      </c>
      <c r="E77" s="134">
        <v>325</v>
      </c>
      <c r="F77" s="142" t="str">
        <f>VLOOKUP(E77,VIP!$A$2:$O14501,2,0)</f>
        <v>DRBR325</v>
      </c>
      <c r="G77" s="142" t="str">
        <f>VLOOKUP(E77,'LISTADO ATM'!$A$2:$B$900,2,0)</f>
        <v>ATM Casa Edwin</v>
      </c>
      <c r="H77" s="142" t="str">
        <f>VLOOKUP(E77,VIP!$A$2:$O19462,7,FALSE)</f>
        <v>Si</v>
      </c>
      <c r="I77" s="142" t="str">
        <f>VLOOKUP(E77,VIP!$A$2:$O11427,8,FALSE)</f>
        <v>Si</v>
      </c>
      <c r="J77" s="142" t="str">
        <f>VLOOKUP(E77,VIP!$A$2:$O11377,8,FALSE)</f>
        <v>Si</v>
      </c>
      <c r="K77" s="142" t="str">
        <f>VLOOKUP(E77,VIP!$A$2:$O14951,6,0)</f>
        <v>NO</v>
      </c>
      <c r="L77" s="143" t="s">
        <v>2461</v>
      </c>
      <c r="M77" s="170" t="s">
        <v>2541</v>
      </c>
      <c r="N77" s="170" t="s">
        <v>2674</v>
      </c>
      <c r="O77" s="142" t="s">
        <v>2451</v>
      </c>
      <c r="P77" s="142"/>
      <c r="Q77" s="169">
        <v>44398.621157407404</v>
      </c>
    </row>
    <row r="78" spans="1:17" s="117" customFormat="1" ht="18" x14ac:dyDescent="0.25">
      <c r="A78" s="142" t="str">
        <f>VLOOKUP(E78,'LISTADO ATM'!$A$2:$C$901,3,0)</f>
        <v>DISTRITO NACIONAL</v>
      </c>
      <c r="B78" s="139" t="s">
        <v>2700</v>
      </c>
      <c r="C78" s="100">
        <v>44398.590092592596</v>
      </c>
      <c r="D78" s="100" t="s">
        <v>2177</v>
      </c>
      <c r="E78" s="134">
        <v>836</v>
      </c>
      <c r="F78" s="142" t="str">
        <f>VLOOKUP(E78,VIP!$A$2:$O14518,2,0)</f>
        <v>DRBR836</v>
      </c>
      <c r="G78" s="142" t="str">
        <f>VLOOKUP(E78,'LISTADO ATM'!$A$2:$B$900,2,0)</f>
        <v xml:space="preserve">ATM UNP Plaza Luperón </v>
      </c>
      <c r="H78" s="142" t="str">
        <f>VLOOKUP(E78,VIP!$A$2:$O19479,7,FALSE)</f>
        <v>Si</v>
      </c>
      <c r="I78" s="142" t="str">
        <f>VLOOKUP(E78,VIP!$A$2:$O11444,8,FALSE)</f>
        <v>Si</v>
      </c>
      <c r="J78" s="142" t="str">
        <f>VLOOKUP(E78,VIP!$A$2:$O11394,8,FALSE)</f>
        <v>Si</v>
      </c>
      <c r="K78" s="142" t="str">
        <f>VLOOKUP(E78,VIP!$A$2:$O14968,6,0)</f>
        <v>NO</v>
      </c>
      <c r="L78" s="143" t="s">
        <v>2461</v>
      </c>
      <c r="M78" s="170" t="s">
        <v>2541</v>
      </c>
      <c r="N78" s="170" t="s">
        <v>2674</v>
      </c>
      <c r="O78" s="142" t="s">
        <v>2451</v>
      </c>
      <c r="P78" s="142"/>
      <c r="Q78" s="169" t="s">
        <v>2461</v>
      </c>
    </row>
    <row r="79" spans="1:17" s="117" customFormat="1" ht="18" x14ac:dyDescent="0.25">
      <c r="A79" s="142" t="str">
        <f>VLOOKUP(E79,'LISTADO ATM'!$A$2:$C$901,3,0)</f>
        <v>DISTRITO NACIONAL</v>
      </c>
      <c r="B79" s="139" t="s">
        <v>2682</v>
      </c>
      <c r="C79" s="100">
        <v>44398.588761574072</v>
      </c>
      <c r="D79" s="100" t="s">
        <v>2177</v>
      </c>
      <c r="E79" s="134">
        <v>884</v>
      </c>
      <c r="F79" s="142" t="str">
        <f>VLOOKUP(E79,VIP!$A$2:$O14516,2,0)</f>
        <v>DRBR884</v>
      </c>
      <c r="G79" s="142" t="str">
        <f>VLOOKUP(E79,'LISTADO ATM'!$A$2:$B$900,2,0)</f>
        <v xml:space="preserve">ATM UNP Olé Sabana Perdida </v>
      </c>
      <c r="H79" s="142" t="str">
        <f>VLOOKUP(E79,VIP!$A$2:$O19477,7,FALSE)</f>
        <v>Si</v>
      </c>
      <c r="I79" s="142" t="str">
        <f>VLOOKUP(E79,VIP!$A$2:$O11442,8,FALSE)</f>
        <v>Si</v>
      </c>
      <c r="J79" s="142" t="str">
        <f>VLOOKUP(E79,VIP!$A$2:$O11392,8,FALSE)</f>
        <v>Si</v>
      </c>
      <c r="K79" s="142" t="str">
        <f>VLOOKUP(E79,VIP!$A$2:$O14966,6,0)</f>
        <v>NO</v>
      </c>
      <c r="L79" s="143" t="s">
        <v>2461</v>
      </c>
      <c r="M79" s="99" t="s">
        <v>2442</v>
      </c>
      <c r="N79" s="99" t="s">
        <v>2449</v>
      </c>
      <c r="O79" s="142" t="s">
        <v>2451</v>
      </c>
      <c r="P79" s="142"/>
      <c r="Q79" s="160" t="s">
        <v>2461</v>
      </c>
    </row>
    <row r="80" spans="1:17" s="117" customFormat="1" ht="18" x14ac:dyDescent="0.25">
      <c r="A80" s="142" t="str">
        <f>VLOOKUP(E80,'LISTADO ATM'!$A$2:$C$901,3,0)</f>
        <v>DISTRITO NACIONAL</v>
      </c>
      <c r="B80" s="139" t="s">
        <v>2677</v>
      </c>
      <c r="C80" s="100">
        <v>44398.596562500003</v>
      </c>
      <c r="D80" s="100" t="s">
        <v>2177</v>
      </c>
      <c r="E80" s="134">
        <v>231</v>
      </c>
      <c r="F80" s="142" t="str">
        <f>VLOOKUP(E80,VIP!$A$2:$O14511,2,0)</f>
        <v>DRBR231</v>
      </c>
      <c r="G80" s="142" t="str">
        <f>VLOOKUP(E80,'LISTADO ATM'!$A$2:$B$900,2,0)</f>
        <v xml:space="preserve">ATM Oficina Zona Oriental </v>
      </c>
      <c r="H80" s="142" t="str">
        <f>VLOOKUP(E80,VIP!$A$2:$O19472,7,FALSE)</f>
        <v>Si</v>
      </c>
      <c r="I80" s="142" t="str">
        <f>VLOOKUP(E80,VIP!$A$2:$O11437,8,FALSE)</f>
        <v>Si</v>
      </c>
      <c r="J80" s="142" t="str">
        <f>VLOOKUP(E80,VIP!$A$2:$O11387,8,FALSE)</f>
        <v>Si</v>
      </c>
      <c r="K80" s="142" t="str">
        <f>VLOOKUP(E80,VIP!$A$2:$O14961,6,0)</f>
        <v>SI</v>
      </c>
      <c r="L80" s="143" t="s">
        <v>2461</v>
      </c>
      <c r="M80" s="99" t="s">
        <v>2442</v>
      </c>
      <c r="N80" s="99" t="s">
        <v>2449</v>
      </c>
      <c r="O80" s="142" t="s">
        <v>2451</v>
      </c>
      <c r="P80" s="142"/>
      <c r="Q80" s="160" t="s">
        <v>2461</v>
      </c>
    </row>
    <row r="81" spans="1:17" s="117" customFormat="1" ht="18" x14ac:dyDescent="0.25">
      <c r="A81" s="142" t="str">
        <f>VLOOKUP(E81,'LISTADO ATM'!$A$2:$C$901,3,0)</f>
        <v>SUR</v>
      </c>
      <c r="B81" s="139" t="s">
        <v>2662</v>
      </c>
      <c r="C81" s="100">
        <v>44398.429502314815</v>
      </c>
      <c r="D81" s="100" t="s">
        <v>2177</v>
      </c>
      <c r="E81" s="134">
        <v>829</v>
      </c>
      <c r="F81" s="142" t="str">
        <f>VLOOKUP(E81,VIP!$A$2:$O14496,2,0)</f>
        <v>DRBR829</v>
      </c>
      <c r="G81" s="142" t="str">
        <f>VLOOKUP(E81,'LISTADO ATM'!$A$2:$B$900,2,0)</f>
        <v xml:space="preserve">ATM UNP Multicentro Sirena Baní </v>
      </c>
      <c r="H81" s="142" t="str">
        <f>VLOOKUP(E81,VIP!$A$2:$O19457,7,FALSE)</f>
        <v>Si</v>
      </c>
      <c r="I81" s="142" t="str">
        <f>VLOOKUP(E81,VIP!$A$2:$O11422,8,FALSE)</f>
        <v>Si</v>
      </c>
      <c r="J81" s="142" t="str">
        <f>VLOOKUP(E81,VIP!$A$2:$O11372,8,FALSE)</f>
        <v>Si</v>
      </c>
      <c r="K81" s="142" t="str">
        <f>VLOOKUP(E81,VIP!$A$2:$O14946,6,0)</f>
        <v>NO</v>
      </c>
      <c r="L81" s="143" t="s">
        <v>2645</v>
      </c>
      <c r="M81" s="99" t="s">
        <v>2442</v>
      </c>
      <c r="N81" s="99" t="s">
        <v>2449</v>
      </c>
      <c r="O81" s="142" t="s">
        <v>2451</v>
      </c>
      <c r="P81" s="142"/>
      <c r="Q81" s="160" t="s">
        <v>2645</v>
      </c>
    </row>
    <row r="82" spans="1:17" s="117" customFormat="1" ht="18" x14ac:dyDescent="0.25">
      <c r="A82" s="142" t="str">
        <f>VLOOKUP(E82,'LISTADO ATM'!$A$2:$C$901,3,0)</f>
        <v>DISTRITO NACIONAL</v>
      </c>
      <c r="B82" s="139">
        <v>3335956059</v>
      </c>
      <c r="C82" s="100">
        <v>44392.648495370369</v>
      </c>
      <c r="D82" s="100" t="s">
        <v>2177</v>
      </c>
      <c r="E82" s="134">
        <v>620</v>
      </c>
      <c r="F82" s="142" t="str">
        <f>VLOOKUP(E82,VIP!$A$2:$O14314,2,0)</f>
        <v>DRBR620</v>
      </c>
      <c r="G82" s="142" t="str">
        <f>VLOOKUP(E82,'LISTADO ATM'!$A$2:$B$900,2,0)</f>
        <v xml:space="preserve">ATM Ministerio de Medio Ambiente </v>
      </c>
      <c r="H82" s="142" t="str">
        <f>VLOOKUP(E82,VIP!$A$2:$O19275,7,FALSE)</f>
        <v>Si</v>
      </c>
      <c r="I82" s="142" t="str">
        <f>VLOOKUP(E82,VIP!$A$2:$O11240,8,FALSE)</f>
        <v>No</v>
      </c>
      <c r="J82" s="142" t="str">
        <f>VLOOKUP(E82,VIP!$A$2:$O11190,8,FALSE)</f>
        <v>No</v>
      </c>
      <c r="K82" s="142" t="str">
        <f>VLOOKUP(E82,VIP!$A$2:$O14764,6,0)</f>
        <v>NO</v>
      </c>
      <c r="L82" s="143" t="s">
        <v>2216</v>
      </c>
      <c r="M82" s="99" t="s">
        <v>2442</v>
      </c>
      <c r="N82" s="99" t="s">
        <v>2449</v>
      </c>
      <c r="O82" s="142" t="s">
        <v>2451</v>
      </c>
      <c r="P82" s="142"/>
      <c r="Q82" s="99" t="s">
        <v>2216</v>
      </c>
    </row>
    <row r="83" spans="1:17" s="117" customFormat="1" ht="18" x14ac:dyDescent="0.25">
      <c r="A83" s="142" t="str">
        <f>VLOOKUP(E83,'LISTADO ATM'!$A$2:$C$901,3,0)</f>
        <v>DISTRITO NACIONAL</v>
      </c>
      <c r="B83" s="139" t="s">
        <v>2583</v>
      </c>
      <c r="C83" s="100">
        <v>44395.840289351851</v>
      </c>
      <c r="D83" s="100" t="s">
        <v>2177</v>
      </c>
      <c r="E83" s="134">
        <v>240</v>
      </c>
      <c r="F83" s="142" t="str">
        <f>VLOOKUP(E83,VIP!$A$2:$O14430,2,0)</f>
        <v>DRBR24D</v>
      </c>
      <c r="G83" s="142" t="str">
        <f>VLOOKUP(E83,'LISTADO ATM'!$A$2:$B$900,2,0)</f>
        <v xml:space="preserve">ATM Oficina Carrefour I </v>
      </c>
      <c r="H83" s="142" t="str">
        <f>VLOOKUP(E83,VIP!$A$2:$O19391,7,FALSE)</f>
        <v>Si</v>
      </c>
      <c r="I83" s="142" t="str">
        <f>VLOOKUP(E83,VIP!$A$2:$O11356,8,FALSE)</f>
        <v>Si</v>
      </c>
      <c r="J83" s="142" t="str">
        <f>VLOOKUP(E83,VIP!$A$2:$O11306,8,FALSE)</f>
        <v>Si</v>
      </c>
      <c r="K83" s="142" t="str">
        <f>VLOOKUP(E83,VIP!$A$2:$O14880,6,0)</f>
        <v>SI</v>
      </c>
      <c r="L83" s="143" t="s">
        <v>2216</v>
      </c>
      <c r="M83" s="99" t="s">
        <v>2442</v>
      </c>
      <c r="N83" s="99" t="s">
        <v>2449</v>
      </c>
      <c r="O83" s="142" t="s">
        <v>2451</v>
      </c>
      <c r="P83" s="142"/>
      <c r="Q83" s="99" t="s">
        <v>2216</v>
      </c>
    </row>
    <row r="84" spans="1:17" s="117" customFormat="1" ht="18" x14ac:dyDescent="0.25">
      <c r="A84" s="142" t="str">
        <f>VLOOKUP(E84,'LISTADO ATM'!$A$2:$C$901,3,0)</f>
        <v>DISTRITO NACIONAL</v>
      </c>
      <c r="B84" s="139" t="s">
        <v>2607</v>
      </c>
      <c r="C84" s="100">
        <v>44397.369953703703</v>
      </c>
      <c r="D84" s="100" t="s">
        <v>2177</v>
      </c>
      <c r="E84" s="134">
        <v>686</v>
      </c>
      <c r="F84" s="142" t="str">
        <f>VLOOKUP(E84,VIP!$A$2:$O14473,2,0)</f>
        <v>DRBR686</v>
      </c>
      <c r="G84" s="142" t="str">
        <f>VLOOKUP(E84,'LISTADO ATM'!$A$2:$B$900,2,0)</f>
        <v>ATM Autoservicio Oficina Máximo Gómez</v>
      </c>
      <c r="H84" s="142" t="str">
        <f>VLOOKUP(E84,VIP!$A$2:$O19434,7,FALSE)</f>
        <v>Si</v>
      </c>
      <c r="I84" s="142" t="str">
        <f>VLOOKUP(E84,VIP!$A$2:$O11399,8,FALSE)</f>
        <v>Si</v>
      </c>
      <c r="J84" s="142" t="str">
        <f>VLOOKUP(E84,VIP!$A$2:$O11349,8,FALSE)</f>
        <v>Si</v>
      </c>
      <c r="K84" s="142" t="str">
        <f>VLOOKUP(E84,VIP!$A$2:$O14923,6,0)</f>
        <v>NO</v>
      </c>
      <c r="L84" s="143" t="s">
        <v>2216</v>
      </c>
      <c r="M84" s="99" t="s">
        <v>2442</v>
      </c>
      <c r="N84" s="99" t="s">
        <v>2449</v>
      </c>
      <c r="O84" s="142" t="s">
        <v>2451</v>
      </c>
      <c r="P84" s="142"/>
      <c r="Q84" s="160" t="s">
        <v>2216</v>
      </c>
    </row>
    <row r="85" spans="1:17" s="117" customFormat="1" ht="18" x14ac:dyDescent="0.25">
      <c r="A85" s="142" t="str">
        <f>VLOOKUP(E85,'LISTADO ATM'!$A$2:$C$901,3,0)</f>
        <v>DISTRITO NACIONAL</v>
      </c>
      <c r="B85" s="139" t="s">
        <v>2615</v>
      </c>
      <c r="C85" s="100">
        <v>44397.493888888886</v>
      </c>
      <c r="D85" s="100" t="s">
        <v>2177</v>
      </c>
      <c r="E85" s="134">
        <v>302</v>
      </c>
      <c r="F85" s="142" t="str">
        <f>VLOOKUP(E85,VIP!$A$2:$O14474,2,0)</f>
        <v>DRBR302</v>
      </c>
      <c r="G85" s="142" t="str">
        <f>VLOOKUP(E85,'LISTADO ATM'!$A$2:$B$900,2,0)</f>
        <v xml:space="preserve">ATM S/M Aprezio Los Mameyes  </v>
      </c>
      <c r="H85" s="142" t="str">
        <f>VLOOKUP(E85,VIP!$A$2:$O19435,7,FALSE)</f>
        <v>Si</v>
      </c>
      <c r="I85" s="142" t="str">
        <f>VLOOKUP(E85,VIP!$A$2:$O11400,8,FALSE)</f>
        <v>Si</v>
      </c>
      <c r="J85" s="142" t="str">
        <f>VLOOKUP(E85,VIP!$A$2:$O11350,8,FALSE)</f>
        <v>Si</v>
      </c>
      <c r="K85" s="142" t="str">
        <f>VLOOKUP(E85,VIP!$A$2:$O14924,6,0)</f>
        <v>NO</v>
      </c>
      <c r="L85" s="143" t="s">
        <v>2216</v>
      </c>
      <c r="M85" s="99" t="s">
        <v>2442</v>
      </c>
      <c r="N85" s="99" t="s">
        <v>2449</v>
      </c>
      <c r="O85" s="142" t="s">
        <v>2451</v>
      </c>
      <c r="P85" s="142"/>
      <c r="Q85" s="160" t="s">
        <v>2216</v>
      </c>
    </row>
    <row r="86" spans="1:17" s="117" customFormat="1" ht="18" x14ac:dyDescent="0.25">
      <c r="A86" s="142" t="str">
        <f>VLOOKUP(E86,'LISTADO ATM'!$A$2:$C$901,3,0)</f>
        <v>SUR</v>
      </c>
      <c r="B86" s="139" t="s">
        <v>2609</v>
      </c>
      <c r="C86" s="100">
        <v>44397.568865740737</v>
      </c>
      <c r="D86" s="100" t="s">
        <v>2177</v>
      </c>
      <c r="E86" s="134">
        <v>512</v>
      </c>
      <c r="F86" s="142" t="str">
        <f>VLOOKUP(E86,VIP!$A$2:$O14466,2,0)</f>
        <v>DRBR512</v>
      </c>
      <c r="G86" s="142" t="str">
        <f>VLOOKUP(E86,'LISTADO ATM'!$A$2:$B$900,2,0)</f>
        <v>ATM Plaza Jesús Ferreira</v>
      </c>
      <c r="H86" s="142" t="str">
        <f>VLOOKUP(E86,VIP!$A$2:$O19427,7,FALSE)</f>
        <v>N/A</v>
      </c>
      <c r="I86" s="142" t="str">
        <f>VLOOKUP(E86,VIP!$A$2:$O11392,8,FALSE)</f>
        <v>N/A</v>
      </c>
      <c r="J86" s="142" t="str">
        <f>VLOOKUP(E86,VIP!$A$2:$O11342,8,FALSE)</f>
        <v>N/A</v>
      </c>
      <c r="K86" s="142" t="str">
        <f>VLOOKUP(E86,VIP!$A$2:$O14916,6,0)</f>
        <v>N/A</v>
      </c>
      <c r="L86" s="143" t="s">
        <v>2216</v>
      </c>
      <c r="M86" s="99" t="s">
        <v>2442</v>
      </c>
      <c r="N86" s="99" t="s">
        <v>2449</v>
      </c>
      <c r="O86" s="142" t="s">
        <v>2451</v>
      </c>
      <c r="P86" s="142"/>
      <c r="Q86" s="160" t="s">
        <v>2216</v>
      </c>
    </row>
    <row r="87" spans="1:17" s="117" customFormat="1" ht="18" x14ac:dyDescent="0.25">
      <c r="A87" s="142" t="str">
        <f>VLOOKUP(E87,'LISTADO ATM'!$A$2:$C$901,3,0)</f>
        <v>DISTRITO NACIONAL</v>
      </c>
      <c r="B87" s="139" t="s">
        <v>2650</v>
      </c>
      <c r="C87" s="100">
        <v>44398.342094907406</v>
      </c>
      <c r="D87" s="100" t="s">
        <v>2177</v>
      </c>
      <c r="E87" s="134">
        <v>57</v>
      </c>
      <c r="F87" s="142" t="str">
        <f>VLOOKUP(E87,VIP!$A$2:$O14493,2,0)</f>
        <v>DRBR057</v>
      </c>
      <c r="G87" s="142" t="str">
        <f>VLOOKUP(E87,'LISTADO ATM'!$A$2:$B$900,2,0)</f>
        <v xml:space="preserve">ATM Oficina Malecon Center </v>
      </c>
      <c r="H87" s="142" t="str">
        <f>VLOOKUP(E87,VIP!$A$2:$O19454,7,FALSE)</f>
        <v>Si</v>
      </c>
      <c r="I87" s="142" t="str">
        <f>VLOOKUP(E87,VIP!$A$2:$O11419,8,FALSE)</f>
        <v>Si</v>
      </c>
      <c r="J87" s="142" t="str">
        <f>VLOOKUP(E87,VIP!$A$2:$O11369,8,FALSE)</f>
        <v>Si</v>
      </c>
      <c r="K87" s="142" t="str">
        <f>VLOOKUP(E87,VIP!$A$2:$O14943,6,0)</f>
        <v>NO</v>
      </c>
      <c r="L87" s="143" t="s">
        <v>2216</v>
      </c>
      <c r="M87" s="99" t="s">
        <v>2442</v>
      </c>
      <c r="N87" s="99" t="s">
        <v>2652</v>
      </c>
      <c r="O87" s="142" t="s">
        <v>2451</v>
      </c>
      <c r="P87" s="142"/>
      <c r="Q87" s="160" t="s">
        <v>2216</v>
      </c>
    </row>
    <row r="88" spans="1:17" s="117" customFormat="1" ht="18" x14ac:dyDescent="0.25">
      <c r="A88" s="142" t="str">
        <f>VLOOKUP(E88,'LISTADO ATM'!$A$2:$C$901,3,0)</f>
        <v>DISTRITO NACIONAL</v>
      </c>
      <c r="B88" s="139" t="s">
        <v>2672</v>
      </c>
      <c r="C88" s="100">
        <v>44398.3747337963</v>
      </c>
      <c r="D88" s="100" t="s">
        <v>2177</v>
      </c>
      <c r="E88" s="134">
        <v>889</v>
      </c>
      <c r="F88" s="142" t="str">
        <f>VLOOKUP(E88,VIP!$A$2:$O14506,2,0)</f>
        <v>DRBR889</v>
      </c>
      <c r="G88" s="142" t="str">
        <f>VLOOKUP(E88,'LISTADO ATM'!$A$2:$B$900,2,0)</f>
        <v>ATM Oficina Plaza Lama Máximo Gómez II</v>
      </c>
      <c r="H88" s="142" t="str">
        <f>VLOOKUP(E88,VIP!$A$2:$O19467,7,FALSE)</f>
        <v>Si</v>
      </c>
      <c r="I88" s="142" t="str">
        <f>VLOOKUP(E88,VIP!$A$2:$O11432,8,FALSE)</f>
        <v>Si</v>
      </c>
      <c r="J88" s="142" t="str">
        <f>VLOOKUP(E88,VIP!$A$2:$O11382,8,FALSE)</f>
        <v>Si</v>
      </c>
      <c r="K88" s="142" t="str">
        <f>VLOOKUP(E88,VIP!$A$2:$O14956,6,0)</f>
        <v>NO</v>
      </c>
      <c r="L88" s="143" t="s">
        <v>2216</v>
      </c>
      <c r="M88" s="99" t="s">
        <v>2442</v>
      </c>
      <c r="N88" s="99" t="s">
        <v>2449</v>
      </c>
      <c r="O88" s="142" t="s">
        <v>2451</v>
      </c>
      <c r="P88" s="142"/>
      <c r="Q88" s="160" t="s">
        <v>2216</v>
      </c>
    </row>
    <row r="89" spans="1:17" s="117" customFormat="1" ht="18" x14ac:dyDescent="0.25">
      <c r="A89" s="142" t="str">
        <f>VLOOKUP(E89,'LISTADO ATM'!$A$2:$C$901,3,0)</f>
        <v>SUR</v>
      </c>
      <c r="B89" s="139" t="s">
        <v>2671</v>
      </c>
      <c r="C89" s="100">
        <v>44398.375937500001</v>
      </c>
      <c r="D89" s="100" t="s">
        <v>2177</v>
      </c>
      <c r="E89" s="134">
        <v>730</v>
      </c>
      <c r="F89" s="142" t="str">
        <f>VLOOKUP(E89,VIP!$A$2:$O14505,2,0)</f>
        <v>DRBR082</v>
      </c>
      <c r="G89" s="142" t="str">
        <f>VLOOKUP(E89,'LISTADO ATM'!$A$2:$B$900,2,0)</f>
        <v xml:space="preserve">ATM Palacio de Justicia Barahona </v>
      </c>
      <c r="H89" s="142" t="str">
        <f>VLOOKUP(E89,VIP!$A$2:$O19466,7,FALSE)</f>
        <v>Si</v>
      </c>
      <c r="I89" s="142" t="str">
        <f>VLOOKUP(E89,VIP!$A$2:$O11431,8,FALSE)</f>
        <v>Si</v>
      </c>
      <c r="J89" s="142" t="str">
        <f>VLOOKUP(E89,VIP!$A$2:$O11381,8,FALSE)</f>
        <v>Si</v>
      </c>
      <c r="K89" s="142" t="str">
        <f>VLOOKUP(E89,VIP!$A$2:$O14955,6,0)</f>
        <v>NO</v>
      </c>
      <c r="L89" s="143" t="s">
        <v>2216</v>
      </c>
      <c r="M89" s="99" t="s">
        <v>2442</v>
      </c>
      <c r="N89" s="99" t="s">
        <v>2449</v>
      </c>
      <c r="O89" s="142" t="s">
        <v>2451</v>
      </c>
      <c r="P89" s="142"/>
      <c r="Q89" s="160" t="s">
        <v>2216</v>
      </c>
    </row>
    <row r="90" spans="1:17" s="117" customFormat="1" ht="18" x14ac:dyDescent="0.25">
      <c r="A90" s="142" t="str">
        <f>VLOOKUP(E90,'LISTADO ATM'!$A$2:$C$901,3,0)</f>
        <v>DISTRITO NACIONAL</v>
      </c>
      <c r="B90" s="139" t="s">
        <v>2670</v>
      </c>
      <c r="C90" s="100">
        <v>44398.378518518519</v>
      </c>
      <c r="D90" s="100" t="s">
        <v>2177</v>
      </c>
      <c r="E90" s="134">
        <v>224</v>
      </c>
      <c r="F90" s="142" t="str">
        <f>VLOOKUP(E90,VIP!$A$2:$O14504,2,0)</f>
        <v>DRBR224</v>
      </c>
      <c r="G90" s="142" t="str">
        <f>VLOOKUP(E90,'LISTADO ATM'!$A$2:$B$900,2,0)</f>
        <v xml:space="preserve">ATM S/M Nacional El Millón (Núñez de Cáceres) </v>
      </c>
      <c r="H90" s="142" t="str">
        <f>VLOOKUP(E90,VIP!$A$2:$O19465,7,FALSE)</f>
        <v>Si</v>
      </c>
      <c r="I90" s="142" t="str">
        <f>VLOOKUP(E90,VIP!$A$2:$O11430,8,FALSE)</f>
        <v>Si</v>
      </c>
      <c r="J90" s="142" t="str">
        <f>VLOOKUP(E90,VIP!$A$2:$O11380,8,FALSE)</f>
        <v>Si</v>
      </c>
      <c r="K90" s="142" t="str">
        <f>VLOOKUP(E90,VIP!$A$2:$O14954,6,0)</f>
        <v>SI</v>
      </c>
      <c r="L90" s="143" t="s">
        <v>2216</v>
      </c>
      <c r="M90" s="99" t="s">
        <v>2442</v>
      </c>
      <c r="N90" s="99" t="s">
        <v>2449</v>
      </c>
      <c r="O90" s="142" t="s">
        <v>2451</v>
      </c>
      <c r="P90" s="142"/>
      <c r="Q90" s="160" t="s">
        <v>2216</v>
      </c>
    </row>
    <row r="91" spans="1:17" s="117" customFormat="1" ht="18" x14ac:dyDescent="0.25">
      <c r="A91" s="142" t="str">
        <f>VLOOKUP(E91,'LISTADO ATM'!$A$2:$C$901,3,0)</f>
        <v>DISTRITO NACIONAL</v>
      </c>
      <c r="B91" s="139" t="s">
        <v>2663</v>
      </c>
      <c r="C91" s="100">
        <v>44398.418564814812</v>
      </c>
      <c r="D91" s="100" t="s">
        <v>2177</v>
      </c>
      <c r="E91" s="134">
        <v>989</v>
      </c>
      <c r="F91" s="142" t="str">
        <f>VLOOKUP(E91,VIP!$A$2:$O14497,2,0)</f>
        <v>DRBR989</v>
      </c>
      <c r="G91" s="142" t="str">
        <f>VLOOKUP(E91,'LISTADO ATM'!$A$2:$B$900,2,0)</f>
        <v xml:space="preserve">ATM Ministerio de Deportes </v>
      </c>
      <c r="H91" s="142" t="str">
        <f>VLOOKUP(E91,VIP!$A$2:$O19458,7,FALSE)</f>
        <v>Si</v>
      </c>
      <c r="I91" s="142" t="str">
        <f>VLOOKUP(E91,VIP!$A$2:$O11423,8,FALSE)</f>
        <v>Si</v>
      </c>
      <c r="J91" s="142" t="str">
        <f>VLOOKUP(E91,VIP!$A$2:$O11373,8,FALSE)</f>
        <v>Si</v>
      </c>
      <c r="K91" s="142" t="str">
        <f>VLOOKUP(E91,VIP!$A$2:$O14947,6,0)</f>
        <v>NO</v>
      </c>
      <c r="L91" s="143" t="s">
        <v>2216</v>
      </c>
      <c r="M91" s="99" t="s">
        <v>2442</v>
      </c>
      <c r="N91" s="99" t="s">
        <v>2449</v>
      </c>
      <c r="O91" s="142" t="s">
        <v>2451</v>
      </c>
      <c r="P91" s="142"/>
      <c r="Q91" s="160" t="s">
        <v>2216</v>
      </c>
    </row>
    <row r="92" spans="1:17" s="117" customFormat="1" ht="18" x14ac:dyDescent="0.25">
      <c r="A92" s="142" t="str">
        <f>VLOOKUP(E92,'LISTADO ATM'!$A$2:$C$901,3,0)</f>
        <v>SUR</v>
      </c>
      <c r="B92" s="139" t="s">
        <v>2660</v>
      </c>
      <c r="C92" s="100">
        <v>44398.431203703702</v>
      </c>
      <c r="D92" s="100" t="s">
        <v>2177</v>
      </c>
      <c r="E92" s="134">
        <v>766</v>
      </c>
      <c r="F92" s="142" t="str">
        <f>VLOOKUP(E92,VIP!$A$2:$O14494,2,0)</f>
        <v>DRBR440</v>
      </c>
      <c r="G92" s="142" t="str">
        <f>VLOOKUP(E92,'LISTADO ATM'!$A$2:$B$900,2,0)</f>
        <v xml:space="preserve">ATM Oficina Azua II </v>
      </c>
      <c r="H92" s="142" t="str">
        <f>VLOOKUP(E92,VIP!$A$2:$O19455,7,FALSE)</f>
        <v>Si</v>
      </c>
      <c r="I92" s="142" t="str">
        <f>VLOOKUP(E92,VIP!$A$2:$O11420,8,FALSE)</f>
        <v>Si</v>
      </c>
      <c r="J92" s="142" t="str">
        <f>VLOOKUP(E92,VIP!$A$2:$O11370,8,FALSE)</f>
        <v>Si</v>
      </c>
      <c r="K92" s="142" t="str">
        <f>VLOOKUP(E92,VIP!$A$2:$O14944,6,0)</f>
        <v>SI</v>
      </c>
      <c r="L92" s="143" t="s">
        <v>2216</v>
      </c>
      <c r="M92" s="99" t="s">
        <v>2442</v>
      </c>
      <c r="N92" s="99" t="s">
        <v>2449</v>
      </c>
      <c r="O92" s="142" t="s">
        <v>2451</v>
      </c>
      <c r="P92" s="142"/>
      <c r="Q92" s="160" t="s">
        <v>2216</v>
      </c>
    </row>
    <row r="93" spans="1:17" s="117" customFormat="1" ht="18" x14ac:dyDescent="0.25">
      <c r="A93" s="142" t="str">
        <f>VLOOKUP(E93,'LISTADO ATM'!$A$2:$C$901,3,0)</f>
        <v>ESTE</v>
      </c>
      <c r="B93" s="139" t="s">
        <v>2698</v>
      </c>
      <c r="C93" s="100">
        <v>44398.492152777777</v>
      </c>
      <c r="D93" s="100" t="s">
        <v>2177</v>
      </c>
      <c r="E93" s="134">
        <v>67</v>
      </c>
      <c r="F93" s="142" t="str">
        <f>VLOOKUP(E93,VIP!$A$2:$O14532,2,0)</f>
        <v>DRBR067</v>
      </c>
      <c r="G93" s="142" t="str">
        <f>VLOOKUP(E93,'LISTADO ATM'!$A$2:$B$900,2,0)</f>
        <v xml:space="preserve">ATM Hotel NaturaPark (Punta Cana) </v>
      </c>
      <c r="H93" s="142" t="str">
        <f>VLOOKUP(E93,VIP!$A$2:$O19493,7,FALSE)</f>
        <v>Si</v>
      </c>
      <c r="I93" s="142" t="str">
        <f>VLOOKUP(E93,VIP!$A$2:$O11458,8,FALSE)</f>
        <v>Si</v>
      </c>
      <c r="J93" s="142" t="str">
        <f>VLOOKUP(E93,VIP!$A$2:$O11408,8,FALSE)</f>
        <v>Si</v>
      </c>
      <c r="K93" s="142" t="str">
        <f>VLOOKUP(E93,VIP!$A$2:$O14982,6,0)</f>
        <v>NO</v>
      </c>
      <c r="L93" s="143" t="s">
        <v>2216</v>
      </c>
      <c r="M93" s="99" t="s">
        <v>2442</v>
      </c>
      <c r="N93" s="99" t="s">
        <v>2449</v>
      </c>
      <c r="O93" s="142" t="s">
        <v>2451</v>
      </c>
      <c r="P93" s="142"/>
      <c r="Q93" s="160" t="s">
        <v>2216</v>
      </c>
    </row>
    <row r="94" spans="1:17" s="117" customFormat="1" ht="18" x14ac:dyDescent="0.25">
      <c r="A94" s="142" t="str">
        <f>VLOOKUP(E94,'LISTADO ATM'!$A$2:$C$901,3,0)</f>
        <v>NORTE</v>
      </c>
      <c r="B94" s="139" t="s">
        <v>2696</v>
      </c>
      <c r="C94" s="100">
        <v>44398.503032407411</v>
      </c>
      <c r="D94" s="100" t="s">
        <v>2178</v>
      </c>
      <c r="E94" s="134">
        <v>62</v>
      </c>
      <c r="F94" s="142" t="str">
        <f>VLOOKUP(E94,VIP!$A$2:$O14530,2,0)</f>
        <v>DRBR062</v>
      </c>
      <c r="G94" s="142" t="str">
        <f>VLOOKUP(E94,'LISTADO ATM'!$A$2:$B$900,2,0)</f>
        <v xml:space="preserve">ATM Oficina Dajabón </v>
      </c>
      <c r="H94" s="142" t="str">
        <f>VLOOKUP(E94,VIP!$A$2:$O19491,7,FALSE)</f>
        <v>Si</v>
      </c>
      <c r="I94" s="142" t="str">
        <f>VLOOKUP(E94,VIP!$A$2:$O11456,8,FALSE)</f>
        <v>Si</v>
      </c>
      <c r="J94" s="142" t="str">
        <f>VLOOKUP(E94,VIP!$A$2:$O11406,8,FALSE)</f>
        <v>Si</v>
      </c>
      <c r="K94" s="142" t="str">
        <f>VLOOKUP(E94,VIP!$A$2:$O14980,6,0)</f>
        <v>SI</v>
      </c>
      <c r="L94" s="143" t="s">
        <v>2216</v>
      </c>
      <c r="M94" s="99" t="s">
        <v>2442</v>
      </c>
      <c r="N94" s="99" t="s">
        <v>2652</v>
      </c>
      <c r="O94" s="142" t="s">
        <v>2643</v>
      </c>
      <c r="P94" s="142"/>
      <c r="Q94" s="160" t="s">
        <v>2216</v>
      </c>
    </row>
    <row r="95" spans="1:17" s="117" customFormat="1" ht="18" x14ac:dyDescent="0.25">
      <c r="A95" s="142" t="str">
        <f>VLOOKUP(E95,'LISTADO ATM'!$A$2:$C$901,3,0)</f>
        <v>NORTE</v>
      </c>
      <c r="B95" s="139" t="s">
        <v>2695</v>
      </c>
      <c r="C95" s="100">
        <v>44398.548333333332</v>
      </c>
      <c r="D95" s="100" t="s">
        <v>2178</v>
      </c>
      <c r="E95" s="134">
        <v>775</v>
      </c>
      <c r="F95" s="142" t="str">
        <f>VLOOKUP(E95,VIP!$A$2:$O14529,2,0)</f>
        <v>DRBR450</v>
      </c>
      <c r="G95" s="142" t="str">
        <f>VLOOKUP(E95,'LISTADO ATM'!$A$2:$B$900,2,0)</f>
        <v xml:space="preserve">ATM S/M Lilo (Montecristi) </v>
      </c>
      <c r="H95" s="142" t="str">
        <f>VLOOKUP(E95,VIP!$A$2:$O19490,7,FALSE)</f>
        <v>Si</v>
      </c>
      <c r="I95" s="142" t="str">
        <f>VLOOKUP(E95,VIP!$A$2:$O11455,8,FALSE)</f>
        <v>Si</v>
      </c>
      <c r="J95" s="142" t="str">
        <f>VLOOKUP(E95,VIP!$A$2:$O11405,8,FALSE)</f>
        <v>Si</v>
      </c>
      <c r="K95" s="142" t="str">
        <f>VLOOKUP(E95,VIP!$A$2:$O14979,6,0)</f>
        <v>NO</v>
      </c>
      <c r="L95" s="143" t="s">
        <v>2216</v>
      </c>
      <c r="M95" s="99" t="s">
        <v>2442</v>
      </c>
      <c r="N95" s="99" t="s">
        <v>2652</v>
      </c>
      <c r="O95" s="142" t="s">
        <v>2643</v>
      </c>
      <c r="P95" s="142"/>
      <c r="Q95" s="160" t="s">
        <v>2216</v>
      </c>
    </row>
    <row r="96" spans="1:17" s="117" customFormat="1" ht="18" x14ac:dyDescent="0.25">
      <c r="A96" s="142" t="str">
        <f>VLOOKUP(E96,'LISTADO ATM'!$A$2:$C$901,3,0)</f>
        <v>DISTRITO NACIONAL</v>
      </c>
      <c r="B96" s="139" t="s">
        <v>2689</v>
      </c>
      <c r="C96" s="100">
        <v>44398.576261574075</v>
      </c>
      <c r="D96" s="100" t="s">
        <v>2177</v>
      </c>
      <c r="E96" s="134">
        <v>589</v>
      </c>
      <c r="F96" s="142" t="str">
        <f>VLOOKUP(E96,VIP!$A$2:$O14523,2,0)</f>
        <v>DRBR23E</v>
      </c>
      <c r="G96" s="142" t="str">
        <f>VLOOKUP(E96,'LISTADO ATM'!$A$2:$B$900,2,0)</f>
        <v xml:space="preserve">ATM S/M Bravo San Vicente de Paul </v>
      </c>
      <c r="H96" s="142" t="str">
        <f>VLOOKUP(E96,VIP!$A$2:$O19484,7,FALSE)</f>
        <v>Si</v>
      </c>
      <c r="I96" s="142" t="str">
        <f>VLOOKUP(E96,VIP!$A$2:$O11449,8,FALSE)</f>
        <v>No</v>
      </c>
      <c r="J96" s="142" t="str">
        <f>VLOOKUP(E96,VIP!$A$2:$O11399,8,FALSE)</f>
        <v>No</v>
      </c>
      <c r="K96" s="142" t="str">
        <f>VLOOKUP(E96,VIP!$A$2:$O14973,6,0)</f>
        <v>NO</v>
      </c>
      <c r="L96" s="143" t="s">
        <v>2216</v>
      </c>
      <c r="M96" s="99" t="s">
        <v>2442</v>
      </c>
      <c r="N96" s="99" t="s">
        <v>2449</v>
      </c>
      <c r="O96" s="142" t="s">
        <v>2451</v>
      </c>
      <c r="P96" s="142"/>
      <c r="Q96" s="160" t="s">
        <v>2216</v>
      </c>
    </row>
    <row r="97" spans="1:17" s="117" customFormat="1" ht="18" x14ac:dyDescent="0.25">
      <c r="A97" s="142" t="str">
        <f>VLOOKUP(E97,'LISTADO ATM'!$A$2:$C$901,3,0)</f>
        <v>DISTRITO NACIONAL</v>
      </c>
      <c r="B97" s="139" t="s">
        <v>2688</v>
      </c>
      <c r="C97" s="100">
        <v>44398.577962962961</v>
      </c>
      <c r="D97" s="100" t="s">
        <v>2177</v>
      </c>
      <c r="E97" s="134">
        <v>31</v>
      </c>
      <c r="F97" s="142" t="str">
        <f>VLOOKUP(E97,VIP!$A$2:$O14522,2,0)</f>
        <v>DRBR031</v>
      </c>
      <c r="G97" s="142" t="str">
        <f>VLOOKUP(E97,'LISTADO ATM'!$A$2:$B$900,2,0)</f>
        <v xml:space="preserve">ATM Oficina San Martín I </v>
      </c>
      <c r="H97" s="142" t="str">
        <f>VLOOKUP(E97,VIP!$A$2:$O19483,7,FALSE)</f>
        <v>Si</v>
      </c>
      <c r="I97" s="142" t="str">
        <f>VLOOKUP(E97,VIP!$A$2:$O11448,8,FALSE)</f>
        <v>Si</v>
      </c>
      <c r="J97" s="142" t="str">
        <f>VLOOKUP(E97,VIP!$A$2:$O11398,8,FALSE)</f>
        <v>Si</v>
      </c>
      <c r="K97" s="142" t="str">
        <f>VLOOKUP(E97,VIP!$A$2:$O14972,6,0)</f>
        <v>NO</v>
      </c>
      <c r="L97" s="143" t="s">
        <v>2216</v>
      </c>
      <c r="M97" s="99" t="s">
        <v>2442</v>
      </c>
      <c r="N97" s="99" t="s">
        <v>2449</v>
      </c>
      <c r="O97" s="142" t="s">
        <v>2451</v>
      </c>
      <c r="P97" s="142"/>
      <c r="Q97" s="160" t="s">
        <v>2216</v>
      </c>
    </row>
    <row r="98" spans="1:17" s="117" customFormat="1" ht="18" x14ac:dyDescent="0.25">
      <c r="A98" s="142" t="str">
        <f>VLOOKUP(E98,'LISTADO ATM'!$A$2:$C$901,3,0)</f>
        <v>NORTE</v>
      </c>
      <c r="B98" s="139" t="s">
        <v>2704</v>
      </c>
      <c r="C98" s="100">
        <v>44398.665370370371</v>
      </c>
      <c r="D98" s="100" t="s">
        <v>2178</v>
      </c>
      <c r="E98" s="134">
        <v>371</v>
      </c>
      <c r="F98" s="142" t="e">
        <f>VLOOKUP(E98,VIP!$A$2:$O14512,2,0)</f>
        <v>#N/A</v>
      </c>
      <c r="G98" s="142" t="str">
        <f>VLOOKUP(E98,'LISTADO ATM'!$A$2:$B$900,2,0)</f>
        <v>ATM AYUNTAMIENTO JIMA LA VEGA</v>
      </c>
      <c r="H98" s="142" t="e">
        <f>VLOOKUP(E98,VIP!$A$2:$O19473,7,FALSE)</f>
        <v>#N/A</v>
      </c>
      <c r="I98" s="142" t="e">
        <f>VLOOKUP(E98,VIP!$A$2:$O11438,8,FALSE)</f>
        <v>#N/A</v>
      </c>
      <c r="J98" s="142" t="e">
        <f>VLOOKUP(E98,VIP!$A$2:$O11388,8,FALSE)</f>
        <v>#N/A</v>
      </c>
      <c r="K98" s="142" t="e">
        <f>VLOOKUP(E98,VIP!$A$2:$O14962,6,0)</f>
        <v>#N/A</v>
      </c>
      <c r="L98" s="143" t="s">
        <v>2216</v>
      </c>
      <c r="M98" s="99" t="s">
        <v>2442</v>
      </c>
      <c r="N98" s="99" t="s">
        <v>2449</v>
      </c>
      <c r="O98" s="142" t="s">
        <v>2643</v>
      </c>
      <c r="P98" s="142"/>
      <c r="Q98" s="160" t="s">
        <v>2216</v>
      </c>
    </row>
    <row r="99" spans="1:17" s="117" customFormat="1" ht="18" x14ac:dyDescent="0.25">
      <c r="A99" s="142" t="str">
        <f>VLOOKUP(E99,'LISTADO ATM'!$A$2:$C$901,3,0)</f>
        <v>SUR</v>
      </c>
      <c r="B99" s="139">
        <v>3335955021</v>
      </c>
      <c r="C99" s="100">
        <v>44392.186192129629</v>
      </c>
      <c r="D99" s="100" t="s">
        <v>2177</v>
      </c>
      <c r="E99" s="134">
        <v>360</v>
      </c>
      <c r="F99" s="142" t="str">
        <f>VLOOKUP(E99,VIP!$A$2:$O14303,2,0)</f>
        <v>DRBR360</v>
      </c>
      <c r="G99" s="142" t="str">
        <f>VLOOKUP(E99,'LISTADO ATM'!$A$2:$B$900,2,0)</f>
        <v>ATM Ayuntamiento Guayabal</v>
      </c>
      <c r="H99" s="142" t="str">
        <f>VLOOKUP(E99,VIP!$A$2:$O19264,7,FALSE)</f>
        <v>si</v>
      </c>
      <c r="I99" s="142" t="str">
        <f>VLOOKUP(E99,VIP!$A$2:$O11229,8,FALSE)</f>
        <v>si</v>
      </c>
      <c r="J99" s="142" t="str">
        <f>VLOOKUP(E99,VIP!$A$2:$O11179,8,FALSE)</f>
        <v>si</v>
      </c>
      <c r="K99" s="142" t="str">
        <f>VLOOKUP(E99,VIP!$A$2:$O14753,6,0)</f>
        <v>NO</v>
      </c>
      <c r="L99" s="143" t="s">
        <v>2242</v>
      </c>
      <c r="M99" s="99" t="s">
        <v>2442</v>
      </c>
      <c r="N99" s="99" t="s">
        <v>2449</v>
      </c>
      <c r="O99" s="142" t="s">
        <v>2451</v>
      </c>
      <c r="P99" s="142"/>
      <c r="Q99" s="99" t="s">
        <v>2242</v>
      </c>
    </row>
    <row r="100" spans="1:17" s="117" customFormat="1" ht="18" x14ac:dyDescent="0.25">
      <c r="A100" s="142" t="str">
        <f>VLOOKUP(E100,'LISTADO ATM'!$A$2:$C$901,3,0)</f>
        <v>DISTRITO NACIONAL</v>
      </c>
      <c r="B100" s="139">
        <v>3335957553</v>
      </c>
      <c r="C100" s="100">
        <v>44393.686296296299</v>
      </c>
      <c r="D100" s="100" t="s">
        <v>2177</v>
      </c>
      <c r="E100" s="134">
        <v>718</v>
      </c>
      <c r="F100" s="142" t="str">
        <f>VLOOKUP(E100,VIP!$A$2:$O14378,2,0)</f>
        <v>DRBR24Y</v>
      </c>
      <c r="G100" s="142" t="str">
        <f>VLOOKUP(E100,'LISTADO ATM'!$A$2:$B$900,2,0)</f>
        <v xml:space="preserve">ATM Feria Ganadera </v>
      </c>
      <c r="H100" s="142" t="str">
        <f>VLOOKUP(E100,VIP!$A$2:$O19339,7,FALSE)</f>
        <v>Si</v>
      </c>
      <c r="I100" s="142" t="str">
        <f>VLOOKUP(E100,VIP!$A$2:$O11304,8,FALSE)</f>
        <v>Si</v>
      </c>
      <c r="J100" s="142" t="str">
        <f>VLOOKUP(E100,VIP!$A$2:$O11254,8,FALSE)</f>
        <v>Si</v>
      </c>
      <c r="K100" s="142" t="str">
        <f>VLOOKUP(E100,VIP!$A$2:$O14828,6,0)</f>
        <v>NO</v>
      </c>
      <c r="L100" s="143" t="s">
        <v>2242</v>
      </c>
      <c r="M100" s="99" t="s">
        <v>2442</v>
      </c>
      <c r="N100" s="99" t="s">
        <v>2449</v>
      </c>
      <c r="O100" s="142" t="s">
        <v>2451</v>
      </c>
      <c r="P100" s="142"/>
      <c r="Q100" s="99" t="s">
        <v>2242</v>
      </c>
    </row>
    <row r="101" spans="1:17" s="117" customFormat="1" ht="18" x14ac:dyDescent="0.25">
      <c r="A101" s="142" t="str">
        <f>VLOOKUP(E101,'LISTADO ATM'!$A$2:$C$901,3,0)</f>
        <v>DISTRITO NACIONAL</v>
      </c>
      <c r="B101" s="139" t="s">
        <v>2599</v>
      </c>
      <c r="C101" s="100">
        <v>44397.213379629633</v>
      </c>
      <c r="D101" s="100" t="s">
        <v>2177</v>
      </c>
      <c r="E101" s="134">
        <v>744</v>
      </c>
      <c r="F101" s="142" t="str">
        <f>VLOOKUP(E101,VIP!$A$2:$O14463,2,0)</f>
        <v>DRBR289</v>
      </c>
      <c r="G101" s="142" t="str">
        <f>VLOOKUP(E101,'LISTADO ATM'!$A$2:$B$900,2,0)</f>
        <v xml:space="preserve">ATM Multicentro La Sirena Venezuela </v>
      </c>
      <c r="H101" s="142" t="str">
        <f>VLOOKUP(E101,VIP!$A$2:$O19424,7,FALSE)</f>
        <v>Si</v>
      </c>
      <c r="I101" s="142" t="str">
        <f>VLOOKUP(E101,VIP!$A$2:$O11389,8,FALSE)</f>
        <v>Si</v>
      </c>
      <c r="J101" s="142" t="str">
        <f>VLOOKUP(E101,VIP!$A$2:$O11339,8,FALSE)</f>
        <v>Si</v>
      </c>
      <c r="K101" s="142" t="str">
        <f>VLOOKUP(E101,VIP!$A$2:$O14913,6,0)</f>
        <v>SI</v>
      </c>
      <c r="L101" s="143" t="s">
        <v>2242</v>
      </c>
      <c r="M101" s="99" t="s">
        <v>2442</v>
      </c>
      <c r="N101" s="99" t="s">
        <v>2449</v>
      </c>
      <c r="O101" s="142" t="s">
        <v>2451</v>
      </c>
      <c r="P101" s="142"/>
      <c r="Q101" s="160" t="s">
        <v>2242</v>
      </c>
    </row>
    <row r="102" spans="1:17" s="117" customFormat="1" ht="18" x14ac:dyDescent="0.25">
      <c r="A102" s="142" t="str">
        <f>VLOOKUP(E102,'LISTADO ATM'!$A$2:$C$901,3,0)</f>
        <v>DISTRITO NACIONAL</v>
      </c>
      <c r="B102" s="139" t="s">
        <v>2699</v>
      </c>
      <c r="C102" s="100">
        <v>44398.615347222221</v>
      </c>
      <c r="D102" s="100" t="s">
        <v>2177</v>
      </c>
      <c r="E102" s="134">
        <v>394</v>
      </c>
      <c r="F102" s="142" t="str">
        <f>VLOOKUP(E102,VIP!$A$2:$O14510,2,0)</f>
        <v>DRBR394</v>
      </c>
      <c r="G102" s="142" t="str">
        <f>VLOOKUP(E102,'LISTADO ATM'!$A$2:$B$900,2,0)</f>
        <v xml:space="preserve">ATM Multicentro La Sirena Luperón </v>
      </c>
      <c r="H102" s="142" t="str">
        <f>VLOOKUP(E102,VIP!$A$2:$O19471,7,FALSE)</f>
        <v>Si</v>
      </c>
      <c r="I102" s="142" t="str">
        <f>VLOOKUP(E102,VIP!$A$2:$O11436,8,FALSE)</f>
        <v>Si</v>
      </c>
      <c r="J102" s="142" t="str">
        <f>VLOOKUP(E102,VIP!$A$2:$O11386,8,FALSE)</f>
        <v>Si</v>
      </c>
      <c r="K102" s="142" t="str">
        <f>VLOOKUP(E102,VIP!$A$2:$O14960,6,0)</f>
        <v>NO</v>
      </c>
      <c r="L102" s="143" t="s">
        <v>2242</v>
      </c>
      <c r="M102" s="99" t="s">
        <v>2442</v>
      </c>
      <c r="N102" s="99" t="s">
        <v>2449</v>
      </c>
      <c r="O102" s="142" t="s">
        <v>2451</v>
      </c>
      <c r="P102" s="142"/>
      <c r="Q102" s="160" t="s">
        <v>2242</v>
      </c>
    </row>
    <row r="103" spans="1:17" s="117" customFormat="1" ht="18" x14ac:dyDescent="0.25">
      <c r="A103" s="142" t="str">
        <f>VLOOKUP(E103,'LISTADO ATM'!$A$2:$C$901,3,0)</f>
        <v>DISTRITO NACIONAL</v>
      </c>
      <c r="B103" s="139" t="s">
        <v>2626</v>
      </c>
      <c r="C103" s="100">
        <v>44398.012696759259</v>
      </c>
      <c r="D103" s="100" t="s">
        <v>2445</v>
      </c>
      <c r="E103" s="134">
        <v>238</v>
      </c>
      <c r="F103" s="142" t="str">
        <f>VLOOKUP(E103,VIP!$A$2:$O14485,2,0)</f>
        <v>DRBR238</v>
      </c>
      <c r="G103" s="142" t="str">
        <f>VLOOKUP(E103,'LISTADO ATM'!$A$2:$B$900,2,0)</f>
        <v xml:space="preserve">ATM Multicentro La Sirena Charles de Gaulle </v>
      </c>
      <c r="H103" s="142" t="str">
        <f>VLOOKUP(E103,VIP!$A$2:$O19446,7,FALSE)</f>
        <v>Si</v>
      </c>
      <c r="I103" s="142" t="str">
        <f>VLOOKUP(E103,VIP!$A$2:$O11411,8,FALSE)</f>
        <v>Si</v>
      </c>
      <c r="J103" s="142" t="str">
        <f>VLOOKUP(E103,VIP!$A$2:$O11361,8,FALSE)</f>
        <v>Si</v>
      </c>
      <c r="K103" s="142" t="str">
        <f>VLOOKUP(E103,VIP!$A$2:$O14935,6,0)</f>
        <v>No</v>
      </c>
      <c r="L103" s="143" t="s">
        <v>2557</v>
      </c>
      <c r="M103" s="99" t="s">
        <v>2442</v>
      </c>
      <c r="N103" s="99" t="s">
        <v>2449</v>
      </c>
      <c r="O103" s="142" t="s">
        <v>2450</v>
      </c>
      <c r="P103" s="142"/>
      <c r="Q103" s="99" t="s">
        <v>2557</v>
      </c>
    </row>
    <row r="104" spans="1:17" s="117" customFormat="1" ht="18" x14ac:dyDescent="0.25">
      <c r="A104" s="142" t="str">
        <f>VLOOKUP(E104,'LISTADO ATM'!$A$2:$C$901,3,0)</f>
        <v>DISTRITO NACIONAL</v>
      </c>
      <c r="B104" s="139" t="s">
        <v>2706</v>
      </c>
      <c r="C104" s="100">
        <v>44397.898842592593</v>
      </c>
      <c r="D104" s="100" t="s">
        <v>2445</v>
      </c>
      <c r="E104" s="134">
        <v>54</v>
      </c>
      <c r="F104" s="142" t="str">
        <f>VLOOKUP(E104,VIP!$A$2:$O14514,2,0)</f>
        <v>DRBR054</v>
      </c>
      <c r="G104" s="142" t="str">
        <f>VLOOKUP(E104,'LISTADO ATM'!$A$2:$B$900,2,0)</f>
        <v xml:space="preserve">ATM Autoservicio Galería 360 </v>
      </c>
      <c r="H104" s="142" t="str">
        <f>VLOOKUP(E104,VIP!$A$2:$O19475,7,FALSE)</f>
        <v>Si</v>
      </c>
      <c r="I104" s="142" t="str">
        <f>VLOOKUP(E104,VIP!$A$2:$O11440,8,FALSE)</f>
        <v>Si</v>
      </c>
      <c r="J104" s="142" t="str">
        <f>VLOOKUP(E104,VIP!$A$2:$O11390,8,FALSE)</f>
        <v>Si</v>
      </c>
      <c r="K104" s="142" t="str">
        <f>VLOOKUP(E104,VIP!$A$2:$O14964,6,0)</f>
        <v>NO</v>
      </c>
      <c r="L104" s="143" t="s">
        <v>2707</v>
      </c>
      <c r="M104" s="99" t="s">
        <v>2442</v>
      </c>
      <c r="N104" s="99" t="s">
        <v>2449</v>
      </c>
      <c r="O104" s="142" t="s">
        <v>2450</v>
      </c>
      <c r="P104" s="142"/>
      <c r="Q104" s="160" t="s">
        <v>2707</v>
      </c>
    </row>
    <row r="105" spans="1:17" s="117" customFormat="1" ht="18" x14ac:dyDescent="0.25">
      <c r="A105" s="142" t="str">
        <f>VLOOKUP(E105,'LISTADO ATM'!$A$2:$C$901,3,0)</f>
        <v>DISTRITO NACIONAL</v>
      </c>
      <c r="B105" s="139" t="s">
        <v>2606</v>
      </c>
      <c r="C105" s="100">
        <v>44397.403483796297</v>
      </c>
      <c r="D105" s="100" t="s">
        <v>2445</v>
      </c>
      <c r="E105" s="134">
        <v>618</v>
      </c>
      <c r="F105" s="142" t="str">
        <f>VLOOKUP(E105,VIP!$A$2:$O14471,2,0)</f>
        <v>DRBR618</v>
      </c>
      <c r="G105" s="142" t="str">
        <f>VLOOKUP(E105,'LISTADO ATM'!$A$2:$B$900,2,0)</f>
        <v xml:space="preserve">ATM Bienes Nacionales </v>
      </c>
      <c r="H105" s="142" t="str">
        <f>VLOOKUP(E105,VIP!$A$2:$O19432,7,FALSE)</f>
        <v>Si</v>
      </c>
      <c r="I105" s="142" t="str">
        <f>VLOOKUP(E105,VIP!$A$2:$O11397,8,FALSE)</f>
        <v>Si</v>
      </c>
      <c r="J105" s="142" t="str">
        <f>VLOOKUP(E105,VIP!$A$2:$O11347,8,FALSE)</f>
        <v>Si</v>
      </c>
      <c r="K105" s="142" t="str">
        <f>VLOOKUP(E105,VIP!$A$2:$O14921,6,0)</f>
        <v>NO</v>
      </c>
      <c r="L105" s="143" t="s">
        <v>2438</v>
      </c>
      <c r="M105" s="99" t="s">
        <v>2442</v>
      </c>
      <c r="N105" s="99" t="s">
        <v>2449</v>
      </c>
      <c r="O105" s="142" t="s">
        <v>2450</v>
      </c>
      <c r="P105" s="142"/>
      <c r="Q105" s="160" t="s">
        <v>2438</v>
      </c>
    </row>
    <row r="106" spans="1:17" s="117" customFormat="1" ht="18" x14ac:dyDescent="0.25">
      <c r="A106" s="142" t="str">
        <f>VLOOKUP(E106,'LISTADO ATM'!$A$2:$C$901,3,0)</f>
        <v>DISTRITO NACIONAL</v>
      </c>
      <c r="B106" s="139" t="s">
        <v>2620</v>
      </c>
      <c r="C106" s="100">
        <v>44397.658217592594</v>
      </c>
      <c r="D106" s="100" t="s">
        <v>2445</v>
      </c>
      <c r="E106" s="134">
        <v>567</v>
      </c>
      <c r="F106" s="142" t="str">
        <f>VLOOKUP(E106,VIP!$A$2:$O14464,2,0)</f>
        <v>DRBR015</v>
      </c>
      <c r="G106" s="142" t="str">
        <f>VLOOKUP(E106,'LISTADO ATM'!$A$2:$B$900,2,0)</f>
        <v xml:space="preserve">ATM Oficina Máximo Gómez </v>
      </c>
      <c r="H106" s="142" t="str">
        <f>VLOOKUP(E106,VIP!$A$2:$O19425,7,FALSE)</f>
        <v>Si</v>
      </c>
      <c r="I106" s="142" t="str">
        <f>VLOOKUP(E106,VIP!$A$2:$O11390,8,FALSE)</f>
        <v>Si</v>
      </c>
      <c r="J106" s="142" t="str">
        <f>VLOOKUP(E106,VIP!$A$2:$O11340,8,FALSE)</f>
        <v>Si</v>
      </c>
      <c r="K106" s="142" t="str">
        <f>VLOOKUP(E106,VIP!$A$2:$O14914,6,0)</f>
        <v>NO</v>
      </c>
      <c r="L106" s="143" t="s">
        <v>2438</v>
      </c>
      <c r="M106" s="99" t="s">
        <v>2442</v>
      </c>
      <c r="N106" s="99" t="s">
        <v>2449</v>
      </c>
      <c r="O106" s="142" t="s">
        <v>2450</v>
      </c>
      <c r="P106" s="142"/>
      <c r="Q106" s="160" t="s">
        <v>2438</v>
      </c>
    </row>
    <row r="107" spans="1:17" s="117" customFormat="1" ht="18" x14ac:dyDescent="0.25">
      <c r="A107" s="142" t="str">
        <f>VLOOKUP(E107,'LISTADO ATM'!$A$2:$C$901,3,0)</f>
        <v>DISTRITO NACIONAL</v>
      </c>
      <c r="B107" s="139">
        <v>3335961415</v>
      </c>
      <c r="C107" s="100">
        <v>44397.726620370369</v>
      </c>
      <c r="D107" s="100" t="s">
        <v>2445</v>
      </c>
      <c r="E107" s="134">
        <v>585</v>
      </c>
      <c r="F107" s="142" t="str">
        <f>VLOOKUP(E107,VIP!$A$2:$O14466,2,0)</f>
        <v>DRBR083</v>
      </c>
      <c r="G107" s="142" t="str">
        <f>VLOOKUP(E107,'LISTADO ATM'!$A$2:$B$900,2,0)</f>
        <v xml:space="preserve">ATM Oficina Haina Oriental </v>
      </c>
      <c r="H107" s="142" t="str">
        <f>VLOOKUP(E107,VIP!$A$2:$O19427,7,FALSE)</f>
        <v>Si</v>
      </c>
      <c r="I107" s="142" t="str">
        <f>VLOOKUP(E107,VIP!$A$2:$O11392,8,FALSE)</f>
        <v>Si</v>
      </c>
      <c r="J107" s="142" t="str">
        <f>VLOOKUP(E107,VIP!$A$2:$O11342,8,FALSE)</f>
        <v>Si</v>
      </c>
      <c r="K107" s="142" t="str">
        <f>VLOOKUP(E107,VIP!$A$2:$O14916,6,0)</f>
        <v>NO</v>
      </c>
      <c r="L107" s="143" t="s">
        <v>2438</v>
      </c>
      <c r="M107" s="99" t="s">
        <v>2442</v>
      </c>
      <c r="N107" s="99" t="s">
        <v>2449</v>
      </c>
      <c r="O107" s="142" t="s">
        <v>2450</v>
      </c>
      <c r="P107" s="142"/>
      <c r="Q107" s="160" t="s">
        <v>2438</v>
      </c>
    </row>
    <row r="108" spans="1:17" s="117" customFormat="1" ht="18" x14ac:dyDescent="0.25">
      <c r="A108" s="142" t="str">
        <f>VLOOKUP(E108,'LISTADO ATM'!$A$2:$C$901,3,0)</f>
        <v>SUR</v>
      </c>
      <c r="B108" s="139" t="s">
        <v>2705</v>
      </c>
      <c r="C108" s="100">
        <v>44398.659594907411</v>
      </c>
      <c r="D108" s="100" t="s">
        <v>2445</v>
      </c>
      <c r="E108" s="134">
        <v>33</v>
      </c>
      <c r="F108" s="142" t="str">
        <f>VLOOKUP(E108,VIP!$A$2:$O14513,2,0)</f>
        <v>DRBR033</v>
      </c>
      <c r="G108" s="142" t="str">
        <f>VLOOKUP(E108,'LISTADO ATM'!$A$2:$B$900,2,0)</f>
        <v xml:space="preserve">ATM UNP Juan de Herrera </v>
      </c>
      <c r="H108" s="142" t="str">
        <f>VLOOKUP(E108,VIP!$A$2:$O19474,7,FALSE)</f>
        <v>Si</v>
      </c>
      <c r="I108" s="142" t="str">
        <f>VLOOKUP(E108,VIP!$A$2:$O11439,8,FALSE)</f>
        <v>Si</v>
      </c>
      <c r="J108" s="142" t="str">
        <f>VLOOKUP(E108,VIP!$A$2:$O11389,8,FALSE)</f>
        <v>Si</v>
      </c>
      <c r="K108" s="142" t="str">
        <f>VLOOKUP(E108,VIP!$A$2:$O14963,6,0)</f>
        <v>NO</v>
      </c>
      <c r="L108" s="143" t="s">
        <v>2438</v>
      </c>
      <c r="M108" s="99" t="s">
        <v>2442</v>
      </c>
      <c r="N108" s="99" t="s">
        <v>2449</v>
      </c>
      <c r="O108" s="142" t="s">
        <v>2450</v>
      </c>
      <c r="P108" s="142"/>
      <c r="Q108" s="160" t="s">
        <v>2438</v>
      </c>
    </row>
    <row r="109" spans="1:17" s="117" customFormat="1" ht="18" x14ac:dyDescent="0.25">
      <c r="A109" s="142" t="str">
        <f>VLOOKUP(E109,'LISTADO ATM'!$A$2:$C$901,3,0)</f>
        <v>DISTRITO NACIONAL</v>
      </c>
      <c r="B109" s="139" t="s">
        <v>2603</v>
      </c>
      <c r="C109" s="100">
        <v>44397.428761574076</v>
      </c>
      <c r="D109" s="100" t="s">
        <v>2177</v>
      </c>
      <c r="E109" s="134">
        <v>476</v>
      </c>
      <c r="F109" s="142" t="str">
        <f>VLOOKUP(E109,VIP!$A$2:$O14465,2,0)</f>
        <v>DRBR476</v>
      </c>
      <c r="G109" s="142" t="str">
        <f>VLOOKUP(E109,'LISTADO ATM'!$A$2:$B$900,2,0)</f>
        <v xml:space="preserve">ATM Multicentro La Sirena Las Caobas </v>
      </c>
      <c r="H109" s="142" t="str">
        <f>VLOOKUP(E109,VIP!$A$2:$O19426,7,FALSE)</f>
        <v>Si</v>
      </c>
      <c r="I109" s="142" t="str">
        <f>VLOOKUP(E109,VIP!$A$2:$O11391,8,FALSE)</f>
        <v>Si</v>
      </c>
      <c r="J109" s="142" t="str">
        <f>VLOOKUP(E109,VIP!$A$2:$O11341,8,FALSE)</f>
        <v>Si</v>
      </c>
      <c r="K109" s="142" t="str">
        <f>VLOOKUP(E109,VIP!$A$2:$O14915,6,0)</f>
        <v>SI</v>
      </c>
      <c r="L109" s="143" t="s">
        <v>2585</v>
      </c>
      <c r="M109" s="99" t="s">
        <v>2442</v>
      </c>
      <c r="N109" s="99" t="s">
        <v>2449</v>
      </c>
      <c r="O109" s="142" t="s">
        <v>2451</v>
      </c>
      <c r="P109" s="142"/>
      <c r="Q109" s="99" t="s">
        <v>2585</v>
      </c>
    </row>
    <row r="110" spans="1:17" s="117" customFormat="1" ht="18" x14ac:dyDescent="0.25">
      <c r="A110" s="142" t="str">
        <f>VLOOKUP(E110,'LISTADO ATM'!$A$2:$C$901,3,0)</f>
        <v>SUR</v>
      </c>
      <c r="B110" s="139" t="s">
        <v>2637</v>
      </c>
      <c r="C110" s="100">
        <v>44398.146284722221</v>
      </c>
      <c r="D110" s="100" t="s">
        <v>2177</v>
      </c>
      <c r="E110" s="134">
        <v>135</v>
      </c>
      <c r="F110" s="142" t="str">
        <f>VLOOKUP(E110,VIP!$A$2:$O14482,2,0)</f>
        <v>DRBR135</v>
      </c>
      <c r="G110" s="142" t="str">
        <f>VLOOKUP(E110,'LISTADO ATM'!$A$2:$B$900,2,0)</f>
        <v xml:space="preserve">ATM Oficina Las Dunas Baní </v>
      </c>
      <c r="H110" s="142" t="str">
        <f>VLOOKUP(E110,VIP!$A$2:$O19443,7,FALSE)</f>
        <v>Si</v>
      </c>
      <c r="I110" s="142" t="str">
        <f>VLOOKUP(E110,VIP!$A$2:$O11408,8,FALSE)</f>
        <v>Si</v>
      </c>
      <c r="J110" s="142" t="str">
        <f>VLOOKUP(E110,VIP!$A$2:$O11358,8,FALSE)</f>
        <v>Si</v>
      </c>
      <c r="K110" s="142" t="str">
        <f>VLOOKUP(E110,VIP!$A$2:$O14932,6,0)</f>
        <v>SI</v>
      </c>
      <c r="L110" s="143" t="s">
        <v>2645</v>
      </c>
      <c r="M110" s="99" t="s">
        <v>2442</v>
      </c>
      <c r="N110" s="99" t="s">
        <v>2449</v>
      </c>
      <c r="O110" s="142" t="s">
        <v>2451</v>
      </c>
      <c r="P110" s="142"/>
      <c r="Q110" s="160" t="s">
        <v>2645</v>
      </c>
    </row>
    <row r="111" spans="1:17" s="117" customFormat="1" ht="18" x14ac:dyDescent="0.25">
      <c r="A111" s="142" t="str">
        <f>VLOOKUP(E111,'LISTADO ATM'!$A$2:$C$901,3,0)</f>
        <v>ESTE</v>
      </c>
      <c r="B111" s="139" t="s">
        <v>2598</v>
      </c>
      <c r="C111" s="100">
        <v>44396.753703703704</v>
      </c>
      <c r="D111" s="100" t="s">
        <v>2445</v>
      </c>
      <c r="E111" s="134">
        <v>429</v>
      </c>
      <c r="F111" s="142" t="str">
        <f>VLOOKUP(E111,VIP!$A$2:$O14463,2,0)</f>
        <v>DRBR429</v>
      </c>
      <c r="G111" s="142" t="str">
        <f>VLOOKUP(E111,'LISTADO ATM'!$A$2:$B$900,2,0)</f>
        <v xml:space="preserve">ATM Oficina Jumbo La Romana </v>
      </c>
      <c r="H111" s="142" t="str">
        <f>VLOOKUP(E111,VIP!$A$2:$O19424,7,FALSE)</f>
        <v>Si</v>
      </c>
      <c r="I111" s="142" t="str">
        <f>VLOOKUP(E111,VIP!$A$2:$O11389,8,FALSE)</f>
        <v>Si</v>
      </c>
      <c r="J111" s="142" t="str">
        <f>VLOOKUP(E111,VIP!$A$2:$O11339,8,FALSE)</f>
        <v>Si</v>
      </c>
      <c r="K111" s="142" t="str">
        <f>VLOOKUP(E111,VIP!$A$2:$O14913,6,0)</f>
        <v>NO</v>
      </c>
      <c r="L111" s="143" t="s">
        <v>2414</v>
      </c>
      <c r="M111" s="99" t="s">
        <v>2442</v>
      </c>
      <c r="N111" s="170" t="s">
        <v>2674</v>
      </c>
      <c r="O111" s="142" t="s">
        <v>2450</v>
      </c>
      <c r="P111" s="142"/>
      <c r="Q111" s="99" t="s">
        <v>2414</v>
      </c>
    </row>
    <row r="112" spans="1:17" s="117" customFormat="1" ht="18" x14ac:dyDescent="0.25">
      <c r="A112" s="142" t="str">
        <f>VLOOKUP(E112,'LISTADO ATM'!$A$2:$C$901,3,0)</f>
        <v>DISTRITO NACIONAL</v>
      </c>
      <c r="B112" s="139">
        <v>3335961444</v>
      </c>
      <c r="C112" s="100">
        <v>44397.799166666664</v>
      </c>
      <c r="D112" s="100" t="s">
        <v>2445</v>
      </c>
      <c r="E112" s="134">
        <v>884</v>
      </c>
      <c r="F112" s="142" t="str">
        <f>VLOOKUP(E112,VIP!$A$2:$O14495,2,0)</f>
        <v>DRBR884</v>
      </c>
      <c r="G112" s="142" t="str">
        <f>VLOOKUP(E112,'LISTADO ATM'!$A$2:$B$900,2,0)</f>
        <v xml:space="preserve">ATM UNP Olé Sabana Perdida </v>
      </c>
      <c r="H112" s="142" t="str">
        <f>VLOOKUP(E112,VIP!$A$2:$O19456,7,FALSE)</f>
        <v>Si</v>
      </c>
      <c r="I112" s="142" t="str">
        <f>VLOOKUP(E112,VIP!$A$2:$O11421,8,FALSE)</f>
        <v>Si</v>
      </c>
      <c r="J112" s="142" t="str">
        <f>VLOOKUP(E112,VIP!$A$2:$O11371,8,FALSE)</f>
        <v>Si</v>
      </c>
      <c r="K112" s="142" t="str">
        <f>VLOOKUP(E112,VIP!$A$2:$O14945,6,0)</f>
        <v>NO</v>
      </c>
      <c r="L112" s="143" t="s">
        <v>2414</v>
      </c>
      <c r="M112" s="99" t="s">
        <v>2442</v>
      </c>
      <c r="N112" s="99" t="s">
        <v>2449</v>
      </c>
      <c r="O112" s="142" t="s">
        <v>2450</v>
      </c>
      <c r="P112" s="142"/>
      <c r="Q112" s="160" t="s">
        <v>2414</v>
      </c>
    </row>
    <row r="113" spans="1:17" s="117" customFormat="1" ht="18" x14ac:dyDescent="0.25">
      <c r="A113" s="142" t="str">
        <f>VLOOKUP(E113,'LISTADO ATM'!$A$2:$C$901,3,0)</f>
        <v>ESTE</v>
      </c>
      <c r="B113" s="139" t="s">
        <v>2685</v>
      </c>
      <c r="C113" s="100">
        <v>44398.583981481483</v>
      </c>
      <c r="D113" s="100" t="s">
        <v>2445</v>
      </c>
      <c r="E113" s="134">
        <v>104</v>
      </c>
      <c r="F113" s="142" t="str">
        <f>VLOOKUP(E113,VIP!$A$2:$O14519,2,0)</f>
        <v>DRBR104</v>
      </c>
      <c r="G113" s="142" t="str">
        <f>VLOOKUP(E113,'LISTADO ATM'!$A$2:$B$900,2,0)</f>
        <v xml:space="preserve">ATM Jumbo Higuey </v>
      </c>
      <c r="H113" s="142" t="str">
        <f>VLOOKUP(E113,VIP!$A$2:$O19480,7,FALSE)</f>
        <v>Si</v>
      </c>
      <c r="I113" s="142" t="str">
        <f>VLOOKUP(E113,VIP!$A$2:$O11445,8,FALSE)</f>
        <v>Si</v>
      </c>
      <c r="J113" s="142" t="str">
        <f>VLOOKUP(E113,VIP!$A$2:$O11395,8,FALSE)</f>
        <v>Si</v>
      </c>
      <c r="K113" s="142" t="str">
        <f>VLOOKUP(E113,VIP!$A$2:$O14969,6,0)</f>
        <v>NO</v>
      </c>
      <c r="L113" s="143" t="s">
        <v>2414</v>
      </c>
      <c r="M113" s="99" t="s">
        <v>2442</v>
      </c>
      <c r="N113" s="99" t="s">
        <v>2449</v>
      </c>
      <c r="O113" s="142" t="s">
        <v>2450</v>
      </c>
      <c r="P113" s="142"/>
      <c r="Q113" s="160" t="s">
        <v>2414</v>
      </c>
    </row>
    <row r="114" spans="1:17" s="117" customFormat="1" ht="18" x14ac:dyDescent="0.25">
      <c r="A114" s="142" t="str">
        <f>VLOOKUP(E114,'LISTADO ATM'!$A$2:$C$901,3,0)</f>
        <v>ESTE</v>
      </c>
      <c r="B114" s="139" t="s">
        <v>2684</v>
      </c>
      <c r="C114" s="100">
        <v>44398.586689814816</v>
      </c>
      <c r="D114" s="100" t="s">
        <v>2465</v>
      </c>
      <c r="E114" s="134">
        <v>945</v>
      </c>
      <c r="F114" s="142" t="str">
        <f>VLOOKUP(E114,VIP!$A$2:$O14518,2,0)</f>
        <v>DRBR945</v>
      </c>
      <c r="G114" s="142" t="str">
        <f>VLOOKUP(E114,'LISTADO ATM'!$A$2:$B$900,2,0)</f>
        <v xml:space="preserve">ATM UNP El Valle (Hato Mayor) </v>
      </c>
      <c r="H114" s="142" t="str">
        <f>VLOOKUP(E114,VIP!$A$2:$O19479,7,FALSE)</f>
        <v>Si</v>
      </c>
      <c r="I114" s="142" t="str">
        <f>VLOOKUP(E114,VIP!$A$2:$O11444,8,FALSE)</f>
        <v>Si</v>
      </c>
      <c r="J114" s="142" t="str">
        <f>VLOOKUP(E114,VIP!$A$2:$O11394,8,FALSE)</f>
        <v>Si</v>
      </c>
      <c r="K114" s="142" t="str">
        <f>VLOOKUP(E114,VIP!$A$2:$O14968,6,0)</f>
        <v>NO</v>
      </c>
      <c r="L114" s="143" t="s">
        <v>2414</v>
      </c>
      <c r="M114" s="99" t="s">
        <v>2442</v>
      </c>
      <c r="N114" s="99" t="s">
        <v>2449</v>
      </c>
      <c r="O114" s="142" t="s">
        <v>2582</v>
      </c>
      <c r="P114" s="142"/>
      <c r="Q114" s="160" t="s">
        <v>2414</v>
      </c>
    </row>
    <row r="115" spans="1:17" s="117" customFormat="1" ht="18" x14ac:dyDescent="0.25">
      <c r="A115" s="142" t="str">
        <f>VLOOKUP(E115,'LISTADO ATM'!$A$2:$C$901,3,0)</f>
        <v>DISTRITO NACIONAL</v>
      </c>
      <c r="B115" s="139" t="s">
        <v>2683</v>
      </c>
      <c r="C115" s="100">
        <v>44398.588275462964</v>
      </c>
      <c r="D115" s="100" t="s">
        <v>2465</v>
      </c>
      <c r="E115" s="134">
        <v>487</v>
      </c>
      <c r="F115" s="142" t="str">
        <f>VLOOKUP(E115,VIP!$A$2:$O14517,2,0)</f>
        <v>DRBR487</v>
      </c>
      <c r="G115" s="142" t="str">
        <f>VLOOKUP(E115,'LISTADO ATM'!$A$2:$B$900,2,0)</f>
        <v xml:space="preserve">ATM Olé Hainamosa </v>
      </c>
      <c r="H115" s="142" t="str">
        <f>VLOOKUP(E115,VIP!$A$2:$O19478,7,FALSE)</f>
        <v>Si</v>
      </c>
      <c r="I115" s="142" t="str">
        <f>VLOOKUP(E115,VIP!$A$2:$O11443,8,FALSE)</f>
        <v>Si</v>
      </c>
      <c r="J115" s="142" t="str">
        <f>VLOOKUP(E115,VIP!$A$2:$O11393,8,FALSE)</f>
        <v>Si</v>
      </c>
      <c r="K115" s="142" t="str">
        <f>VLOOKUP(E115,VIP!$A$2:$O14967,6,0)</f>
        <v>SI</v>
      </c>
      <c r="L115" s="143" t="s">
        <v>2414</v>
      </c>
      <c r="M115" s="99" t="s">
        <v>2442</v>
      </c>
      <c r="N115" s="99" t="s">
        <v>2449</v>
      </c>
      <c r="O115" s="142" t="s">
        <v>2450</v>
      </c>
      <c r="P115" s="142"/>
      <c r="Q115" s="160" t="s">
        <v>2414</v>
      </c>
    </row>
    <row r="116" spans="1:17" s="117" customFormat="1" ht="18" x14ac:dyDescent="0.25">
      <c r="A116" s="142" t="str">
        <f>VLOOKUP(E116,'LISTADO ATM'!$A$2:$C$901,3,0)</f>
        <v>ESTE</v>
      </c>
      <c r="B116" s="139" t="s">
        <v>2681</v>
      </c>
      <c r="C116" s="100">
        <v>44398.58965277778</v>
      </c>
      <c r="D116" s="100" t="s">
        <v>2445</v>
      </c>
      <c r="E116" s="134">
        <v>742</v>
      </c>
      <c r="F116" s="142" t="str">
        <f>VLOOKUP(E116,VIP!$A$2:$O14515,2,0)</f>
        <v>DRBR990</v>
      </c>
      <c r="G116" s="142" t="str">
        <f>VLOOKUP(E116,'LISTADO ATM'!$A$2:$B$900,2,0)</f>
        <v xml:space="preserve">ATM Oficina Plaza del Rey (La Romana) </v>
      </c>
      <c r="H116" s="142" t="str">
        <f>VLOOKUP(E116,VIP!$A$2:$O19476,7,FALSE)</f>
        <v>Si</v>
      </c>
      <c r="I116" s="142" t="str">
        <f>VLOOKUP(E116,VIP!$A$2:$O11441,8,FALSE)</f>
        <v>Si</v>
      </c>
      <c r="J116" s="142" t="str">
        <f>VLOOKUP(E116,VIP!$A$2:$O11391,8,FALSE)</f>
        <v>Si</v>
      </c>
      <c r="K116" s="142" t="str">
        <f>VLOOKUP(E116,VIP!$A$2:$O14965,6,0)</f>
        <v>NO</v>
      </c>
      <c r="L116" s="143" t="s">
        <v>2414</v>
      </c>
      <c r="M116" s="99" t="s">
        <v>2442</v>
      </c>
      <c r="N116" s="99" t="s">
        <v>2449</v>
      </c>
      <c r="O116" s="142" t="s">
        <v>2450</v>
      </c>
      <c r="P116" s="142"/>
      <c r="Q116" s="160" t="s">
        <v>2414</v>
      </c>
    </row>
    <row r="117" spans="1:17" s="117" customFormat="1" ht="18" x14ac:dyDescent="0.25">
      <c r="A117" s="142" t="str">
        <f>VLOOKUP(E117,'LISTADO ATM'!$A$2:$C$901,3,0)</f>
        <v>NORTE</v>
      </c>
      <c r="B117" s="139" t="s">
        <v>2680</v>
      </c>
      <c r="C117" s="100">
        <v>44398.59070601852</v>
      </c>
      <c r="D117" s="100" t="s">
        <v>2465</v>
      </c>
      <c r="E117" s="134">
        <v>605</v>
      </c>
      <c r="F117" s="142" t="str">
        <f>VLOOKUP(E117,VIP!$A$2:$O14514,2,0)</f>
        <v>DRBR141</v>
      </c>
      <c r="G117" s="142" t="str">
        <f>VLOOKUP(E117,'LISTADO ATM'!$A$2:$B$900,2,0)</f>
        <v xml:space="preserve">ATM Oficina Bonao I </v>
      </c>
      <c r="H117" s="142" t="str">
        <f>VLOOKUP(E117,VIP!$A$2:$O19475,7,FALSE)</f>
        <v>Si</v>
      </c>
      <c r="I117" s="142" t="str">
        <f>VLOOKUP(E117,VIP!$A$2:$O11440,8,FALSE)</f>
        <v>Si</v>
      </c>
      <c r="J117" s="142" t="str">
        <f>VLOOKUP(E117,VIP!$A$2:$O11390,8,FALSE)</f>
        <v>Si</v>
      </c>
      <c r="K117" s="142" t="str">
        <f>VLOOKUP(E117,VIP!$A$2:$O14964,6,0)</f>
        <v>SI</v>
      </c>
      <c r="L117" s="143" t="s">
        <v>2414</v>
      </c>
      <c r="M117" s="99" t="s">
        <v>2442</v>
      </c>
      <c r="N117" s="99" t="s">
        <v>2449</v>
      </c>
      <c r="O117" s="142" t="s">
        <v>2582</v>
      </c>
      <c r="P117" s="142"/>
      <c r="Q117" s="160" t="s">
        <v>2414</v>
      </c>
    </row>
    <row r="118" spans="1:17" s="117" customFormat="1" ht="18" x14ac:dyDescent="0.25">
      <c r="A118" s="142" t="str">
        <f>VLOOKUP(E118,'LISTADO ATM'!$A$2:$C$901,3,0)</f>
        <v>DISTRITO NACIONAL</v>
      </c>
      <c r="B118" s="139" t="s">
        <v>2675</v>
      </c>
      <c r="C118" s="100">
        <v>44398.614004629628</v>
      </c>
      <c r="D118" s="100" t="s">
        <v>2465</v>
      </c>
      <c r="E118" s="134">
        <v>957</v>
      </c>
      <c r="F118" s="142" t="str">
        <f>VLOOKUP(E118,VIP!$A$2:$O14509,2,0)</f>
        <v>DRBR23F</v>
      </c>
      <c r="G118" s="142" t="str">
        <f>VLOOKUP(E118,'LISTADO ATM'!$A$2:$B$900,2,0)</f>
        <v xml:space="preserve">ATM Oficina Venezuela </v>
      </c>
      <c r="H118" s="142" t="str">
        <f>VLOOKUP(E118,VIP!$A$2:$O19470,7,FALSE)</f>
        <v>Si</v>
      </c>
      <c r="I118" s="142" t="str">
        <f>VLOOKUP(E118,VIP!$A$2:$O11435,8,FALSE)</f>
        <v>Si</v>
      </c>
      <c r="J118" s="142" t="str">
        <f>VLOOKUP(E118,VIP!$A$2:$O11385,8,FALSE)</f>
        <v>Si</v>
      </c>
      <c r="K118" s="142" t="str">
        <f>VLOOKUP(E118,VIP!$A$2:$O14959,6,0)</f>
        <v>SI</v>
      </c>
      <c r="L118" s="143" t="s">
        <v>2414</v>
      </c>
      <c r="M118" s="99" t="s">
        <v>2442</v>
      </c>
      <c r="N118" s="99" t="s">
        <v>2449</v>
      </c>
      <c r="O118" s="142" t="s">
        <v>2582</v>
      </c>
      <c r="P118" s="142"/>
      <c r="Q118" s="160" t="s">
        <v>2414</v>
      </c>
    </row>
    <row r="119" spans="1:17" s="117" customFormat="1" ht="18" x14ac:dyDescent="0.25">
      <c r="A119" s="142" t="str">
        <f>VLOOKUP(E119,'LISTADO ATM'!$A$2:$C$901,3,0)</f>
        <v>ESTE</v>
      </c>
      <c r="B119" s="139" t="s">
        <v>2703</v>
      </c>
      <c r="C119" s="100">
        <v>44398.666932870372</v>
      </c>
      <c r="D119" s="100" t="s">
        <v>2445</v>
      </c>
      <c r="E119" s="134">
        <v>651</v>
      </c>
      <c r="F119" s="142" t="str">
        <f>VLOOKUP(E119,VIP!$A$2:$O14511,2,0)</f>
        <v>DRBR651</v>
      </c>
      <c r="G119" s="142" t="str">
        <f>VLOOKUP(E119,'LISTADO ATM'!$A$2:$B$900,2,0)</f>
        <v>ATM Eco Petroleo Romana</v>
      </c>
      <c r="H119" s="142" t="str">
        <f>VLOOKUP(E119,VIP!$A$2:$O19472,7,FALSE)</f>
        <v>Si</v>
      </c>
      <c r="I119" s="142" t="str">
        <f>VLOOKUP(E119,VIP!$A$2:$O11437,8,FALSE)</f>
        <v>Si</v>
      </c>
      <c r="J119" s="142" t="str">
        <f>VLOOKUP(E119,VIP!$A$2:$O11387,8,FALSE)</f>
        <v>Si</v>
      </c>
      <c r="K119" s="142" t="str">
        <f>VLOOKUP(E119,VIP!$A$2:$O14961,6,0)</f>
        <v>NO</v>
      </c>
      <c r="L119" s="143" t="s">
        <v>2414</v>
      </c>
      <c r="M119" s="99" t="s">
        <v>2442</v>
      </c>
      <c r="N119" s="99" t="s">
        <v>2449</v>
      </c>
      <c r="O119" s="142" t="s">
        <v>2450</v>
      </c>
      <c r="P119" s="142"/>
      <c r="Q119" s="160" t="s">
        <v>2414</v>
      </c>
    </row>
    <row r="120" spans="1:17" s="117" customFormat="1" ht="18" x14ac:dyDescent="0.25">
      <c r="A120" s="142" t="str">
        <f>VLOOKUP(E120,'LISTADO ATM'!$A$2:$C$901,3,0)</f>
        <v>DISTRITO NACIONAL</v>
      </c>
      <c r="B120" s="139" t="s">
        <v>2602</v>
      </c>
      <c r="C120" s="100">
        <v>44397.439363425925</v>
      </c>
      <c r="D120" s="100" t="s">
        <v>2177</v>
      </c>
      <c r="E120" s="134">
        <v>836</v>
      </c>
      <c r="F120" s="142" t="str">
        <f>VLOOKUP(E120,VIP!$A$2:$O14464,2,0)</f>
        <v>DRBR836</v>
      </c>
      <c r="G120" s="142" t="str">
        <f>VLOOKUP(E120,'LISTADO ATM'!$A$2:$B$900,2,0)</f>
        <v xml:space="preserve">ATM UNP Plaza Luperón </v>
      </c>
      <c r="H120" s="142" t="str">
        <f>VLOOKUP(E120,VIP!$A$2:$O19425,7,FALSE)</f>
        <v>Si</v>
      </c>
      <c r="I120" s="142" t="str">
        <f>VLOOKUP(E120,VIP!$A$2:$O11390,8,FALSE)</f>
        <v>Si</v>
      </c>
      <c r="J120" s="142" t="str">
        <f>VLOOKUP(E120,VIP!$A$2:$O11340,8,FALSE)</f>
        <v>Si</v>
      </c>
      <c r="K120" s="142" t="str">
        <f>VLOOKUP(E120,VIP!$A$2:$O14914,6,0)</f>
        <v>NO</v>
      </c>
      <c r="L120" s="143" t="s">
        <v>2461</v>
      </c>
      <c r="M120" s="99" t="s">
        <v>2442</v>
      </c>
      <c r="N120" s="99" t="s">
        <v>2449</v>
      </c>
      <c r="O120" s="142" t="s">
        <v>2451</v>
      </c>
      <c r="P120" s="142"/>
      <c r="Q120" s="160" t="s">
        <v>2461</v>
      </c>
    </row>
    <row r="121" spans="1:17" s="117" customFormat="1" ht="18" x14ac:dyDescent="0.25">
      <c r="A121" s="142" t="str">
        <f>VLOOKUP(E121,'LISTADO ATM'!$A$2:$C$901,3,0)</f>
        <v>DISTRITO NACIONAL</v>
      </c>
      <c r="B121" s="139" t="s">
        <v>2666</v>
      </c>
      <c r="C121" s="100">
        <v>44398.411134259259</v>
      </c>
      <c r="D121" s="100" t="s">
        <v>2177</v>
      </c>
      <c r="E121" s="134">
        <v>298</v>
      </c>
      <c r="F121" s="142" t="str">
        <f>VLOOKUP(E121,VIP!$A$2:$O14500,2,0)</f>
        <v>DRBR298</v>
      </c>
      <c r="G121" s="142" t="str">
        <f>VLOOKUP(E121,'LISTADO ATM'!$A$2:$B$900,2,0)</f>
        <v xml:space="preserve">ATM S/M Aprezio Engombe </v>
      </c>
      <c r="H121" s="142" t="str">
        <f>VLOOKUP(E121,VIP!$A$2:$O19461,7,FALSE)</f>
        <v>Si</v>
      </c>
      <c r="I121" s="142" t="str">
        <f>VLOOKUP(E121,VIP!$A$2:$O11426,8,FALSE)</f>
        <v>Si</v>
      </c>
      <c r="J121" s="142" t="str">
        <f>VLOOKUP(E121,VIP!$A$2:$O11376,8,FALSE)</f>
        <v>Si</v>
      </c>
      <c r="K121" s="142" t="str">
        <f>VLOOKUP(E121,VIP!$A$2:$O14950,6,0)</f>
        <v>NO</v>
      </c>
      <c r="L121" s="143" t="s">
        <v>2461</v>
      </c>
      <c r="M121" s="99" t="s">
        <v>2442</v>
      </c>
      <c r="N121" s="99" t="s">
        <v>2449</v>
      </c>
      <c r="O121" s="142" t="s">
        <v>2451</v>
      </c>
      <c r="P121" s="142"/>
      <c r="Q121" s="160" t="s">
        <v>2461</v>
      </c>
    </row>
    <row r="122" spans="1:17" s="117" customFormat="1" ht="18" x14ac:dyDescent="0.25">
      <c r="A122" s="142" t="str">
        <f>VLOOKUP(E122,'LISTADO ATM'!$A$2:$C$901,3,0)</f>
        <v>ESTE</v>
      </c>
      <c r="B122" s="139" t="s">
        <v>2697</v>
      </c>
      <c r="C122" s="100">
        <v>44398.501516203702</v>
      </c>
      <c r="D122" s="100" t="s">
        <v>2177</v>
      </c>
      <c r="E122" s="134">
        <v>268</v>
      </c>
      <c r="F122" s="142" t="str">
        <f>VLOOKUP(E122,VIP!$A$2:$O14531,2,0)</f>
        <v>DRBR268</v>
      </c>
      <c r="G122" s="142" t="str">
        <f>VLOOKUP(E122,'LISTADO ATM'!$A$2:$B$900,2,0)</f>
        <v xml:space="preserve">ATM Autobanco La Altagracia (Higuey) </v>
      </c>
      <c r="H122" s="142" t="str">
        <f>VLOOKUP(E122,VIP!$A$2:$O19492,7,FALSE)</f>
        <v>Si</v>
      </c>
      <c r="I122" s="142" t="str">
        <f>VLOOKUP(E122,VIP!$A$2:$O11457,8,FALSE)</f>
        <v>Si</v>
      </c>
      <c r="J122" s="142" t="str">
        <f>VLOOKUP(E122,VIP!$A$2:$O11407,8,FALSE)</f>
        <v>Si</v>
      </c>
      <c r="K122" s="142" t="str">
        <f>VLOOKUP(E122,VIP!$A$2:$O14981,6,0)</f>
        <v>NO</v>
      </c>
      <c r="L122" s="143" t="s">
        <v>2461</v>
      </c>
      <c r="M122" s="99" t="s">
        <v>2442</v>
      </c>
      <c r="N122" s="99" t="s">
        <v>2449</v>
      </c>
      <c r="O122" s="142" t="s">
        <v>2451</v>
      </c>
      <c r="P122" s="142"/>
      <c r="Q122" s="160" t="s">
        <v>2461</v>
      </c>
    </row>
    <row r="123" spans="1:17" s="117" customFormat="1" ht="18" x14ac:dyDescent="0.25">
      <c r="A123" s="142" t="str">
        <f>VLOOKUP(E123,'LISTADO ATM'!$A$2:$C$901,3,0)</f>
        <v>DISTRITO NACIONAL</v>
      </c>
      <c r="B123" s="139" t="s">
        <v>2694</v>
      </c>
      <c r="C123" s="100">
        <v>44398.557974537034</v>
      </c>
      <c r="D123" s="100" t="s">
        <v>2177</v>
      </c>
      <c r="E123" s="134">
        <v>239</v>
      </c>
      <c r="F123" s="142" t="str">
        <f>VLOOKUP(E123,VIP!$A$2:$O14528,2,0)</f>
        <v>DRBR239</v>
      </c>
      <c r="G123" s="142" t="str">
        <f>VLOOKUP(E123,'LISTADO ATM'!$A$2:$B$900,2,0)</f>
        <v xml:space="preserve">ATM Autobanco Charles de Gaulle </v>
      </c>
      <c r="H123" s="142" t="str">
        <f>VLOOKUP(E123,VIP!$A$2:$O19489,7,FALSE)</f>
        <v>Si</v>
      </c>
      <c r="I123" s="142" t="str">
        <f>VLOOKUP(E123,VIP!$A$2:$O11454,8,FALSE)</f>
        <v>Si</v>
      </c>
      <c r="J123" s="142" t="str">
        <f>VLOOKUP(E123,VIP!$A$2:$O11404,8,FALSE)</f>
        <v>Si</v>
      </c>
      <c r="K123" s="142" t="str">
        <f>VLOOKUP(E123,VIP!$A$2:$O14978,6,0)</f>
        <v>SI</v>
      </c>
      <c r="L123" s="143" t="s">
        <v>2461</v>
      </c>
      <c r="M123" s="99" t="s">
        <v>2442</v>
      </c>
      <c r="N123" s="99" t="s">
        <v>2449</v>
      </c>
      <c r="O123" s="142" t="s">
        <v>2451</v>
      </c>
      <c r="P123" s="142"/>
      <c r="Q123" s="160" t="s">
        <v>2461</v>
      </c>
    </row>
    <row r="124" spans="1:17" s="117" customFormat="1" ht="18" x14ac:dyDescent="0.25">
      <c r="A124" s="142" t="str">
        <f>VLOOKUP(E124,'LISTADO ATM'!$A$2:$C$901,3,0)</f>
        <v>NORTE</v>
      </c>
      <c r="B124" s="139" t="s">
        <v>2693</v>
      </c>
      <c r="C124" s="100">
        <v>44398.563888888886</v>
      </c>
      <c r="D124" s="100" t="s">
        <v>2178</v>
      </c>
      <c r="E124" s="134">
        <v>854</v>
      </c>
      <c r="F124" s="142" t="str">
        <f>VLOOKUP(E124,VIP!$A$2:$O14527,2,0)</f>
        <v>DRBR854</v>
      </c>
      <c r="G124" s="142" t="str">
        <f>VLOOKUP(E124,'LISTADO ATM'!$A$2:$B$900,2,0)</f>
        <v xml:space="preserve">ATM Centro Comercial Blanco Batista </v>
      </c>
      <c r="H124" s="142" t="str">
        <f>VLOOKUP(E124,VIP!$A$2:$O19488,7,FALSE)</f>
        <v>Si</v>
      </c>
      <c r="I124" s="142" t="str">
        <f>VLOOKUP(E124,VIP!$A$2:$O11453,8,FALSE)</f>
        <v>Si</v>
      </c>
      <c r="J124" s="142" t="str">
        <f>VLOOKUP(E124,VIP!$A$2:$O11403,8,FALSE)</f>
        <v>Si</v>
      </c>
      <c r="K124" s="142" t="str">
        <f>VLOOKUP(E124,VIP!$A$2:$O14977,6,0)</f>
        <v>NO</v>
      </c>
      <c r="L124" s="143" t="s">
        <v>2461</v>
      </c>
      <c r="M124" s="99" t="s">
        <v>2442</v>
      </c>
      <c r="N124" s="99" t="s">
        <v>2652</v>
      </c>
      <c r="O124" s="142" t="s">
        <v>2643</v>
      </c>
      <c r="P124" s="142"/>
      <c r="Q124" s="160" t="s">
        <v>2461</v>
      </c>
    </row>
    <row r="125" spans="1:17" s="117" customFormat="1" ht="18" x14ac:dyDescent="0.25">
      <c r="A125" s="142" t="str">
        <f>VLOOKUP(E125,'LISTADO ATM'!$A$2:$C$901,3,0)</f>
        <v>DISTRITO NACIONAL</v>
      </c>
      <c r="B125" s="139" t="s">
        <v>2692</v>
      </c>
      <c r="C125" s="100">
        <v>44398.568703703706</v>
      </c>
      <c r="D125" s="100" t="s">
        <v>2177</v>
      </c>
      <c r="E125" s="134">
        <v>281</v>
      </c>
      <c r="F125" s="142" t="str">
        <f>VLOOKUP(E125,VIP!$A$2:$O14526,2,0)</f>
        <v>DRBR737</v>
      </c>
      <c r="G125" s="142" t="str">
        <f>VLOOKUP(E125,'LISTADO ATM'!$A$2:$B$900,2,0)</f>
        <v xml:space="preserve">ATM S/M Pola Independencia </v>
      </c>
      <c r="H125" s="142" t="str">
        <f>VLOOKUP(E125,VIP!$A$2:$O19487,7,FALSE)</f>
        <v>Si</v>
      </c>
      <c r="I125" s="142" t="str">
        <f>VLOOKUP(E125,VIP!$A$2:$O11452,8,FALSE)</f>
        <v>Si</v>
      </c>
      <c r="J125" s="142" t="str">
        <f>VLOOKUP(E125,VIP!$A$2:$O11402,8,FALSE)</f>
        <v>Si</v>
      </c>
      <c r="K125" s="142" t="str">
        <f>VLOOKUP(E125,VIP!$A$2:$O14976,6,0)</f>
        <v>NO</v>
      </c>
      <c r="L125" s="143" t="s">
        <v>2461</v>
      </c>
      <c r="M125" s="99" t="s">
        <v>2442</v>
      </c>
      <c r="N125" s="99" t="s">
        <v>2449</v>
      </c>
      <c r="O125" s="142" t="s">
        <v>2451</v>
      </c>
      <c r="P125" s="142"/>
      <c r="Q125" s="160" t="s">
        <v>2461</v>
      </c>
    </row>
    <row r="126" spans="1:17" s="117" customFormat="1" ht="18" x14ac:dyDescent="0.25">
      <c r="A126" s="142" t="str">
        <f>VLOOKUP(E126,'LISTADO ATM'!$A$2:$C$901,3,0)</f>
        <v>DISTRITO NACIONAL</v>
      </c>
      <c r="B126" s="139" t="s">
        <v>2691</v>
      </c>
      <c r="C126" s="100">
        <v>44398.5703125</v>
      </c>
      <c r="D126" s="100" t="s">
        <v>2177</v>
      </c>
      <c r="E126" s="134">
        <v>788</v>
      </c>
      <c r="F126" s="142" t="str">
        <f>VLOOKUP(E126,VIP!$A$2:$O14525,2,0)</f>
        <v>DRBR452</v>
      </c>
      <c r="G126" s="142" t="str">
        <f>VLOOKUP(E126,'LISTADO ATM'!$A$2:$B$900,2,0)</f>
        <v xml:space="preserve">ATM Relaciones Exteriores (Cancillería) </v>
      </c>
      <c r="H126" s="142" t="str">
        <f>VLOOKUP(E126,VIP!$A$2:$O19486,7,FALSE)</f>
        <v>No</v>
      </c>
      <c r="I126" s="142" t="str">
        <f>VLOOKUP(E126,VIP!$A$2:$O11451,8,FALSE)</f>
        <v>No</v>
      </c>
      <c r="J126" s="142" t="str">
        <f>VLOOKUP(E126,VIP!$A$2:$O11401,8,FALSE)</f>
        <v>No</v>
      </c>
      <c r="K126" s="142" t="str">
        <f>VLOOKUP(E126,VIP!$A$2:$O14975,6,0)</f>
        <v>NO</v>
      </c>
      <c r="L126" s="143" t="s">
        <v>2461</v>
      </c>
      <c r="M126" s="99" t="s">
        <v>2442</v>
      </c>
      <c r="N126" s="99" t="s">
        <v>2449</v>
      </c>
      <c r="O126" s="142" t="s">
        <v>2451</v>
      </c>
      <c r="P126" s="142"/>
      <c r="Q126" s="160" t="s">
        <v>2461</v>
      </c>
    </row>
    <row r="127" spans="1:17" s="117" customFormat="1" ht="18" x14ac:dyDescent="0.25">
      <c r="A127" s="142" t="str">
        <f>VLOOKUP(E127,'LISTADO ATM'!$A$2:$C$901,3,0)</f>
        <v>NORTE</v>
      </c>
      <c r="B127" s="139" t="s">
        <v>2690</v>
      </c>
      <c r="C127" s="100">
        <v>44398.574733796297</v>
      </c>
      <c r="D127" s="100" t="s">
        <v>2178</v>
      </c>
      <c r="E127" s="134">
        <v>796</v>
      </c>
      <c r="F127" s="142" t="str">
        <f>VLOOKUP(E127,VIP!$A$2:$O14524,2,0)</f>
        <v>DRBR155</v>
      </c>
      <c r="G127" s="142" t="str">
        <f>VLOOKUP(E127,'LISTADO ATM'!$A$2:$B$900,2,0)</f>
        <v xml:space="preserve">ATM Oficina Plaza Ventura (Nagua) </v>
      </c>
      <c r="H127" s="142" t="str">
        <f>VLOOKUP(E127,VIP!$A$2:$O19485,7,FALSE)</f>
        <v>Si</v>
      </c>
      <c r="I127" s="142" t="str">
        <f>VLOOKUP(E127,VIP!$A$2:$O11450,8,FALSE)</f>
        <v>Si</v>
      </c>
      <c r="J127" s="142" t="str">
        <f>VLOOKUP(E127,VIP!$A$2:$O11400,8,FALSE)</f>
        <v>Si</v>
      </c>
      <c r="K127" s="142" t="str">
        <f>VLOOKUP(E127,VIP!$A$2:$O14974,6,0)</f>
        <v>SI</v>
      </c>
      <c r="L127" s="143" t="s">
        <v>2461</v>
      </c>
      <c r="M127" s="99" t="s">
        <v>2442</v>
      </c>
      <c r="N127" s="99" t="s">
        <v>2652</v>
      </c>
      <c r="O127" s="142" t="s">
        <v>2643</v>
      </c>
      <c r="P127" s="142"/>
      <c r="Q127" s="160" t="s">
        <v>2461</v>
      </c>
    </row>
    <row r="128" spans="1:17" s="117" customFormat="1" ht="18" x14ac:dyDescent="0.25">
      <c r="A128" s="142" t="str">
        <f>VLOOKUP(E128,'LISTADO ATM'!$A$2:$C$901,3,0)</f>
        <v>DISTRITO NACIONAL</v>
      </c>
      <c r="B128" s="139" t="s">
        <v>2679</v>
      </c>
      <c r="C128" s="100">
        <v>44398.591793981483</v>
      </c>
      <c r="D128" s="100" t="s">
        <v>2177</v>
      </c>
      <c r="E128" s="134">
        <v>335</v>
      </c>
      <c r="F128" s="142" t="str">
        <f>VLOOKUP(E128,VIP!$A$2:$O14513,2,0)</f>
        <v>DRBR335</v>
      </c>
      <c r="G128" s="142" t="str">
        <f>VLOOKUP(E128,'LISTADO ATM'!$A$2:$B$900,2,0)</f>
        <v>ATM Edificio Aster</v>
      </c>
      <c r="H128" s="142" t="str">
        <f>VLOOKUP(E128,VIP!$A$2:$O19474,7,FALSE)</f>
        <v>Si</v>
      </c>
      <c r="I128" s="142" t="str">
        <f>VLOOKUP(E128,VIP!$A$2:$O11439,8,FALSE)</f>
        <v>Si</v>
      </c>
      <c r="J128" s="142" t="str">
        <f>VLOOKUP(E128,VIP!$A$2:$O11389,8,FALSE)</f>
        <v>Si</v>
      </c>
      <c r="K128" s="142" t="str">
        <f>VLOOKUP(E128,VIP!$A$2:$O14963,6,0)</f>
        <v>NO</v>
      </c>
      <c r="L128" s="143" t="s">
        <v>2461</v>
      </c>
      <c r="M128" s="99" t="s">
        <v>2442</v>
      </c>
      <c r="N128" s="99" t="s">
        <v>2449</v>
      </c>
      <c r="O128" s="142" t="s">
        <v>2451</v>
      </c>
      <c r="P128" s="142"/>
      <c r="Q128" s="160" t="s">
        <v>2461</v>
      </c>
    </row>
    <row r="129" spans="1:17" s="117" customFormat="1" ht="18" x14ac:dyDescent="0.25">
      <c r="A129" s="142" t="str">
        <f>VLOOKUP(E129,'LISTADO ATM'!$A$2:$C$901,3,0)</f>
        <v>DISTRITO NACIONAL</v>
      </c>
      <c r="B129" s="139" t="s">
        <v>2678</v>
      </c>
      <c r="C129" s="100">
        <v>44398.595046296294</v>
      </c>
      <c r="D129" s="100" t="s">
        <v>2177</v>
      </c>
      <c r="E129" s="134">
        <v>493</v>
      </c>
      <c r="F129" s="142" t="str">
        <f>VLOOKUP(E129,VIP!$A$2:$O14512,2,0)</f>
        <v>DRBR493</v>
      </c>
      <c r="G129" s="142" t="str">
        <f>VLOOKUP(E129,'LISTADO ATM'!$A$2:$B$900,2,0)</f>
        <v xml:space="preserve">ATM Oficina Haina Occidental II </v>
      </c>
      <c r="H129" s="142" t="str">
        <f>VLOOKUP(E129,VIP!$A$2:$O19473,7,FALSE)</f>
        <v>Si</v>
      </c>
      <c r="I129" s="142" t="str">
        <f>VLOOKUP(E129,VIP!$A$2:$O11438,8,FALSE)</f>
        <v>Si</v>
      </c>
      <c r="J129" s="142" t="str">
        <f>VLOOKUP(E129,VIP!$A$2:$O11388,8,FALSE)</f>
        <v>Si</v>
      </c>
      <c r="K129" s="142" t="str">
        <f>VLOOKUP(E129,VIP!$A$2:$O14962,6,0)</f>
        <v>NO</v>
      </c>
      <c r="L129" s="143" t="s">
        <v>2461</v>
      </c>
      <c r="M129" s="99" t="s">
        <v>2442</v>
      </c>
      <c r="N129" s="99" t="s">
        <v>2449</v>
      </c>
      <c r="O129" s="142" t="s">
        <v>2451</v>
      </c>
      <c r="P129" s="142"/>
      <c r="Q129" s="160" t="s">
        <v>2461</v>
      </c>
    </row>
    <row r="130" spans="1:17" s="117" customFormat="1" ht="18" x14ac:dyDescent="0.25">
      <c r="A130" s="142" t="str">
        <f>VLOOKUP(E130,'LISTADO ATM'!$A$2:$C$901,3,0)</f>
        <v>DISTRITO NACIONAL</v>
      </c>
      <c r="B130" s="139" t="s">
        <v>2676</v>
      </c>
      <c r="C130" s="100">
        <v>44398.606550925928</v>
      </c>
      <c r="D130" s="100" t="s">
        <v>2177</v>
      </c>
      <c r="E130" s="134">
        <v>583</v>
      </c>
      <c r="F130" s="142" t="str">
        <f>VLOOKUP(E130,VIP!$A$2:$O14510,2,0)</f>
        <v>DRBR431</v>
      </c>
      <c r="G130" s="142" t="str">
        <f>VLOOKUP(E130,'LISTADO ATM'!$A$2:$B$900,2,0)</f>
        <v xml:space="preserve">ATM Ministerio Fuerzas Armadas I </v>
      </c>
      <c r="H130" s="142" t="str">
        <f>VLOOKUP(E130,VIP!$A$2:$O19471,7,FALSE)</f>
        <v>Si</v>
      </c>
      <c r="I130" s="142" t="str">
        <f>VLOOKUP(E130,VIP!$A$2:$O11436,8,FALSE)</f>
        <v>Si</v>
      </c>
      <c r="J130" s="142" t="str">
        <f>VLOOKUP(E130,VIP!$A$2:$O11386,8,FALSE)</f>
        <v>Si</v>
      </c>
      <c r="K130" s="142" t="str">
        <f>VLOOKUP(E130,VIP!$A$2:$O14960,6,0)</f>
        <v>NO</v>
      </c>
      <c r="L130" s="143" t="s">
        <v>2461</v>
      </c>
      <c r="M130" s="99" t="s">
        <v>2442</v>
      </c>
      <c r="N130" s="99" t="s">
        <v>2449</v>
      </c>
      <c r="O130" s="142" t="s">
        <v>2451</v>
      </c>
      <c r="P130" s="142"/>
      <c r="Q130" s="160" t="s">
        <v>2461</v>
      </c>
    </row>
    <row r="1048123" spans="16:16" ht="18" x14ac:dyDescent="0.25">
      <c r="P1048123" s="142"/>
    </row>
  </sheetData>
  <autoFilter ref="A4:Q4">
    <sortState ref="A5:Q13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20" r:id="rId7" display="http://s460-helpdesk/CAisd/pdmweb.exe?OP=SEARCH+FACTORY=in+SKIPLIST=1+QBE.EQ.id=3670032"/>
    <hyperlink ref="B19" r:id="rId8" display="http://s460-helpdesk/CAisd/pdmweb.exe?OP=SEARCH+FACTORY=in+SKIPLIST=1+QBE.EQ.id=3670031"/>
    <hyperlink ref="B33" r:id="rId9" display="http://s460-helpdesk/CAisd/pdmweb.exe?OP=SEARCH+FACTORY=in+SKIPLIST=1+QBE.EQ.id=3670029"/>
    <hyperlink ref="B32" r:id="rId10" display="http://s460-helpdesk/CAisd/pdmweb.exe?OP=SEARCH+FACTORY=in+SKIPLIST=1+QBE.EQ.id=3670028"/>
    <hyperlink ref="B76" r:id="rId11" display="http://s460-helpdesk/CAisd/pdmweb.exe?OP=SEARCH+FACTORY=in+SKIPLIST=1+QBE.EQ.id=3670027"/>
    <hyperlink ref="B110" r:id="rId12" display="http://s460-helpdesk/CAisd/pdmweb.exe?OP=SEARCH+FACTORY=in+SKIPLIST=1+QBE.EQ.id=3670025"/>
    <hyperlink ref="B49" r:id="rId13" display="http://s460-helpdesk/CAisd/pdmweb.exe?OP=SEARCH+FACTORY=in+SKIPLIST=1+QBE.EQ.id=3670024"/>
  </hyperlinks>
  <pageMargins left="0.7" right="0.7" top="0.75" bottom="0.75" header="0.3" footer="0.3"/>
  <pageSetup scale="60" orientation="landscape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58" zoomScale="85" zoomScaleNormal="85" workbookViewId="0">
      <selection activeCell="F53" sqref="F53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0" t="s">
        <v>2147</v>
      </c>
      <c r="B1" s="201"/>
      <c r="C1" s="201"/>
      <c r="D1" s="201"/>
      <c r="E1" s="202"/>
      <c r="F1" s="198" t="s">
        <v>2546</v>
      </c>
      <c r="G1" s="199"/>
      <c r="H1" s="105">
        <f>COUNTIF(A:E,"2 Gavetas Vacias + Gavetas Fallando")</f>
        <v>0</v>
      </c>
      <c r="I1" s="105">
        <f>COUNTIF(A:E,("3 Gavetas Vacias"))</f>
        <v>10</v>
      </c>
      <c r="J1" s="83">
        <f>COUNTIF(A:E,"2 Gavetas Fallando + 1 gavetas Vacias")</f>
        <v>0</v>
      </c>
    </row>
    <row r="2" spans="1:11" ht="25.5" customHeight="1" x14ac:dyDescent="0.25">
      <c r="A2" s="203" t="s">
        <v>2447</v>
      </c>
      <c r="B2" s="204"/>
      <c r="C2" s="204"/>
      <c r="D2" s="204"/>
      <c r="E2" s="205"/>
      <c r="F2" s="104" t="s">
        <v>2545</v>
      </c>
      <c r="G2" s="103">
        <f>G3+G4</f>
        <v>126</v>
      </c>
      <c r="H2" s="104" t="s">
        <v>2555</v>
      </c>
      <c r="I2" s="103">
        <f>COUNTIF(A:E,"Abastecido")</f>
        <v>24</v>
      </c>
      <c r="J2" s="104" t="s">
        <v>2573</v>
      </c>
      <c r="K2" s="103">
        <f>COUNTIF(REPORTE!1:1048576,"REINICIO FALLIDO")</f>
        <v>0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52</v>
      </c>
      <c r="H3" s="104" t="s">
        <v>2551</v>
      </c>
      <c r="I3" s="103">
        <f>COUNTIF(A:E,"Gavetas Vacías + Gavetas Fallando")</f>
        <v>5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44398.25</v>
      </c>
      <c r="C4" s="118"/>
      <c r="D4" s="118"/>
      <c r="E4" s="126"/>
      <c r="F4" s="104" t="s">
        <v>2541</v>
      </c>
      <c r="G4" s="103">
        <f>COUNTIF(REPORTE!A:Q,"En Servicio")</f>
        <v>74</v>
      </c>
      <c r="H4" s="104" t="s">
        <v>2554</v>
      </c>
      <c r="I4" s="103">
        <f>COUNTIF(A:E,"Solucionado")</f>
        <v>4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44398.708333333336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10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0</v>
      </c>
    </row>
    <row r="7" spans="1:11" ht="18" customHeight="1" x14ac:dyDescent="0.25">
      <c r="A7" s="185" t="s">
        <v>2577</v>
      </c>
      <c r="B7" s="186"/>
      <c r="C7" s="186"/>
      <c r="D7" s="186"/>
      <c r="E7" s="187"/>
      <c r="F7" s="104" t="s">
        <v>2547</v>
      </c>
      <c r="G7" s="103">
        <f>COUNTIF(A:E,"Sin Efectivo")</f>
        <v>9</v>
      </c>
      <c r="H7" s="104" t="s">
        <v>2553</v>
      </c>
      <c r="I7" s="103">
        <f>COUNTIF(A:E,"GAVETA DE DEPOSITO LLENA")</f>
        <v>2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NORTE</v>
      </c>
      <c r="B9" s="143">
        <v>288</v>
      </c>
      <c r="C9" s="164" t="str">
        <f>VLOOKUP(B9,'[1]LISTADO ATM'!$A$2:$B$822,2,0)</f>
        <v xml:space="preserve">ATM Oficina Camino Real II (Puerto Plata) </v>
      </c>
      <c r="D9" s="131" t="s">
        <v>2540</v>
      </c>
      <c r="E9" s="137" t="s">
        <v>2654</v>
      </c>
    </row>
    <row r="10" spans="1:11" ht="18" x14ac:dyDescent="0.25">
      <c r="A10" s="134" t="str">
        <f>VLOOKUP(B10,'[1]LISTADO ATM'!$A$2:$C$822,3,0)</f>
        <v>DISTRITO NACIONAL</v>
      </c>
      <c r="B10" s="143">
        <v>813</v>
      </c>
      <c r="C10" s="164" t="str">
        <f>VLOOKUP(B10,'[1]LISTADO ATM'!$A$2:$B$822,2,0)</f>
        <v>ATM Oficina Occidental Mall</v>
      </c>
      <c r="D10" s="131" t="s">
        <v>2540</v>
      </c>
      <c r="E10" s="137">
        <v>3335960740</v>
      </c>
    </row>
    <row r="11" spans="1:11" s="110" customFormat="1" ht="18" x14ac:dyDescent="0.25">
      <c r="A11" s="134" t="str">
        <f>VLOOKUP(B11,'[1]LISTADO ATM'!$A$2:$C$822,3,0)</f>
        <v>ESTE</v>
      </c>
      <c r="B11" s="143">
        <v>660</v>
      </c>
      <c r="C11" s="164" t="str">
        <f>VLOOKUP(B11,'[1]LISTADO ATM'!$A$2:$B$822,2,0)</f>
        <v>ATM Oficina Romana Norte II</v>
      </c>
      <c r="D11" s="131" t="s">
        <v>2540</v>
      </c>
      <c r="E11" s="137">
        <v>3335960912</v>
      </c>
    </row>
    <row r="12" spans="1:11" s="110" customFormat="1" ht="18" customHeight="1" x14ac:dyDescent="0.25">
      <c r="A12" s="134" t="str">
        <f>VLOOKUP(B12,'[1]LISTADO ATM'!$A$2:$C$822,3,0)</f>
        <v>DISTRITO NACIONAL</v>
      </c>
      <c r="B12" s="143">
        <v>884</v>
      </c>
      <c r="C12" s="164" t="str">
        <f>VLOOKUP(B12,'[1]LISTADO ATM'!$A$2:$B$822,2,0)</f>
        <v xml:space="preserve">ATM UNP Olé Sabana Perdida </v>
      </c>
      <c r="D12" s="131" t="s">
        <v>2540</v>
      </c>
      <c r="E12" s="137">
        <v>3335961444</v>
      </c>
    </row>
    <row r="13" spans="1:11" s="117" customFormat="1" ht="18" x14ac:dyDescent="0.25">
      <c r="A13" s="134" t="str">
        <f>VLOOKUP(B13,'[1]LISTADO ATM'!$A$2:$C$822,3,0)</f>
        <v>DISTRITO NACIONAL</v>
      </c>
      <c r="B13" s="143">
        <v>359</v>
      </c>
      <c r="C13" s="164" t="str">
        <f>VLOOKUP(B13,'[1]LISTADO ATM'!$A$2:$B$822,2,0)</f>
        <v>ATM S/M Bravo Ozama</v>
      </c>
      <c r="D13" s="131" t="s">
        <v>2540</v>
      </c>
      <c r="E13" s="137">
        <v>3335961461</v>
      </c>
    </row>
    <row r="14" spans="1:11" s="117" customFormat="1" ht="18" x14ac:dyDescent="0.25">
      <c r="A14" s="134" t="str">
        <f>VLOOKUP(B14,'[1]LISTADO ATM'!$A$2:$C$822,3,0)</f>
        <v>DISTRITO NACIONAL</v>
      </c>
      <c r="B14" s="143">
        <v>560</v>
      </c>
      <c r="C14" s="164" t="str">
        <f>VLOOKUP(B14,'[1]LISTADO ATM'!$A$2:$B$822,2,0)</f>
        <v xml:space="preserve">ATM Junta Central Electoral </v>
      </c>
      <c r="D14" s="131" t="s">
        <v>2540</v>
      </c>
      <c r="E14" s="137">
        <v>3335961462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425</v>
      </c>
      <c r="C15" s="164" t="str">
        <f>VLOOKUP(B15,'[1]LISTADO ATM'!$A$2:$B$822,2,0)</f>
        <v xml:space="preserve">ATM UNP Jumbo Luperón II </v>
      </c>
      <c r="D15" s="131" t="s">
        <v>2540</v>
      </c>
      <c r="E15" s="137" t="s">
        <v>2653</v>
      </c>
    </row>
    <row r="16" spans="1:11" s="117" customFormat="1" ht="18" customHeight="1" x14ac:dyDescent="0.25">
      <c r="A16" s="134" t="str">
        <f>VLOOKUP(B16,'[1]LISTADO ATM'!$A$2:$C$822,3,0)</f>
        <v>DISTRITO NACIONAL</v>
      </c>
      <c r="B16" s="143">
        <v>717</v>
      </c>
      <c r="C16" s="164" t="str">
        <f>VLOOKUP(B16,'[1]LISTADO ATM'!$A$2:$B$822,2,0)</f>
        <v xml:space="preserve">ATM Oficina Los Alcarrizos </v>
      </c>
      <c r="D16" s="131" t="s">
        <v>2540</v>
      </c>
      <c r="E16" s="137">
        <v>3335958083</v>
      </c>
    </row>
    <row r="17" spans="1:5" s="117" customFormat="1" ht="18" x14ac:dyDescent="0.25">
      <c r="A17" s="134" t="str">
        <f>VLOOKUP(B17,'[1]LISTADO ATM'!$A$2:$C$822,3,0)</f>
        <v>ESTE</v>
      </c>
      <c r="B17" s="143">
        <v>912</v>
      </c>
      <c r="C17" s="164" t="str">
        <f>VLOOKUP(B17,'[1]LISTADO ATM'!$A$2:$B$822,2,0)</f>
        <v xml:space="preserve">ATM Oficina San Pedro II </v>
      </c>
      <c r="D17" s="131" t="s">
        <v>2540</v>
      </c>
      <c r="E17" s="137">
        <v>3335961467</v>
      </c>
    </row>
    <row r="18" spans="1:5" s="117" customFormat="1" ht="18" x14ac:dyDescent="0.25">
      <c r="A18" s="134" t="str">
        <f>VLOOKUP(B18,'[1]LISTADO ATM'!$A$2:$C$822,3,0)</f>
        <v>DISTRITO NACIONAL</v>
      </c>
      <c r="B18" s="143">
        <v>908</v>
      </c>
      <c r="C18" s="164" t="str">
        <f>VLOOKUP(B18,'[1]LISTADO ATM'!$A$2:$B$822,2,0)</f>
        <v xml:space="preserve">ATM Oficina Plaza Botánika </v>
      </c>
      <c r="D18" s="131" t="s">
        <v>2540</v>
      </c>
      <c r="E18" s="137">
        <v>3335960977</v>
      </c>
    </row>
    <row r="19" spans="1:5" s="117" customFormat="1" ht="18" customHeight="1" x14ac:dyDescent="0.25">
      <c r="A19" s="134" t="str">
        <f>VLOOKUP(B19,'[1]LISTADO ATM'!$A$2:$C$822,3,0)</f>
        <v>DISTRITO NACIONAL</v>
      </c>
      <c r="B19" s="143">
        <v>378</v>
      </c>
      <c r="C19" s="164" t="str">
        <f>VLOOKUP(B19,'[1]LISTADO ATM'!$A$2:$B$822,2,0)</f>
        <v>ATM UNP Villa Flores</v>
      </c>
      <c r="D19" s="131" t="s">
        <v>2540</v>
      </c>
      <c r="E19" s="137">
        <v>3335961411</v>
      </c>
    </row>
    <row r="20" spans="1:5" s="117" customFormat="1" ht="18" x14ac:dyDescent="0.25">
      <c r="A20" s="134" t="str">
        <f>VLOOKUP(B20,'[1]LISTADO ATM'!$A$2:$C$822,3,0)</f>
        <v>DISTRITO NACIONAL</v>
      </c>
      <c r="B20" s="165">
        <v>409</v>
      </c>
      <c r="C20" s="164" t="str">
        <f>VLOOKUP(B20,'[1]LISTADO ATM'!$A$2:$B$822,2,0)</f>
        <v xml:space="preserve">ATM Oficina Las Palmas de Herrera I </v>
      </c>
      <c r="D20" s="131" t="s">
        <v>2540</v>
      </c>
      <c r="E20" s="154">
        <v>3335961493</v>
      </c>
    </row>
    <row r="21" spans="1:5" s="117" customFormat="1" ht="18" x14ac:dyDescent="0.25">
      <c r="A21" s="134" t="str">
        <f>VLOOKUP(B21,'[1]LISTADO ATM'!$A$2:$C$822,3,0)</f>
        <v>SUR</v>
      </c>
      <c r="B21" s="143">
        <v>311</v>
      </c>
      <c r="C21" s="164" t="str">
        <f>VLOOKUP(B21,'[1]LISTADO ATM'!$A$2:$B$822,2,0)</f>
        <v>ATM Plaza Eroski</v>
      </c>
      <c r="D21" s="131" t="s">
        <v>2540</v>
      </c>
      <c r="E21" s="137">
        <v>3335961564</v>
      </c>
    </row>
    <row r="22" spans="1:5" s="117" customFormat="1" ht="18" x14ac:dyDescent="0.25">
      <c r="A22" s="134" t="str">
        <f>VLOOKUP(B22,'[1]LISTADO ATM'!$A$2:$C$822,3,0)</f>
        <v>NORTE</v>
      </c>
      <c r="B22" s="143">
        <v>77</v>
      </c>
      <c r="C22" s="164" t="str">
        <f>VLOOKUP(B22,'[1]LISTADO ATM'!$A$2:$B$822,2,0)</f>
        <v xml:space="preserve">ATM Oficina Cruce de Imbert </v>
      </c>
      <c r="D22" s="131" t="s">
        <v>2540</v>
      </c>
      <c r="E22" s="154" t="s">
        <v>2608</v>
      </c>
    </row>
    <row r="23" spans="1:5" s="117" customFormat="1" ht="18.75" customHeight="1" x14ac:dyDescent="0.25">
      <c r="A23" s="134" t="str">
        <f>VLOOKUP(B23,'[1]LISTADO ATM'!$A$2:$C$822,3,0)</f>
        <v>ESTE</v>
      </c>
      <c r="B23" s="143">
        <v>158</v>
      </c>
      <c r="C23" s="164" t="str">
        <f>VLOOKUP(B23,'[1]LISTADO ATM'!$A$2:$B$822,2,0)</f>
        <v xml:space="preserve">ATM Oficina Romana Norte </v>
      </c>
      <c r="D23" s="131" t="s">
        <v>2540</v>
      </c>
      <c r="E23" s="154">
        <v>3335961976</v>
      </c>
    </row>
    <row r="24" spans="1:5" s="117" customFormat="1" ht="18" customHeight="1" x14ac:dyDescent="0.25">
      <c r="A24" s="134" t="str">
        <f>VLOOKUP(B24,'[1]LISTADO ATM'!$A$2:$C$822,3,0)</f>
        <v>DISTRITO NACIONAL</v>
      </c>
      <c r="B24" s="143">
        <v>887</v>
      </c>
      <c r="C24" s="164" t="str">
        <f>VLOOKUP(B24,'[1]LISTADO ATM'!$A$2:$B$822,2,0)</f>
        <v>ATM S/M Bravo Los Proceres</v>
      </c>
      <c r="D24" s="131" t="s">
        <v>2540</v>
      </c>
      <c r="E24" s="154">
        <v>3335961988</v>
      </c>
    </row>
    <row r="25" spans="1:5" s="117" customFormat="1" ht="18" x14ac:dyDescent="0.25">
      <c r="A25" s="134" t="str">
        <f>VLOOKUP(B25,'[1]LISTADO ATM'!$A$2:$C$822,3,0)</f>
        <v>DISTRITO NACIONAL</v>
      </c>
      <c r="B25" s="143">
        <v>993</v>
      </c>
      <c r="C25" s="164" t="str">
        <f>VLOOKUP(B25,'[1]LISTADO ATM'!$A$2:$B$822,2,0)</f>
        <v xml:space="preserve">ATM Centro Medico Integral II </v>
      </c>
      <c r="D25" s="131" t="s">
        <v>2540</v>
      </c>
      <c r="E25" s="154">
        <v>3335962439</v>
      </c>
    </row>
    <row r="26" spans="1:5" s="110" customFormat="1" ht="18" x14ac:dyDescent="0.25">
      <c r="A26" s="134" t="str">
        <f>VLOOKUP(B26,'[1]LISTADO ATM'!$A$2:$C$822,3,0)</f>
        <v>DISTRITO NACIONAL</v>
      </c>
      <c r="B26" s="143">
        <v>876</v>
      </c>
      <c r="C26" s="164" t="str">
        <f>VLOOKUP(B26,'[1]LISTADO ATM'!$A$2:$B$822,2,0)</f>
        <v xml:space="preserve">ATM Estación Next Abraham Lincoln </v>
      </c>
      <c r="D26" s="131" t="s">
        <v>2540</v>
      </c>
      <c r="E26" s="154">
        <v>3335956269</v>
      </c>
    </row>
    <row r="27" spans="1:5" s="110" customFormat="1" ht="18" x14ac:dyDescent="0.25">
      <c r="A27" s="134" t="str">
        <f>VLOOKUP(B27,'[1]LISTADO ATM'!$A$2:$C$822,3,0)</f>
        <v>ESTE</v>
      </c>
      <c r="B27" s="143">
        <v>824</v>
      </c>
      <c r="C27" s="164" t="str">
        <f>VLOOKUP(B27,'[1]LISTADO ATM'!$A$2:$B$822,2,0)</f>
        <v xml:space="preserve">ATM Multiplaza (Higuey) </v>
      </c>
      <c r="D27" s="131" t="s">
        <v>2540</v>
      </c>
      <c r="E27" s="154">
        <v>3335960761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2">
        <v>515</v>
      </c>
      <c r="C28" s="164" t="str">
        <f>VLOOKUP(B28,'[1]LISTADO ATM'!$A$2:$B$822,2,0)</f>
        <v xml:space="preserve">ATM Oficina Agora Mall I </v>
      </c>
      <c r="D28" s="131" t="s">
        <v>2540</v>
      </c>
      <c r="E28" s="154">
        <v>3335961459</v>
      </c>
    </row>
    <row r="29" spans="1:5" s="110" customFormat="1" ht="18" x14ac:dyDescent="0.25">
      <c r="A29" s="134" t="str">
        <f>VLOOKUP(B29,'[1]LISTADO ATM'!$A$2:$C$822,3,0)</f>
        <v>DISTRITO NACIONAL</v>
      </c>
      <c r="B29" s="142">
        <v>696</v>
      </c>
      <c r="C29" s="164" t="str">
        <f>VLOOKUP(B29,'[1]LISTADO ATM'!$A$2:$B$822,2,0)</f>
        <v>ATM Olé Jacobo Majluta</v>
      </c>
      <c r="D29" s="131" t="s">
        <v>2540</v>
      </c>
      <c r="E29" s="154">
        <v>3335960767</v>
      </c>
    </row>
    <row r="30" spans="1:5" s="110" customFormat="1" ht="18.75" customHeight="1" x14ac:dyDescent="0.25">
      <c r="A30" s="134" t="str">
        <f>VLOOKUP(B30,'[1]LISTADO ATM'!$A$2:$C$822,3,0)</f>
        <v>ESTE</v>
      </c>
      <c r="B30" s="142">
        <v>844</v>
      </c>
      <c r="C30" s="164" t="str">
        <f>VLOOKUP(B30,'[1]LISTADO ATM'!$A$2:$B$822,2,0)</f>
        <v xml:space="preserve">ATM San Juan Shopping Center (Bávaro) </v>
      </c>
      <c r="D30" s="131" t="s">
        <v>2540</v>
      </c>
      <c r="E30" s="154">
        <v>3335961695</v>
      </c>
    </row>
    <row r="31" spans="1:5" s="110" customFormat="1" ht="18.75" customHeight="1" x14ac:dyDescent="0.25">
      <c r="A31" s="134" t="str">
        <f>VLOOKUP(B31,'[1]LISTADO ATM'!$A$2:$C$822,3,0)</f>
        <v>NORTE</v>
      </c>
      <c r="B31" s="142">
        <v>413</v>
      </c>
      <c r="C31" s="164" t="str">
        <f>VLOOKUP(B31,'[1]LISTADO ATM'!$A$2:$B$822,2,0)</f>
        <v xml:space="preserve">ATM UNP Las Galeras Samaná </v>
      </c>
      <c r="D31" s="131" t="s">
        <v>2540</v>
      </c>
      <c r="E31" s="154" t="s">
        <v>2600</v>
      </c>
    </row>
    <row r="32" spans="1:5" s="110" customFormat="1" ht="18" customHeight="1" x14ac:dyDescent="0.25">
      <c r="A32" s="134" t="str">
        <f>VLOOKUP(B32,'[1]LISTADO ATM'!$A$2:$C$822,3,0)</f>
        <v>NORTE</v>
      </c>
      <c r="B32" s="142">
        <v>395</v>
      </c>
      <c r="C32" s="164" t="str">
        <f>VLOOKUP(B32,'[1]LISTADO ATM'!$A$2:$B$822,2,0)</f>
        <v xml:space="preserve">ATM UNP Sabana Iglesia </v>
      </c>
      <c r="D32" s="131" t="s">
        <v>2540</v>
      </c>
      <c r="E32" s="154">
        <v>3335961967</v>
      </c>
    </row>
    <row r="33" spans="1:5" s="110" customFormat="1" ht="18" x14ac:dyDescent="0.25">
      <c r="A33" s="134" t="e">
        <f>VLOOKUP(B33,'[1]LISTADO ATM'!$A$2:$C$822,3,0)</f>
        <v>#N/A</v>
      </c>
      <c r="B33" s="143"/>
      <c r="C33" s="164" t="e">
        <f>VLOOKUP(B33,'[1]LISTADO ATM'!$A$2:$B$822,2,0)</f>
        <v>#N/A</v>
      </c>
      <c r="D33" s="131"/>
      <c r="E33" s="137"/>
    </row>
    <row r="34" spans="1:5" s="110" customFormat="1" ht="18.75" customHeight="1" x14ac:dyDescent="0.25">
      <c r="A34" s="134" t="e">
        <f>VLOOKUP(B34,'[1]LISTADO ATM'!$A$2:$C$822,3,0)</f>
        <v>#N/A</v>
      </c>
      <c r="B34" s="143"/>
      <c r="C34" s="164" t="e">
        <f>VLOOKUP(B34,'[1]LISTADO ATM'!$A$2:$B$822,2,0)</f>
        <v>#N/A</v>
      </c>
      <c r="D34" s="131"/>
      <c r="E34" s="137"/>
    </row>
    <row r="35" spans="1:5" s="110" customFormat="1" ht="18" x14ac:dyDescent="0.25">
      <c r="A35" s="134" t="e">
        <f>VLOOKUP(B35,'[1]LISTADO ATM'!$A$2:$C$822,3,0)</f>
        <v>#N/A</v>
      </c>
      <c r="B35" s="143"/>
      <c r="C35" s="164" t="e">
        <f>VLOOKUP(B35,'[1]LISTADO ATM'!$A$2:$B$822,2,0)</f>
        <v>#N/A</v>
      </c>
      <c r="D35" s="131"/>
      <c r="E35" s="137"/>
    </row>
    <row r="36" spans="1:5" s="110" customFormat="1" ht="18" x14ac:dyDescent="0.25">
      <c r="A36" s="134" t="e">
        <f>VLOOKUP(B36,'[1]LISTADO ATM'!$A$2:$C$822,3,0)</f>
        <v>#N/A</v>
      </c>
      <c r="B36" s="143"/>
      <c r="C36" s="164" t="e">
        <f>VLOOKUP(B36,'[1]LISTADO ATM'!$A$2:$B$822,2,0)</f>
        <v>#N/A</v>
      </c>
      <c r="D36" s="131"/>
      <c r="E36" s="137"/>
    </row>
    <row r="37" spans="1:5" s="110" customFormat="1" ht="18" customHeight="1" thickBot="1" x14ac:dyDescent="0.3">
      <c r="A37" s="120" t="s">
        <v>2468</v>
      </c>
      <c r="B37" s="153">
        <f>COUNT(B9:B36)</f>
        <v>24</v>
      </c>
      <c r="C37" s="182"/>
      <c r="D37" s="183"/>
      <c r="E37" s="184"/>
    </row>
    <row r="38" spans="1:5" s="117" customFormat="1" x14ac:dyDescent="0.25">
      <c r="B38" s="146"/>
      <c r="E38" s="122"/>
    </row>
    <row r="39" spans="1:5" s="117" customFormat="1" ht="18" x14ac:dyDescent="0.25">
      <c r="A39" s="185" t="s">
        <v>2578</v>
      </c>
      <c r="B39" s="186"/>
      <c r="C39" s="186"/>
      <c r="D39" s="186"/>
      <c r="E39" s="187"/>
    </row>
    <row r="40" spans="1:5" s="117" customFormat="1" ht="18" x14ac:dyDescent="0.25">
      <c r="A40" s="119" t="s">
        <v>15</v>
      </c>
      <c r="B40" s="119" t="s">
        <v>2412</v>
      </c>
      <c r="C40" s="119" t="s">
        <v>46</v>
      </c>
      <c r="D40" s="119" t="s">
        <v>2415</v>
      </c>
      <c r="E40" s="119" t="s">
        <v>2413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2">
        <v>391</v>
      </c>
      <c r="C41" s="137" t="str">
        <f>VLOOKUP(B41,'[1]LISTADO ATM'!$A$2:$B$822,2,0)</f>
        <v xml:space="preserve">ATM S/M Jumbo Luperón </v>
      </c>
      <c r="D41" s="131" t="s">
        <v>2536</v>
      </c>
      <c r="E41" s="137">
        <v>3335961858</v>
      </c>
    </row>
    <row r="42" spans="1:5" s="117" customFormat="1" ht="18" x14ac:dyDescent="0.25">
      <c r="A42" s="134" t="str">
        <f>VLOOKUP(B42,'[1]LISTADO ATM'!$A$2:$C$822,3,0)</f>
        <v>NORTE</v>
      </c>
      <c r="B42" s="142">
        <v>774</v>
      </c>
      <c r="C42" s="137" t="str">
        <f>VLOOKUP(B42,'[1]LISTADO ATM'!$A$2:$B$822,2,0)</f>
        <v xml:space="preserve">ATM Oficina Montecristi </v>
      </c>
      <c r="D42" s="131" t="s">
        <v>2536</v>
      </c>
      <c r="E42" s="137">
        <v>3335961466</v>
      </c>
    </row>
    <row r="43" spans="1:5" s="117" customFormat="1" ht="18" x14ac:dyDescent="0.25">
      <c r="A43" s="134" t="str">
        <f>VLOOKUP(B43,'[1]LISTADO ATM'!$A$2:$C$822,3,0)</f>
        <v>DISTRITO NACIONAL</v>
      </c>
      <c r="B43" s="142">
        <v>525</v>
      </c>
      <c r="C43" s="137" t="str">
        <f>VLOOKUP(B43,'[1]LISTADO ATM'!$A$2:$B$822,2,0)</f>
        <v>ATM S/M Bravo Las Americas</v>
      </c>
      <c r="D43" s="131" t="s">
        <v>2536</v>
      </c>
      <c r="E43" s="137">
        <v>3335958562</v>
      </c>
    </row>
    <row r="44" spans="1:5" s="117" customFormat="1" ht="18" x14ac:dyDescent="0.25">
      <c r="A44" s="134" t="str">
        <f>VLOOKUP(B44,'[1]LISTADO ATM'!$A$2:$C$822,3,0)</f>
        <v>NORTE</v>
      </c>
      <c r="B44" s="142">
        <v>606</v>
      </c>
      <c r="C44" s="137" t="str">
        <f>VLOOKUP(B44,'[1]LISTADO ATM'!$A$2:$B$822,2,0)</f>
        <v xml:space="preserve">ATM UNP Manolo Tavarez Justo </v>
      </c>
      <c r="D44" s="131" t="s">
        <v>2536</v>
      </c>
      <c r="E44" s="137">
        <v>3335961484</v>
      </c>
    </row>
    <row r="45" spans="1:5" s="117" customFormat="1" ht="18" x14ac:dyDescent="0.25">
      <c r="A45" s="134" t="e">
        <f>VLOOKUP(B45,'[1]LISTADO ATM'!$A$2:$C$822,3,0)</f>
        <v>#N/A</v>
      </c>
      <c r="B45" s="142"/>
      <c r="C45" s="137" t="e">
        <f>VLOOKUP(B45,'[1]LISTADO ATM'!$A$2:$B$822,2,0)</f>
        <v>#N/A</v>
      </c>
      <c r="D45" s="131"/>
      <c r="E45" s="137"/>
    </row>
    <row r="46" spans="1:5" s="117" customFormat="1" ht="18.75" customHeight="1" x14ac:dyDescent="0.25">
      <c r="A46" s="134" t="e">
        <f>VLOOKUP(B46,'[1]LISTADO ATM'!$A$2:$C$822,3,0)</f>
        <v>#N/A</v>
      </c>
      <c r="B46" s="142"/>
      <c r="C46" s="137" t="e">
        <f>VLOOKUP(B46,'[1]LISTADO ATM'!$A$2:$B$822,2,0)</f>
        <v>#N/A</v>
      </c>
      <c r="D46" s="131"/>
      <c r="E46" s="137"/>
    </row>
    <row r="47" spans="1:5" s="117" customFormat="1" ht="18" customHeight="1" x14ac:dyDescent="0.25">
      <c r="A47" s="134" t="e">
        <f>VLOOKUP(B47,'[1]LISTADO ATM'!$A$2:$C$822,3,0)</f>
        <v>#N/A</v>
      </c>
      <c r="B47" s="142"/>
      <c r="C47" s="137" t="e">
        <f>VLOOKUP(B47,'[1]LISTADO ATM'!$A$2:$B$822,2,0)</f>
        <v>#N/A</v>
      </c>
      <c r="D47" s="131"/>
      <c r="E47" s="137"/>
    </row>
    <row r="48" spans="1:5" s="117" customFormat="1" ht="18.75" thickBot="1" x14ac:dyDescent="0.3">
      <c r="A48" s="120" t="s">
        <v>2468</v>
      </c>
      <c r="B48" s="153">
        <f>COUNT(B41:B47)</f>
        <v>4</v>
      </c>
      <c r="C48" s="182"/>
      <c r="D48" s="183"/>
      <c r="E48" s="184"/>
    </row>
    <row r="49" spans="1:8" s="110" customFormat="1" ht="18.75" customHeight="1" thickBot="1" x14ac:dyDescent="0.3">
      <c r="A49" s="117"/>
      <c r="B49" s="146"/>
      <c r="C49" s="117"/>
      <c r="D49" s="117"/>
      <c r="E49" s="122"/>
    </row>
    <row r="50" spans="1:8" ht="18.75" thickBot="1" x14ac:dyDescent="0.3">
      <c r="A50" s="188" t="s">
        <v>2469</v>
      </c>
      <c r="B50" s="189"/>
      <c r="C50" s="189"/>
      <c r="D50" s="189"/>
      <c r="E50" s="190"/>
      <c r="F50" s="106"/>
    </row>
    <row r="51" spans="1:8" ht="18.75" customHeight="1" x14ac:dyDescent="0.25">
      <c r="A51" s="119" t="s">
        <v>15</v>
      </c>
      <c r="B51" s="119" t="s">
        <v>2412</v>
      </c>
      <c r="C51" s="119" t="s">
        <v>46</v>
      </c>
      <c r="D51" s="119" t="s">
        <v>2415</v>
      </c>
      <c r="E51" s="119" t="s">
        <v>2413</v>
      </c>
    </row>
    <row r="52" spans="1:8" ht="18" customHeight="1" x14ac:dyDescent="0.25">
      <c r="A52" s="148" t="str">
        <f>VLOOKUP(B52,'[1]LISTADO ATM'!$A$2:$C$822,3,0)</f>
        <v>ESTE</v>
      </c>
      <c r="B52" s="143">
        <v>480</v>
      </c>
      <c r="C52" s="149" t="str">
        <f>VLOOKUP(B52,'[1]LISTADO ATM'!$A$2:$B$822,2,0)</f>
        <v>ATM UNP Farmaconal Higuey</v>
      </c>
      <c r="D52" s="150" t="s">
        <v>2433</v>
      </c>
      <c r="E52" s="137">
        <v>3335959434</v>
      </c>
    </row>
    <row r="53" spans="1:8" s="106" customFormat="1" ht="18" x14ac:dyDescent="0.25">
      <c r="A53" s="148" t="str">
        <f>VLOOKUP(B53,'[1]LISTADO ATM'!$A$2:$C$822,3,0)</f>
        <v>ESTE</v>
      </c>
      <c r="B53" s="143">
        <v>429</v>
      </c>
      <c r="C53" s="149" t="str">
        <f>VLOOKUP(B53,'[1]LISTADO ATM'!$A$2:$B$822,2,0)</f>
        <v xml:space="preserve">ATM Oficina Jumbo La Romana </v>
      </c>
      <c r="D53" s="150" t="s">
        <v>2433</v>
      </c>
      <c r="E53" s="137" t="s">
        <v>2601</v>
      </c>
    </row>
    <row r="54" spans="1:8" s="106" customFormat="1" ht="18.75" customHeight="1" x14ac:dyDescent="0.25">
      <c r="A54" s="148" t="str">
        <f>VLOOKUP(B54,'[1]LISTADO ATM'!$A$2:$C$822,3,0)</f>
        <v>ESTE</v>
      </c>
      <c r="B54" s="143">
        <v>613</v>
      </c>
      <c r="C54" s="149" t="str">
        <f>VLOOKUP(B54,'[1]LISTADO ATM'!$A$2:$B$822,2,0)</f>
        <v xml:space="preserve">ATM Almacenes Zaglul (La Altagracia) </v>
      </c>
      <c r="D54" s="130" t="s">
        <v>2433</v>
      </c>
      <c r="E54" s="154">
        <v>3335962441</v>
      </c>
      <c r="G54" s="110"/>
      <c r="H54" s="110"/>
    </row>
    <row r="55" spans="1:8" ht="18" x14ac:dyDescent="0.25">
      <c r="A55" s="148" t="str">
        <f>VLOOKUP(B55,'[1]LISTADO ATM'!$A$2:$C$822,3,0)</f>
        <v>ESTE</v>
      </c>
      <c r="B55" s="143">
        <v>104</v>
      </c>
      <c r="C55" s="149" t="str">
        <f>VLOOKUP(B55,'[1]LISTADO ATM'!$A$2:$B$822,2,0)</f>
        <v xml:space="preserve">ATM Jumbo Higuey </v>
      </c>
      <c r="D55" s="130" t="s">
        <v>2433</v>
      </c>
      <c r="E55" s="154">
        <v>3335962446</v>
      </c>
      <c r="G55" s="110"/>
      <c r="H55" s="110"/>
    </row>
    <row r="56" spans="1:8" s="110" customFormat="1" ht="18" x14ac:dyDescent="0.25">
      <c r="A56" s="148" t="str">
        <f>VLOOKUP(B56,'[1]LISTADO ATM'!$A$2:$C$822,3,0)</f>
        <v>ESTE</v>
      </c>
      <c r="B56" s="143">
        <v>945</v>
      </c>
      <c r="C56" s="149" t="str">
        <f>VLOOKUP(B56,'[1]LISTADO ATM'!$A$2:$B$822,2,0)</f>
        <v xml:space="preserve">ATM UNP El Valle (Hato Mayor) </v>
      </c>
      <c r="D56" s="130" t="s">
        <v>2433</v>
      </c>
      <c r="E56" s="154">
        <v>3335962453</v>
      </c>
    </row>
    <row r="57" spans="1:8" s="110" customFormat="1" ht="18.75" customHeight="1" x14ac:dyDescent="0.25">
      <c r="A57" s="148" t="str">
        <f>VLOOKUP(B57,'[1]LISTADO ATM'!$A$2:$C$822,3,0)</f>
        <v>DISTRITO NACIONAL</v>
      </c>
      <c r="B57" s="143">
        <v>487</v>
      </c>
      <c r="C57" s="149" t="str">
        <f>VLOOKUP(B57,'[1]LISTADO ATM'!$A$2:$B$822,2,0)</f>
        <v xml:space="preserve">ATM Olé Hainamosa </v>
      </c>
      <c r="D57" s="130" t="s">
        <v>2433</v>
      </c>
      <c r="E57" s="154">
        <v>3335962458</v>
      </c>
    </row>
    <row r="58" spans="1:8" s="110" customFormat="1" ht="18" customHeight="1" x14ac:dyDescent="0.25">
      <c r="A58" s="148" t="str">
        <f>VLOOKUP(B58,'[1]LISTADO ATM'!$A$2:$C$822,3,0)</f>
        <v>ESTE</v>
      </c>
      <c r="B58" s="143">
        <v>742</v>
      </c>
      <c r="C58" s="149" t="str">
        <f>VLOOKUP(B58,'[1]LISTADO ATM'!$A$2:$B$822,2,0)</f>
        <v xml:space="preserve">ATM Oficina Plaza del Rey (La Romana) </v>
      </c>
      <c r="D58" s="130" t="s">
        <v>2433</v>
      </c>
      <c r="E58" s="154">
        <v>3335962463</v>
      </c>
    </row>
    <row r="59" spans="1:8" s="110" customFormat="1" ht="18" x14ac:dyDescent="0.25">
      <c r="A59" s="148" t="str">
        <f>VLOOKUP(B59,'[1]LISTADO ATM'!$A$2:$C$822,3,0)</f>
        <v>NORTE</v>
      </c>
      <c r="B59" s="143">
        <v>605</v>
      </c>
      <c r="C59" s="149" t="str">
        <f>VLOOKUP(B59,'[1]LISTADO ATM'!$A$2:$B$822,2,0)</f>
        <v xml:space="preserve">ATM Oficina Bonao I </v>
      </c>
      <c r="D59" s="130" t="s">
        <v>2433</v>
      </c>
      <c r="E59" s="154">
        <v>3335962466</v>
      </c>
    </row>
    <row r="60" spans="1:8" s="110" customFormat="1" ht="18" x14ac:dyDescent="0.25">
      <c r="A60" s="148" t="str">
        <f>VLOOKUP(B60,'[1]LISTADO ATM'!$A$2:$C$822,3,0)</f>
        <v>DISTRITO NACIONAL</v>
      </c>
      <c r="B60" s="143">
        <v>957</v>
      </c>
      <c r="C60" s="149" t="str">
        <f>VLOOKUP(B60,'[1]LISTADO ATM'!$A$2:$B$822,2,0)</f>
        <v xml:space="preserve">ATM Oficina Venezuela </v>
      </c>
      <c r="D60" s="130" t="s">
        <v>2433</v>
      </c>
      <c r="E60" s="154">
        <v>3335962519</v>
      </c>
    </row>
    <row r="61" spans="1:8" ht="18" x14ac:dyDescent="0.25">
      <c r="A61" s="148" t="e">
        <f>VLOOKUP(B61,'[1]LISTADO ATM'!$A$2:$C$822,3,0)</f>
        <v>#N/A</v>
      </c>
      <c r="B61" s="143"/>
      <c r="C61" s="149" t="e">
        <f>VLOOKUP(B61,'[1]LISTADO ATM'!$A$2:$B$822,2,0)</f>
        <v>#N/A</v>
      </c>
      <c r="D61" s="161"/>
      <c r="E61" s="137"/>
    </row>
    <row r="62" spans="1:8" ht="18.75" thickBot="1" x14ac:dyDescent="0.3">
      <c r="A62" s="138"/>
      <c r="B62" s="153">
        <f>COUNT(B52:B60)</f>
        <v>9</v>
      </c>
      <c r="C62" s="129"/>
      <c r="D62" s="129"/>
      <c r="E62" s="129"/>
    </row>
    <row r="63" spans="1:8" ht="18.75" customHeight="1" thickBot="1" x14ac:dyDescent="0.3">
      <c r="A63" s="117"/>
      <c r="B63" s="146"/>
      <c r="C63" s="117"/>
      <c r="D63" s="117"/>
      <c r="E63" s="122"/>
    </row>
    <row r="64" spans="1:8" ht="18.75" thickBot="1" x14ac:dyDescent="0.3">
      <c r="A64" s="188" t="s">
        <v>2475</v>
      </c>
      <c r="B64" s="189"/>
      <c r="C64" s="189"/>
      <c r="D64" s="189"/>
      <c r="E64" s="190"/>
    </row>
    <row r="65" spans="1:5" ht="18" x14ac:dyDescent="0.25">
      <c r="A65" s="119" t="s">
        <v>15</v>
      </c>
      <c r="B65" s="119" t="s">
        <v>2412</v>
      </c>
      <c r="C65" s="119" t="s">
        <v>46</v>
      </c>
      <c r="D65" s="119" t="s">
        <v>2415</v>
      </c>
      <c r="E65" s="119" t="s">
        <v>2413</v>
      </c>
    </row>
    <row r="66" spans="1:5" ht="18.75" customHeight="1" x14ac:dyDescent="0.25">
      <c r="A66" s="134" t="str">
        <f>VLOOKUP(B66,'[1]LISTADO ATM'!$A$2:$C$822,3,0)</f>
        <v>DISTRITO NACIONAL</v>
      </c>
      <c r="B66" s="142">
        <v>618</v>
      </c>
      <c r="C66" s="137" t="str">
        <f>VLOOKUP(B66,'[1]LISTADO ATM'!$A$2:$B$822,2,0)</f>
        <v xml:space="preserve">ATM Bienes Nacionales </v>
      </c>
      <c r="D66" s="134" t="s">
        <v>2475</v>
      </c>
      <c r="E66" s="154">
        <v>3335960469</v>
      </c>
    </row>
    <row r="67" spans="1:5" ht="18" customHeight="1" x14ac:dyDescent="0.25">
      <c r="A67" s="134" t="str">
        <f>VLOOKUP(B67,'[1]LISTADO ATM'!$A$2:$C$822,3,0)</f>
        <v>DISTRITO NACIONAL</v>
      </c>
      <c r="B67" s="142">
        <v>585</v>
      </c>
      <c r="C67" s="137" t="str">
        <f>VLOOKUP(B67,'[1]LISTADO ATM'!$A$2:$B$822,2,0)</f>
        <v xml:space="preserve">ATM Oficina Haina Oriental </v>
      </c>
      <c r="D67" s="134" t="s">
        <v>2475</v>
      </c>
      <c r="E67" s="154" t="s">
        <v>2655</v>
      </c>
    </row>
    <row r="68" spans="1:5" ht="18" customHeight="1" x14ac:dyDescent="0.25">
      <c r="A68" s="134" t="str">
        <f>VLOOKUP(B68,'[1]LISTADO ATM'!$A$2:$C$822,3,0)</f>
        <v>DISTRITO NACIONAL</v>
      </c>
      <c r="B68" s="142">
        <v>567</v>
      </c>
      <c r="C68" s="137" t="str">
        <f>VLOOKUP(B68,'[1]LISTADO ATM'!$A$2:$B$822,2,0)</f>
        <v xml:space="preserve">ATM Oficina Máximo Gómez </v>
      </c>
      <c r="D68" s="134" t="s">
        <v>2475</v>
      </c>
      <c r="E68" s="154">
        <v>3335961242</v>
      </c>
    </row>
    <row r="69" spans="1:5" ht="18" customHeight="1" x14ac:dyDescent="0.25">
      <c r="A69" s="134" t="e">
        <f>VLOOKUP(B69,'[1]LISTADO ATM'!$A$2:$C$822,3,0)</f>
        <v>#N/A</v>
      </c>
      <c r="B69" s="142"/>
      <c r="C69" s="137" t="e">
        <f>VLOOKUP(B69,'[1]LISTADO ATM'!$A$2:$B$822,2,0)</f>
        <v>#N/A</v>
      </c>
      <c r="D69" s="166"/>
      <c r="E69" s="166"/>
    </row>
    <row r="70" spans="1:5" ht="18" x14ac:dyDescent="0.25">
      <c r="A70" s="134" t="e">
        <f>VLOOKUP(B70,'[1]LISTADO ATM'!$A$2:$C$822,3,0)</f>
        <v>#N/A</v>
      </c>
      <c r="B70" s="142"/>
      <c r="C70" s="137" t="e">
        <f>VLOOKUP(B70,'[1]LISTADO ATM'!$A$2:$B$822,2,0)</f>
        <v>#N/A</v>
      </c>
      <c r="D70" s="166"/>
      <c r="E70" s="166"/>
    </row>
    <row r="71" spans="1:5" ht="18" x14ac:dyDescent="0.25">
      <c r="A71" s="134" t="e">
        <f>VLOOKUP(B71,'[1]LISTADO ATM'!$A$2:$C$822,3,0)</f>
        <v>#N/A</v>
      </c>
      <c r="B71" s="142"/>
      <c r="C71" s="137" t="e">
        <f>VLOOKUP(B71,'[1]LISTADO ATM'!$A$2:$B$822,2,0)</f>
        <v>#N/A</v>
      </c>
      <c r="D71" s="166"/>
      <c r="E71" s="166"/>
    </row>
    <row r="72" spans="1:5" ht="18.75" thickBot="1" x14ac:dyDescent="0.3">
      <c r="A72" s="138" t="s">
        <v>2468</v>
      </c>
      <c r="B72" s="153">
        <f>COUNT(B66:B68)</f>
        <v>3</v>
      </c>
      <c r="C72" s="129"/>
      <c r="D72" s="129"/>
      <c r="E72" s="129"/>
    </row>
    <row r="73" spans="1:5" ht="18" customHeight="1" thickBot="1" x14ac:dyDescent="0.3">
      <c r="A73" s="117"/>
      <c r="B73" s="146"/>
      <c r="C73" s="117"/>
      <c r="D73" s="117"/>
      <c r="E73" s="122"/>
    </row>
    <row r="74" spans="1:5" ht="18" x14ac:dyDescent="0.25">
      <c r="A74" s="191" t="s">
        <v>2475</v>
      </c>
      <c r="B74" s="192"/>
      <c r="C74" s="192"/>
      <c r="D74" s="192"/>
      <c r="E74" s="193"/>
    </row>
    <row r="75" spans="1:5" ht="18" customHeight="1" x14ac:dyDescent="0.25">
      <c r="A75" s="119" t="s">
        <v>15</v>
      </c>
      <c r="B75" s="119" t="s">
        <v>2412</v>
      </c>
      <c r="C75" s="121" t="s">
        <v>46</v>
      </c>
      <c r="D75" s="132" t="s">
        <v>2415</v>
      </c>
      <c r="E75" s="119" t="s">
        <v>2413</v>
      </c>
    </row>
    <row r="76" spans="1:5" ht="18" x14ac:dyDescent="0.25">
      <c r="A76" s="133" t="str">
        <f>VLOOKUP(B76,'[1]LISTADO ATM'!$A$2:$C$822,3,0)</f>
        <v>DISTRITO NACIONAL</v>
      </c>
      <c r="B76" s="142">
        <v>54</v>
      </c>
      <c r="C76" s="137" t="str">
        <f>VLOOKUP(B76,'[1]LISTADO ATM'!$A$2:$B$822,2,0)</f>
        <v xml:space="preserve">ATM Autoservicio Galería 360 </v>
      </c>
      <c r="D76" s="143" t="s">
        <v>2557</v>
      </c>
      <c r="E76" s="137">
        <v>3335961465</v>
      </c>
    </row>
    <row r="77" spans="1:5" ht="18" x14ac:dyDescent="0.25">
      <c r="A77" s="133" t="str">
        <f>VLOOKUP(B77,'[1]LISTADO ATM'!$A$2:$C$822,3,0)</f>
        <v>DISTRITO NACIONAL</v>
      </c>
      <c r="B77" s="142">
        <v>238</v>
      </c>
      <c r="C77" s="137" t="str">
        <f>VLOOKUP(B77,'[1]LISTADO ATM'!$A$2:$B$822,2,0)</f>
        <v xml:space="preserve">ATM Multicentro La Sirena Charles de Gaulle </v>
      </c>
      <c r="D77" s="143" t="s">
        <v>2557</v>
      </c>
      <c r="E77" s="137">
        <v>3335961488</v>
      </c>
    </row>
    <row r="78" spans="1:5" ht="18" customHeight="1" x14ac:dyDescent="0.25">
      <c r="A78" s="133" t="e">
        <f>VLOOKUP(B78,'[1]LISTADO ATM'!$A$2:$C$822,3,0)</f>
        <v>#N/A</v>
      </c>
      <c r="B78" s="142"/>
      <c r="C78" s="137" t="e">
        <f>VLOOKUP(B78,'[1]LISTADO ATM'!$A$2:$B$822,2,0)</f>
        <v>#N/A</v>
      </c>
      <c r="D78" s="144"/>
      <c r="E78" s="139"/>
    </row>
    <row r="79" spans="1:5" ht="18" customHeight="1" x14ac:dyDescent="0.25">
      <c r="A79" s="133" t="e">
        <f>VLOOKUP(B79,'[1]LISTADO ATM'!$A$2:$C$822,3,0)</f>
        <v>#N/A</v>
      </c>
      <c r="B79" s="142"/>
      <c r="C79" s="137" t="e">
        <f>VLOOKUP(B79,'[1]LISTADO ATM'!$A$2:$B$822,2,0)</f>
        <v>#N/A</v>
      </c>
      <c r="D79" s="167"/>
      <c r="E79" s="139"/>
    </row>
    <row r="80" spans="1:5" ht="18.75" customHeight="1" x14ac:dyDescent="0.25">
      <c r="A80" s="133" t="e">
        <f>VLOOKUP(B80,'[1]LISTADO ATM'!$A$2:$C$822,3,0)</f>
        <v>#N/A</v>
      </c>
      <c r="B80" s="142"/>
      <c r="C80" s="137" t="e">
        <f>VLOOKUP(B80,'[1]LISTADO ATM'!$A$2:$B$822,2,0)</f>
        <v>#N/A</v>
      </c>
      <c r="D80" s="167"/>
      <c r="E80" s="139"/>
    </row>
    <row r="81" spans="1:5" ht="18.75" customHeight="1" thickBot="1" x14ac:dyDescent="0.3">
      <c r="A81" s="138" t="s">
        <v>2468</v>
      </c>
      <c r="B81" s="153">
        <f>COUNT(B76:B78)</f>
        <v>2</v>
      </c>
      <c r="C81" s="129"/>
      <c r="D81" s="129"/>
      <c r="E81" s="129"/>
    </row>
    <row r="82" spans="1:5" ht="18.75" customHeight="1" thickBot="1" x14ac:dyDescent="0.3">
      <c r="A82" s="117"/>
      <c r="B82" s="146"/>
      <c r="C82" s="117"/>
      <c r="D82" s="117"/>
      <c r="E82" s="122"/>
    </row>
    <row r="83" spans="1:5" ht="18.75" customHeight="1" thickBot="1" x14ac:dyDescent="0.3">
      <c r="A83" s="194" t="s">
        <v>2470</v>
      </c>
      <c r="B83" s="195"/>
      <c r="C83" s="117" t="s">
        <v>2409</v>
      </c>
      <c r="D83" s="122"/>
      <c r="E83" s="122"/>
    </row>
    <row r="84" spans="1:5" ht="18.75" customHeight="1" thickBot="1" x14ac:dyDescent="0.3">
      <c r="A84" s="140">
        <f>+B62+B72+B81</f>
        <v>14</v>
      </c>
      <c r="B84" s="147"/>
      <c r="C84" s="117"/>
      <c r="D84" s="117"/>
      <c r="E84" s="117"/>
    </row>
    <row r="85" spans="1:5" ht="15.75" thickBot="1" x14ac:dyDescent="0.3">
      <c r="A85" s="117"/>
      <c r="B85" s="146"/>
      <c r="C85" s="117"/>
      <c r="D85" s="117"/>
      <c r="E85" s="122"/>
    </row>
    <row r="86" spans="1:5" s="117" customFormat="1" ht="18.75" customHeight="1" thickBot="1" x14ac:dyDescent="0.3">
      <c r="A86" s="188" t="s">
        <v>2471</v>
      </c>
      <c r="B86" s="189"/>
      <c r="C86" s="189"/>
      <c r="D86" s="189"/>
      <c r="E86" s="190"/>
    </row>
    <row r="87" spans="1:5" ht="18" x14ac:dyDescent="0.25">
      <c r="A87" s="123" t="s">
        <v>15</v>
      </c>
      <c r="B87" s="119" t="s">
        <v>2412</v>
      </c>
      <c r="C87" s="121" t="s">
        <v>46</v>
      </c>
      <c r="D87" s="196" t="s">
        <v>2415</v>
      </c>
      <c r="E87" s="197"/>
    </row>
    <row r="88" spans="1:5" ht="18" x14ac:dyDescent="0.25">
      <c r="A88" s="134" t="str">
        <f>VLOOKUP(B88,'[1]LISTADO ATM'!$A$2:$C$822,3,0)</f>
        <v>NORTE</v>
      </c>
      <c r="B88" s="142">
        <v>283</v>
      </c>
      <c r="C88" s="134" t="str">
        <f>VLOOKUP(B88,'[1]LISTADO ATM'!$A$2:$B$822,2,0)</f>
        <v xml:space="preserve">ATM Oficina Nibaje </v>
      </c>
      <c r="D88" s="180" t="s">
        <v>2579</v>
      </c>
      <c r="E88" s="181"/>
    </row>
    <row r="89" spans="1:5" ht="18.75" customHeight="1" x14ac:dyDescent="0.25">
      <c r="A89" s="134" t="str">
        <f>VLOOKUP(B89,'[1]LISTADO ATM'!$A$2:$C$822,3,0)</f>
        <v>DISTRITO NACIONAL</v>
      </c>
      <c r="B89" s="142">
        <v>568</v>
      </c>
      <c r="C89" s="134" t="str">
        <f>VLOOKUP(B89,'[1]LISTADO ATM'!$A$2:$B$822,2,0)</f>
        <v xml:space="preserve">ATM Ministerio de Educación </v>
      </c>
      <c r="D89" s="180" t="s">
        <v>2656</v>
      </c>
      <c r="E89" s="181"/>
    </row>
    <row r="90" spans="1:5" ht="18" x14ac:dyDescent="0.25">
      <c r="A90" s="134" t="str">
        <f>VLOOKUP(B90,'[1]LISTADO ATM'!$A$2:$C$822,3,0)</f>
        <v>SUR</v>
      </c>
      <c r="B90" s="142">
        <v>33</v>
      </c>
      <c r="C90" s="134" t="str">
        <f>VLOOKUP(B90,'[1]LISTADO ATM'!$A$2:$B$822,2,0)</f>
        <v xml:space="preserve">ATM UNP Juan de Herrera </v>
      </c>
      <c r="D90" s="180" t="s">
        <v>2579</v>
      </c>
      <c r="E90" s="181"/>
    </row>
    <row r="91" spans="1:5" ht="18" customHeight="1" x14ac:dyDescent="0.25">
      <c r="A91" s="134" t="str">
        <f>VLOOKUP(B91,'[1]LISTADO ATM'!$A$2:$C$822,3,0)</f>
        <v>NORTE</v>
      </c>
      <c r="B91" s="142">
        <v>181</v>
      </c>
      <c r="C91" s="134" t="str">
        <f>VLOOKUP(B91,'[1]LISTADO ATM'!$A$2:$B$822,2,0)</f>
        <v xml:space="preserve">ATM Oficina Sabaneta </v>
      </c>
      <c r="D91" s="180" t="s">
        <v>2579</v>
      </c>
      <c r="E91" s="181"/>
    </row>
    <row r="92" spans="1:5" ht="18" x14ac:dyDescent="0.25">
      <c r="A92" s="134" t="str">
        <f>VLOOKUP(B92,'[1]LISTADO ATM'!$A$2:$C$822,3,0)</f>
        <v>SUR</v>
      </c>
      <c r="B92" s="142">
        <v>342</v>
      </c>
      <c r="C92" s="134" t="str">
        <f>VLOOKUP(B92,'[1]LISTADO ATM'!$A$2:$B$822,2,0)</f>
        <v>ATM Oficina Obras Públicas Azua</v>
      </c>
      <c r="D92" s="180" t="s">
        <v>2579</v>
      </c>
      <c r="E92" s="181"/>
    </row>
    <row r="93" spans="1:5" ht="18.75" customHeight="1" x14ac:dyDescent="0.25">
      <c r="A93" s="134" t="str">
        <f>VLOOKUP(B93,'[1]LISTADO ATM'!$A$2:$C$822,3,0)</f>
        <v>DISTRITO NACIONAL</v>
      </c>
      <c r="B93" s="142">
        <v>424</v>
      </c>
      <c r="C93" s="134" t="str">
        <f>VLOOKUP(B93,'[1]LISTADO ATM'!$A$2:$B$822,2,0)</f>
        <v xml:space="preserve">ATM UNP Jumbo Luperón I </v>
      </c>
      <c r="D93" s="180" t="s">
        <v>2579</v>
      </c>
      <c r="E93" s="181"/>
    </row>
    <row r="94" spans="1:5" ht="18" x14ac:dyDescent="0.25">
      <c r="A94" s="134" t="str">
        <f>VLOOKUP(B94,'[1]LISTADO ATM'!$A$2:$C$822,3,0)</f>
        <v>NORTE</v>
      </c>
      <c r="B94" s="142">
        <v>432</v>
      </c>
      <c r="C94" s="134" t="str">
        <f>VLOOKUP(B94,'[1]LISTADO ATM'!$A$2:$B$822,2,0)</f>
        <v xml:space="preserve">ATM Oficina Puerto Plata II </v>
      </c>
      <c r="D94" s="180" t="s">
        <v>2656</v>
      </c>
      <c r="E94" s="181"/>
    </row>
    <row r="95" spans="1:5" ht="18" x14ac:dyDescent="0.25">
      <c r="A95" s="134" t="str">
        <f>VLOOKUP(B95,'[1]LISTADO ATM'!$A$2:$C$822,3,0)</f>
        <v>NORTE</v>
      </c>
      <c r="B95" s="142">
        <v>119</v>
      </c>
      <c r="C95" s="134" t="str">
        <f>VLOOKUP(B95,'[1]LISTADO ATM'!$A$2:$B$822,2,0)</f>
        <v>ATM Oficina La Barranquita</v>
      </c>
      <c r="D95" s="180" t="s">
        <v>2579</v>
      </c>
      <c r="E95" s="181"/>
    </row>
    <row r="96" spans="1:5" ht="18.75" customHeight="1" x14ac:dyDescent="0.25">
      <c r="A96" s="148" t="str">
        <f>VLOOKUP(B96,'[1]LISTADO ATM'!$A$2:$C$822,3,0)</f>
        <v>NORTE</v>
      </c>
      <c r="B96" s="168">
        <v>712</v>
      </c>
      <c r="C96" s="134" t="str">
        <f>VLOOKUP(B96,'[1]LISTADO ATM'!$A$2:$B$822,2,0)</f>
        <v xml:space="preserve">ATM Oficina Imbert </v>
      </c>
      <c r="D96" s="180" t="s">
        <v>2579</v>
      </c>
      <c r="E96" s="181"/>
    </row>
    <row r="97" spans="1:5" ht="18" x14ac:dyDescent="0.25">
      <c r="A97" s="148" t="str">
        <f>VLOOKUP(B97,'[1]LISTADO ATM'!$A$2:$C$822,3,0)</f>
        <v>DISTRITO NACIONAL</v>
      </c>
      <c r="B97" s="142">
        <v>183</v>
      </c>
      <c r="C97" s="134" t="str">
        <f>VLOOKUP(B97,'[1]LISTADO ATM'!$A$2:$B$822,2,0)</f>
        <v>ATM Estación Nativa Km. 22 Aut. Duarte.</v>
      </c>
      <c r="D97" s="180" t="s">
        <v>2579</v>
      </c>
      <c r="E97" s="181"/>
    </row>
    <row r="98" spans="1:5" ht="18" x14ac:dyDescent="0.25">
      <c r="A98" s="148" t="str">
        <f>VLOOKUP(B98,'[1]LISTADO ATM'!$A$2:$C$822,3,0)</f>
        <v>NORTE</v>
      </c>
      <c r="B98" s="142">
        <v>402</v>
      </c>
      <c r="C98" s="134" t="str">
        <f>VLOOKUP(B98,'[1]LISTADO ATM'!$A$2:$B$822,2,0)</f>
        <v xml:space="preserve">ATM La Sirena La Vega </v>
      </c>
      <c r="D98" s="180" t="s">
        <v>2579</v>
      </c>
      <c r="E98" s="181"/>
    </row>
    <row r="99" spans="1:5" ht="18" x14ac:dyDescent="0.25">
      <c r="A99" s="148" t="str">
        <f>VLOOKUP(B99,'[1]LISTADO ATM'!$A$2:$C$822,3,0)</f>
        <v>NORTE</v>
      </c>
      <c r="B99" s="142">
        <v>778</v>
      </c>
      <c r="C99" s="134" t="str">
        <f>VLOOKUP(B99,'[1]LISTADO ATM'!$A$2:$B$822,2,0)</f>
        <v xml:space="preserve">ATM Oficina Esperanza (Mao) </v>
      </c>
      <c r="D99" s="180" t="s">
        <v>2579</v>
      </c>
      <c r="E99" s="181"/>
    </row>
    <row r="100" spans="1:5" ht="18.75" customHeight="1" x14ac:dyDescent="0.25">
      <c r="A100" s="148" t="e">
        <f>VLOOKUP(B100,'[1]LISTADO ATM'!$A$2:$C$822,3,0)</f>
        <v>#N/A</v>
      </c>
      <c r="B100" s="142"/>
      <c r="C100" s="134" t="e">
        <f>VLOOKUP(B100,'[1]LISTADO ATM'!$A$2:$B$822,2,0)</f>
        <v>#N/A</v>
      </c>
      <c r="D100" s="162"/>
      <c r="E100" s="163"/>
    </row>
    <row r="101" spans="1:5" ht="18" x14ac:dyDescent="0.25">
      <c r="A101" s="148" t="e">
        <f>VLOOKUP(B101,'[1]LISTADO ATM'!$A$2:$C$822,3,0)</f>
        <v>#N/A</v>
      </c>
      <c r="B101" s="142"/>
      <c r="C101" s="134" t="e">
        <f>VLOOKUP(B101,'[1]LISTADO ATM'!$A$2:$B$822,2,0)</f>
        <v>#N/A</v>
      </c>
      <c r="D101" s="162"/>
      <c r="E101" s="163"/>
    </row>
    <row r="102" spans="1:5" ht="18.75" customHeight="1" x14ac:dyDescent="0.25">
      <c r="A102" s="148" t="e">
        <f>VLOOKUP(B102,'[1]LISTADO ATM'!$A$2:$C$822,3,0)</f>
        <v>#N/A</v>
      </c>
      <c r="B102" s="142"/>
      <c r="C102" s="134" t="e">
        <f>VLOOKUP(B102,'[1]LISTADO ATM'!$A$2:$B$822,2,0)</f>
        <v>#N/A</v>
      </c>
      <c r="D102" s="162"/>
      <c r="E102" s="163"/>
    </row>
    <row r="103" spans="1:5" ht="18.75" customHeight="1" x14ac:dyDescent="0.25">
      <c r="A103" s="148" t="e">
        <f>VLOOKUP(B103,'[1]LISTADO ATM'!$A$2:$C$822,3,0)</f>
        <v>#N/A</v>
      </c>
      <c r="B103" s="142"/>
      <c r="C103" s="134" t="e">
        <f>VLOOKUP(B103,'[1]LISTADO ATM'!$A$2:$B$822,2,0)</f>
        <v>#N/A</v>
      </c>
      <c r="D103" s="162"/>
      <c r="E103" s="163"/>
    </row>
    <row r="104" spans="1:5" ht="18" x14ac:dyDescent="0.25">
      <c r="A104" s="148" t="e">
        <f>VLOOKUP(B104,'[1]LISTADO ATM'!$A$2:$C$822,3,0)</f>
        <v>#N/A</v>
      </c>
      <c r="B104" s="142"/>
      <c r="C104" s="134" t="e">
        <f>VLOOKUP(B104,'[1]LISTADO ATM'!$A$2:$B$822,2,0)</f>
        <v>#N/A</v>
      </c>
      <c r="D104" s="162"/>
      <c r="E104" s="163"/>
    </row>
    <row r="105" spans="1:5" ht="18.75" customHeight="1" x14ac:dyDescent="0.25">
      <c r="A105" s="148" t="e">
        <f>VLOOKUP(B105,'[1]LISTADO ATM'!$A$2:$C$822,3,0)</f>
        <v>#N/A</v>
      </c>
      <c r="B105" s="142"/>
      <c r="C105" s="134" t="e">
        <f>VLOOKUP(B105,'[1]LISTADO ATM'!$A$2:$B$822,2,0)</f>
        <v>#N/A</v>
      </c>
      <c r="D105" s="162"/>
      <c r="E105" s="163"/>
    </row>
    <row r="106" spans="1:5" ht="18" x14ac:dyDescent="0.25">
      <c r="A106" s="148" t="e">
        <f>VLOOKUP(B106,'[1]LISTADO ATM'!$A$2:$C$822,3,0)</f>
        <v>#N/A</v>
      </c>
      <c r="B106" s="142"/>
      <c r="C106" s="134" t="e">
        <f>VLOOKUP(B106,'[1]LISTADO ATM'!$A$2:$B$822,2,0)</f>
        <v>#N/A</v>
      </c>
      <c r="D106" s="162"/>
      <c r="E106" s="163"/>
    </row>
    <row r="107" spans="1:5" ht="18.75" thickBot="1" x14ac:dyDescent="0.3">
      <c r="A107" s="138" t="s">
        <v>2468</v>
      </c>
      <c r="B107" s="153">
        <f>COUNT(B88:B106)</f>
        <v>12</v>
      </c>
      <c r="C107" s="151"/>
      <c r="D107" s="135"/>
      <c r="E107" s="136"/>
    </row>
    <row r="108" spans="1:5" x14ac:dyDescent="0.25">
      <c r="A108" s="117"/>
      <c r="C108" s="117"/>
      <c r="D108" s="117"/>
      <c r="E108" s="117"/>
    </row>
    <row r="109" spans="1:5" x14ac:dyDescent="0.25">
      <c r="A109" s="117"/>
      <c r="C109" s="117"/>
      <c r="D109" s="117"/>
      <c r="E109" s="117"/>
    </row>
    <row r="110" spans="1:5" x14ac:dyDescent="0.25">
      <c r="A110" s="117"/>
      <c r="C110" s="117"/>
      <c r="D110" s="117"/>
      <c r="E110" s="117"/>
    </row>
    <row r="111" spans="1:5" x14ac:dyDescent="0.25">
      <c r="A111" s="117"/>
      <c r="C111" s="117"/>
      <c r="D111" s="117"/>
      <c r="E111" s="117"/>
    </row>
    <row r="112" spans="1:5" x14ac:dyDescent="0.25">
      <c r="A112" s="117"/>
      <c r="C112" s="117"/>
      <c r="D112" s="117"/>
      <c r="E112" s="117"/>
    </row>
    <row r="113" spans="1:5" x14ac:dyDescent="0.25">
      <c r="A113" s="117"/>
      <c r="C113" s="117"/>
      <c r="D113" s="117"/>
      <c r="E113" s="117"/>
    </row>
    <row r="114" spans="1:5" x14ac:dyDescent="0.25">
      <c r="A114" s="117"/>
      <c r="C114" s="117"/>
      <c r="D114" s="117"/>
      <c r="E114" s="117"/>
    </row>
    <row r="115" spans="1:5" x14ac:dyDescent="0.25">
      <c r="A115" s="117"/>
      <c r="C115" s="117"/>
      <c r="D115" s="117"/>
      <c r="E115" s="117"/>
    </row>
    <row r="116" spans="1:5" x14ac:dyDescent="0.25">
      <c r="A116" s="117"/>
      <c r="C116" s="117"/>
      <c r="D116" s="117"/>
      <c r="E116" s="117"/>
    </row>
    <row r="117" spans="1:5" x14ac:dyDescent="0.25">
      <c r="A117" s="117"/>
      <c r="C117" s="117"/>
      <c r="D117" s="117"/>
      <c r="E117" s="117"/>
    </row>
    <row r="118" spans="1:5" x14ac:dyDescent="0.25">
      <c r="A118" s="117"/>
      <c r="C118" s="117"/>
      <c r="D118" s="117"/>
      <c r="E118" s="117"/>
    </row>
    <row r="119" spans="1:5" x14ac:dyDescent="0.25">
      <c r="A119" s="117"/>
      <c r="C119" s="117"/>
      <c r="D119" s="117"/>
      <c r="E119" s="117"/>
    </row>
    <row r="120" spans="1:5" ht="18.75" customHeight="1" x14ac:dyDescent="0.25">
      <c r="A120" s="117"/>
      <c r="C120" s="117"/>
      <c r="D120" s="117"/>
      <c r="E120" s="117"/>
    </row>
    <row r="121" spans="1:5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ht="18" customHeight="1" x14ac:dyDescent="0.25">
      <c r="A124" s="117"/>
      <c r="C124" s="117"/>
      <c r="D124" s="117"/>
      <c r="E124" s="117"/>
    </row>
    <row r="125" spans="1:5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ht="18.75" customHeight="1" x14ac:dyDescent="0.25">
      <c r="A127" s="117"/>
      <c r="C127" s="117"/>
      <c r="D127" s="117"/>
      <c r="E127" s="117"/>
    </row>
    <row r="128" spans="1:5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ht="18.75" customHeight="1" x14ac:dyDescent="0.25">
      <c r="A130" s="117"/>
      <c r="C130" s="117"/>
      <c r="D130" s="117"/>
      <c r="E130" s="117"/>
    </row>
    <row r="131" spans="1:5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ht="18.75" customHeight="1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ht="18.75" customHeight="1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</sheetData>
  <mergeCells count="25">
    <mergeCell ref="F1:G1"/>
    <mergeCell ref="A1:E1"/>
    <mergeCell ref="A2:E2"/>
    <mergeCell ref="A7:E7"/>
    <mergeCell ref="D95:E95"/>
    <mergeCell ref="D87:E87"/>
    <mergeCell ref="D88:E88"/>
    <mergeCell ref="D89:E89"/>
    <mergeCell ref="D90:E90"/>
    <mergeCell ref="D99:E99"/>
    <mergeCell ref="C37:E37"/>
    <mergeCell ref="A39:E39"/>
    <mergeCell ref="C48:E48"/>
    <mergeCell ref="A50:E50"/>
    <mergeCell ref="A64:E64"/>
    <mergeCell ref="A74:E74"/>
    <mergeCell ref="A83:B83"/>
    <mergeCell ref="A86:E86"/>
    <mergeCell ref="D96:E96"/>
    <mergeCell ref="D97:E97"/>
    <mergeCell ref="D98:E98"/>
    <mergeCell ref="D91:E91"/>
    <mergeCell ref="D92:E92"/>
    <mergeCell ref="D93:E93"/>
    <mergeCell ref="D94:E94"/>
  </mergeCells>
  <phoneticPr fontId="46" type="noConversion"/>
  <conditionalFormatting sqref="B617:B1048576">
    <cfRule type="duplicateValues" dxfId="279" priority="1434"/>
    <cfRule type="duplicateValues" dxfId="278" priority="1436"/>
  </conditionalFormatting>
  <conditionalFormatting sqref="E617:E1048576">
    <cfRule type="duplicateValues" dxfId="277" priority="1437"/>
  </conditionalFormatting>
  <conditionalFormatting sqref="B617:B1048576">
    <cfRule type="duplicateValues" dxfId="276" priority="959"/>
  </conditionalFormatting>
  <conditionalFormatting sqref="B347:B616">
    <cfRule type="duplicateValues" dxfId="275" priority="949"/>
  </conditionalFormatting>
  <conditionalFormatting sqref="B347:B616">
    <cfRule type="duplicateValues" dxfId="274" priority="956"/>
  </conditionalFormatting>
  <conditionalFormatting sqref="E347:E616">
    <cfRule type="duplicateValues" dxfId="273" priority="958"/>
  </conditionalFormatting>
  <conditionalFormatting sqref="B347:B1048576">
    <cfRule type="duplicateValues" dxfId="272" priority="776"/>
  </conditionalFormatting>
  <conditionalFormatting sqref="E150:E346">
    <cfRule type="duplicateValues" dxfId="271" priority="355"/>
    <cfRule type="duplicateValues" dxfId="270" priority="356"/>
    <cfRule type="duplicateValues" dxfId="269" priority="357"/>
  </conditionalFormatting>
  <conditionalFormatting sqref="E150:E346">
    <cfRule type="duplicateValues" dxfId="268" priority="358"/>
  </conditionalFormatting>
  <conditionalFormatting sqref="E150:E346">
    <cfRule type="duplicateValues" dxfId="267" priority="359"/>
  </conditionalFormatting>
  <conditionalFormatting sqref="B150:B346">
    <cfRule type="duplicateValues" dxfId="266" priority="360"/>
  </conditionalFormatting>
  <conditionalFormatting sqref="B150:B346">
    <cfRule type="duplicateValues" dxfId="265" priority="224"/>
  </conditionalFormatting>
  <conditionalFormatting sqref="E150:E346">
    <cfRule type="duplicateValues" dxfId="264" priority="223"/>
  </conditionalFormatting>
  <conditionalFormatting sqref="E52">
    <cfRule type="duplicateValues" dxfId="263" priority="148"/>
  </conditionalFormatting>
  <conditionalFormatting sqref="E66">
    <cfRule type="duplicateValues" dxfId="262" priority="146"/>
  </conditionalFormatting>
  <conditionalFormatting sqref="E66">
    <cfRule type="duplicateValues" dxfId="261" priority="147"/>
  </conditionalFormatting>
  <conditionalFormatting sqref="E66">
    <cfRule type="duplicateValues" dxfId="260" priority="143"/>
    <cfRule type="duplicateValues" dxfId="259" priority="144"/>
    <cfRule type="duplicateValues" dxfId="258" priority="145"/>
  </conditionalFormatting>
  <conditionalFormatting sqref="E10">
    <cfRule type="duplicateValues" dxfId="257" priority="139"/>
  </conditionalFormatting>
  <conditionalFormatting sqref="E10">
    <cfRule type="duplicateValues" dxfId="256" priority="140"/>
    <cfRule type="duplicateValues" dxfId="255" priority="141"/>
    <cfRule type="duplicateValues" dxfId="254" priority="142"/>
  </conditionalFormatting>
  <conditionalFormatting sqref="E27">
    <cfRule type="duplicateValues" dxfId="253" priority="138"/>
  </conditionalFormatting>
  <conditionalFormatting sqref="E11">
    <cfRule type="duplicateValues" dxfId="252" priority="149"/>
  </conditionalFormatting>
  <conditionalFormatting sqref="E11">
    <cfRule type="duplicateValues" dxfId="251" priority="150"/>
    <cfRule type="duplicateValues" dxfId="250" priority="151"/>
    <cfRule type="duplicateValues" dxfId="249" priority="152"/>
  </conditionalFormatting>
  <conditionalFormatting sqref="E88">
    <cfRule type="duplicateValues" dxfId="248" priority="134"/>
    <cfRule type="duplicateValues" dxfId="247" priority="135"/>
    <cfRule type="duplicateValues" dxfId="246" priority="136"/>
  </conditionalFormatting>
  <conditionalFormatting sqref="E88">
    <cfRule type="duplicateValues" dxfId="245" priority="137"/>
  </conditionalFormatting>
  <conditionalFormatting sqref="E89">
    <cfRule type="duplicateValues" dxfId="244" priority="130"/>
    <cfRule type="duplicateValues" dxfId="243" priority="131"/>
    <cfRule type="duplicateValues" dxfId="242" priority="132"/>
  </conditionalFormatting>
  <conditionalFormatting sqref="E89">
    <cfRule type="duplicateValues" dxfId="241" priority="133"/>
  </conditionalFormatting>
  <conditionalFormatting sqref="E19">
    <cfRule type="duplicateValues" dxfId="240" priority="126"/>
  </conditionalFormatting>
  <conditionalFormatting sqref="E19">
    <cfRule type="duplicateValues" dxfId="239" priority="127"/>
    <cfRule type="duplicateValues" dxfId="238" priority="128"/>
    <cfRule type="duplicateValues" dxfId="237" priority="129"/>
  </conditionalFormatting>
  <conditionalFormatting sqref="E33:E36">
    <cfRule type="duplicateValues" dxfId="236" priority="153"/>
  </conditionalFormatting>
  <conditionalFormatting sqref="E29 E27">
    <cfRule type="duplicateValues" dxfId="235" priority="154"/>
  </conditionalFormatting>
  <conditionalFormatting sqref="E29 E27">
    <cfRule type="duplicateValues" dxfId="234" priority="155"/>
    <cfRule type="duplicateValues" dxfId="233" priority="156"/>
    <cfRule type="duplicateValues" dxfId="232" priority="157"/>
  </conditionalFormatting>
  <conditionalFormatting sqref="E67">
    <cfRule type="duplicateValues" dxfId="231" priority="117"/>
    <cfRule type="duplicateValues" dxfId="230" priority="118"/>
    <cfRule type="duplicateValues" dxfId="229" priority="119"/>
  </conditionalFormatting>
  <conditionalFormatting sqref="E67">
    <cfRule type="duplicateValues" dxfId="228" priority="116"/>
  </conditionalFormatting>
  <conditionalFormatting sqref="E67">
    <cfRule type="duplicateValues" dxfId="227" priority="120"/>
  </conditionalFormatting>
  <conditionalFormatting sqref="E67">
    <cfRule type="duplicateValues" dxfId="226" priority="121"/>
  </conditionalFormatting>
  <conditionalFormatting sqref="E67">
    <cfRule type="duplicateValues" dxfId="225" priority="122"/>
  </conditionalFormatting>
  <conditionalFormatting sqref="E67">
    <cfRule type="duplicateValues" dxfId="224" priority="123"/>
    <cfRule type="duplicateValues" dxfId="223" priority="124"/>
    <cfRule type="duplicateValues" dxfId="222" priority="125"/>
  </conditionalFormatting>
  <conditionalFormatting sqref="E53">
    <cfRule type="duplicateValues" dxfId="221" priority="158"/>
  </conditionalFormatting>
  <conditionalFormatting sqref="E18 E12:E14">
    <cfRule type="duplicateValues" dxfId="220" priority="112"/>
  </conditionalFormatting>
  <conditionalFormatting sqref="E18 E12:E14">
    <cfRule type="duplicateValues" dxfId="219" priority="113"/>
    <cfRule type="duplicateValues" dxfId="218" priority="114"/>
    <cfRule type="duplicateValues" dxfId="217" priority="115"/>
  </conditionalFormatting>
  <conditionalFormatting sqref="E90">
    <cfRule type="duplicateValues" dxfId="216" priority="108"/>
    <cfRule type="duplicateValues" dxfId="215" priority="109"/>
    <cfRule type="duplicateValues" dxfId="214" priority="110"/>
  </conditionalFormatting>
  <conditionalFormatting sqref="E90">
    <cfRule type="duplicateValues" dxfId="213" priority="111"/>
  </conditionalFormatting>
  <conditionalFormatting sqref="E95">
    <cfRule type="duplicateValues" dxfId="212" priority="104"/>
    <cfRule type="duplicateValues" dxfId="211" priority="105"/>
    <cfRule type="duplicateValues" dxfId="210" priority="106"/>
  </conditionalFormatting>
  <conditionalFormatting sqref="E95">
    <cfRule type="duplicateValues" dxfId="209" priority="107"/>
  </conditionalFormatting>
  <conditionalFormatting sqref="E91">
    <cfRule type="duplicateValues" dxfId="208" priority="100"/>
    <cfRule type="duplicateValues" dxfId="207" priority="101"/>
    <cfRule type="duplicateValues" dxfId="206" priority="102"/>
  </conditionalFormatting>
  <conditionalFormatting sqref="E91">
    <cfRule type="duplicateValues" dxfId="205" priority="103"/>
  </conditionalFormatting>
  <conditionalFormatting sqref="E92">
    <cfRule type="duplicateValues" dxfId="204" priority="96"/>
    <cfRule type="duplicateValues" dxfId="203" priority="97"/>
    <cfRule type="duplicateValues" dxfId="202" priority="98"/>
  </conditionalFormatting>
  <conditionalFormatting sqref="E92">
    <cfRule type="duplicateValues" dxfId="201" priority="99"/>
  </conditionalFormatting>
  <conditionalFormatting sqref="E93">
    <cfRule type="duplicateValues" dxfId="200" priority="92"/>
    <cfRule type="duplicateValues" dxfId="199" priority="93"/>
    <cfRule type="duplicateValues" dxfId="198" priority="94"/>
  </conditionalFormatting>
  <conditionalFormatting sqref="E93">
    <cfRule type="duplicateValues" dxfId="197" priority="95"/>
  </conditionalFormatting>
  <conditionalFormatting sqref="E94">
    <cfRule type="duplicateValues" dxfId="196" priority="88"/>
    <cfRule type="duplicateValues" dxfId="195" priority="89"/>
    <cfRule type="duplicateValues" dxfId="194" priority="90"/>
  </conditionalFormatting>
  <conditionalFormatting sqref="E94">
    <cfRule type="duplicateValues" dxfId="193" priority="91"/>
  </conditionalFormatting>
  <conditionalFormatting sqref="E76:E77">
    <cfRule type="duplicateValues" dxfId="192" priority="83"/>
    <cfRule type="duplicateValues" dxfId="191" priority="84"/>
    <cfRule type="duplicateValues" dxfId="190" priority="85"/>
  </conditionalFormatting>
  <conditionalFormatting sqref="E76:E77">
    <cfRule type="duplicateValues" dxfId="189" priority="86"/>
  </conditionalFormatting>
  <conditionalFormatting sqref="E76:E77">
    <cfRule type="duplicateValues" dxfId="188" priority="87"/>
  </conditionalFormatting>
  <conditionalFormatting sqref="E42">
    <cfRule type="duplicateValues" dxfId="187" priority="78"/>
    <cfRule type="duplicateValues" dxfId="186" priority="79"/>
    <cfRule type="duplicateValues" dxfId="185" priority="80"/>
  </conditionalFormatting>
  <conditionalFormatting sqref="E42">
    <cfRule type="duplicateValues" dxfId="184" priority="81"/>
  </conditionalFormatting>
  <conditionalFormatting sqref="E42">
    <cfRule type="duplicateValues" dxfId="183" priority="82"/>
  </conditionalFormatting>
  <conditionalFormatting sqref="E28">
    <cfRule type="duplicateValues" dxfId="182" priority="69"/>
    <cfRule type="duplicateValues" dxfId="181" priority="70"/>
    <cfRule type="duplicateValues" dxfId="180" priority="71"/>
  </conditionalFormatting>
  <conditionalFormatting sqref="E28">
    <cfRule type="duplicateValues" dxfId="179" priority="68"/>
  </conditionalFormatting>
  <conditionalFormatting sqref="E28">
    <cfRule type="duplicateValues" dxfId="178" priority="72"/>
  </conditionalFormatting>
  <conditionalFormatting sqref="E28">
    <cfRule type="duplicateValues" dxfId="177" priority="73"/>
  </conditionalFormatting>
  <conditionalFormatting sqref="E28">
    <cfRule type="duplicateValues" dxfId="176" priority="74"/>
  </conditionalFormatting>
  <conditionalFormatting sqref="E28">
    <cfRule type="duplicateValues" dxfId="175" priority="75"/>
    <cfRule type="duplicateValues" dxfId="174" priority="76"/>
    <cfRule type="duplicateValues" dxfId="173" priority="77"/>
  </conditionalFormatting>
  <conditionalFormatting sqref="E15 E17">
    <cfRule type="duplicateValues" dxfId="172" priority="159"/>
  </conditionalFormatting>
  <conditionalFormatting sqref="E15 E17">
    <cfRule type="duplicateValues" dxfId="171" priority="160"/>
    <cfRule type="duplicateValues" dxfId="170" priority="161"/>
    <cfRule type="duplicateValues" dxfId="169" priority="162"/>
  </conditionalFormatting>
  <conditionalFormatting sqref="E16">
    <cfRule type="duplicateValues" dxfId="168" priority="64"/>
  </conditionalFormatting>
  <conditionalFormatting sqref="E16">
    <cfRule type="duplicateValues" dxfId="167" priority="65"/>
    <cfRule type="duplicateValues" dxfId="166" priority="66"/>
    <cfRule type="duplicateValues" dxfId="165" priority="67"/>
  </conditionalFormatting>
  <conditionalFormatting sqref="E107:E149 E26 E81:E87 E1:E7 E37:E39 E62:E64 E72:E74 E45:E50">
    <cfRule type="duplicateValues" dxfId="164" priority="163"/>
  </conditionalFormatting>
  <conditionalFormatting sqref="B88:B149 B76:B86 B66:B74 B52:B64 B49:B50 B1:B39 B41:B47">
    <cfRule type="duplicateValues" dxfId="163" priority="164"/>
  </conditionalFormatting>
  <conditionalFormatting sqref="E103:E106 E96">
    <cfRule type="duplicateValues" dxfId="162" priority="60"/>
    <cfRule type="duplicateValues" dxfId="161" priority="61"/>
    <cfRule type="duplicateValues" dxfId="160" priority="62"/>
  </conditionalFormatting>
  <conditionalFormatting sqref="E103:E106 E96">
    <cfRule type="duplicateValues" dxfId="159" priority="63"/>
  </conditionalFormatting>
  <conditionalFormatting sqref="E21">
    <cfRule type="duplicateValues" dxfId="158" priority="56"/>
  </conditionalFormatting>
  <conditionalFormatting sqref="E21">
    <cfRule type="duplicateValues" dxfId="157" priority="57"/>
    <cfRule type="duplicateValues" dxfId="156" priority="58"/>
    <cfRule type="duplicateValues" dxfId="155" priority="59"/>
  </conditionalFormatting>
  <conditionalFormatting sqref="E30">
    <cfRule type="duplicateValues" dxfId="154" priority="51"/>
  </conditionalFormatting>
  <conditionalFormatting sqref="E30">
    <cfRule type="duplicateValues" dxfId="153" priority="52"/>
    <cfRule type="duplicateValues" dxfId="152" priority="53"/>
    <cfRule type="duplicateValues" dxfId="151" priority="54"/>
  </conditionalFormatting>
  <conditionalFormatting sqref="E30">
    <cfRule type="duplicateValues" dxfId="150" priority="55"/>
  </conditionalFormatting>
  <conditionalFormatting sqref="E61 E20 E9 E22">
    <cfRule type="duplicateValues" dxfId="149" priority="165"/>
  </conditionalFormatting>
  <conditionalFormatting sqref="E61 E20 E9 E22">
    <cfRule type="duplicateValues" dxfId="148" priority="166"/>
    <cfRule type="duplicateValues" dxfId="147" priority="167"/>
    <cfRule type="duplicateValues" dxfId="146" priority="168"/>
  </conditionalFormatting>
  <conditionalFormatting sqref="B1:B149">
    <cfRule type="duplicateValues" dxfId="145" priority="50"/>
  </conditionalFormatting>
  <conditionalFormatting sqref="E22">
    <cfRule type="duplicateValues" dxfId="144" priority="45"/>
    <cfRule type="duplicateValues" dxfId="143" priority="46"/>
    <cfRule type="duplicateValues" dxfId="142" priority="47"/>
  </conditionalFormatting>
  <conditionalFormatting sqref="E22">
    <cfRule type="duplicateValues" dxfId="141" priority="48"/>
  </conditionalFormatting>
  <conditionalFormatting sqref="E22">
    <cfRule type="duplicateValues" dxfId="140" priority="49"/>
  </conditionalFormatting>
  <conditionalFormatting sqref="E31">
    <cfRule type="duplicateValues" dxfId="139" priority="44"/>
  </conditionalFormatting>
  <conditionalFormatting sqref="E41">
    <cfRule type="duplicateValues" dxfId="138" priority="39"/>
    <cfRule type="duplicateValues" dxfId="137" priority="40"/>
    <cfRule type="duplicateValues" dxfId="136" priority="41"/>
  </conditionalFormatting>
  <conditionalFormatting sqref="E41">
    <cfRule type="duplicateValues" dxfId="135" priority="42"/>
  </conditionalFormatting>
  <conditionalFormatting sqref="E41">
    <cfRule type="duplicateValues" dxfId="134" priority="43"/>
  </conditionalFormatting>
  <conditionalFormatting sqref="E41">
    <cfRule type="duplicateValues" dxfId="133" priority="38"/>
  </conditionalFormatting>
  <conditionalFormatting sqref="E31">
    <cfRule type="duplicateValues" dxfId="132" priority="33"/>
  </conditionalFormatting>
  <conditionalFormatting sqref="E31">
    <cfRule type="duplicateValues" dxfId="131" priority="34"/>
    <cfRule type="duplicateValues" dxfId="130" priority="35"/>
    <cfRule type="duplicateValues" dxfId="129" priority="36"/>
  </conditionalFormatting>
  <conditionalFormatting sqref="E31">
    <cfRule type="duplicateValues" dxfId="128" priority="37"/>
  </conditionalFormatting>
  <conditionalFormatting sqref="E32">
    <cfRule type="duplicateValues" dxfId="127" priority="28"/>
  </conditionalFormatting>
  <conditionalFormatting sqref="E32">
    <cfRule type="duplicateValues" dxfId="126" priority="29"/>
    <cfRule type="duplicateValues" dxfId="125" priority="30"/>
    <cfRule type="duplicateValues" dxfId="124" priority="31"/>
  </conditionalFormatting>
  <conditionalFormatting sqref="E32">
    <cfRule type="duplicateValues" dxfId="123" priority="32"/>
  </conditionalFormatting>
  <conditionalFormatting sqref="E32">
    <cfRule type="duplicateValues" dxfId="122" priority="27"/>
  </conditionalFormatting>
  <conditionalFormatting sqref="E32">
    <cfRule type="duplicateValues" dxfId="121" priority="26"/>
  </conditionalFormatting>
  <conditionalFormatting sqref="E32">
    <cfRule type="duplicateValues" dxfId="120" priority="21"/>
  </conditionalFormatting>
  <conditionalFormatting sqref="E32">
    <cfRule type="duplicateValues" dxfId="119" priority="22"/>
    <cfRule type="duplicateValues" dxfId="118" priority="23"/>
    <cfRule type="duplicateValues" dxfId="117" priority="24"/>
  </conditionalFormatting>
  <conditionalFormatting sqref="E32">
    <cfRule type="duplicateValues" dxfId="116" priority="25"/>
  </conditionalFormatting>
  <conditionalFormatting sqref="E23:E24">
    <cfRule type="duplicateValues" dxfId="115" priority="17"/>
  </conditionalFormatting>
  <conditionalFormatting sqref="E23:E24">
    <cfRule type="duplicateValues" dxfId="114" priority="18"/>
    <cfRule type="duplicateValues" dxfId="113" priority="19"/>
    <cfRule type="duplicateValues" dxfId="112" priority="20"/>
  </conditionalFormatting>
  <conditionalFormatting sqref="E23:E24">
    <cfRule type="duplicateValues" dxfId="111" priority="16"/>
  </conditionalFormatting>
  <conditionalFormatting sqref="E23:E24">
    <cfRule type="duplicateValues" dxfId="110" priority="11"/>
    <cfRule type="duplicateValues" dxfId="109" priority="12"/>
    <cfRule type="duplicateValues" dxfId="108" priority="13"/>
  </conditionalFormatting>
  <conditionalFormatting sqref="E23:E24">
    <cfRule type="duplicateValues" dxfId="107" priority="14"/>
  </conditionalFormatting>
  <conditionalFormatting sqref="E23:E24">
    <cfRule type="duplicateValues" dxfId="106" priority="15"/>
  </conditionalFormatting>
  <conditionalFormatting sqref="E97:E102">
    <cfRule type="duplicateValues" dxfId="105" priority="169"/>
    <cfRule type="duplicateValues" dxfId="104" priority="170"/>
    <cfRule type="duplicateValues" dxfId="103" priority="171"/>
  </conditionalFormatting>
  <conditionalFormatting sqref="E97:E102">
    <cfRule type="duplicateValues" dxfId="102" priority="172"/>
  </conditionalFormatting>
  <conditionalFormatting sqref="E54:E59 E25">
    <cfRule type="duplicateValues" dxfId="101" priority="173"/>
  </conditionalFormatting>
  <conditionalFormatting sqref="E54:E59 E25">
    <cfRule type="duplicateValues" dxfId="100" priority="174"/>
    <cfRule type="duplicateValues" dxfId="99" priority="175"/>
    <cfRule type="duplicateValues" dxfId="98" priority="176"/>
  </conditionalFormatting>
  <conditionalFormatting sqref="E68 E31 E29 E66 E26:E27">
    <cfRule type="duplicateValues" dxfId="97" priority="177"/>
  </conditionalFormatting>
  <conditionalFormatting sqref="E60">
    <cfRule type="duplicateValues" dxfId="96" priority="7"/>
  </conditionalFormatting>
  <conditionalFormatting sqref="E60">
    <cfRule type="duplicateValues" dxfId="95" priority="8"/>
    <cfRule type="duplicateValues" dxfId="94" priority="9"/>
    <cfRule type="duplicateValues" dxfId="93" priority="10"/>
  </conditionalFormatting>
  <conditionalFormatting sqref="E79:E149 E72:E77 E61:E68 E1:E22 E26:E31 E33:E40 E42:E53">
    <cfRule type="duplicateValues" dxfId="92" priority="178"/>
  </conditionalFormatting>
  <conditionalFormatting sqref="E79:E80 E43:E44">
    <cfRule type="duplicateValues" dxfId="91" priority="179"/>
  </conditionalFormatting>
  <conditionalFormatting sqref="E107:E149 E31 E79:E87 E1:E8 E62:E64 E68 E43:E50 E52:E53 E66 E26:E27 E29 E72:E74 E33:E39">
    <cfRule type="duplicateValues" dxfId="90" priority="180"/>
    <cfRule type="duplicateValues" dxfId="89" priority="181"/>
    <cfRule type="duplicateValues" dxfId="88" priority="182"/>
  </conditionalFormatting>
  <conditionalFormatting sqref="E107:E149 E31 E79:E87 E62:E64 E43:E50 E52:E53 E1:E8 E66 E26:E27 E68 E29 E72:E74 E33:E39">
    <cfRule type="duplicateValues" dxfId="87" priority="183"/>
  </conditionalFormatting>
  <conditionalFormatting sqref="E78">
    <cfRule type="duplicateValues" dxfId="86" priority="1"/>
  </conditionalFormatting>
  <conditionalFormatting sqref="E78">
    <cfRule type="duplicateValues" dxfId="85" priority="2"/>
  </conditionalFormatting>
  <conditionalFormatting sqref="E78">
    <cfRule type="duplicateValues" dxfId="84" priority="3"/>
    <cfRule type="duplicateValues" dxfId="83" priority="4"/>
    <cfRule type="duplicateValues" dxfId="82" priority="5"/>
  </conditionalFormatting>
  <conditionalFormatting sqref="E78">
    <cfRule type="duplicateValues" dxfId="81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2592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2593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2586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2595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0" priority="6"/>
  </conditionalFormatting>
  <conditionalFormatting sqref="A830">
    <cfRule type="duplicateValues" dxfId="79" priority="5"/>
  </conditionalFormatting>
  <conditionalFormatting sqref="A831">
    <cfRule type="duplicateValues" dxfId="78" priority="4"/>
  </conditionalFormatting>
  <conditionalFormatting sqref="A832">
    <cfRule type="duplicateValues" dxfId="77" priority="3"/>
  </conditionalFormatting>
  <conditionalFormatting sqref="A833">
    <cfRule type="duplicateValues" dxfId="76" priority="2"/>
  </conditionalFormatting>
  <conditionalFormatting sqref="A1:A1048576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2417</v>
      </c>
      <c r="B1" s="207"/>
      <c r="C1" s="207"/>
      <c r="D1" s="207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2426</v>
      </c>
      <c r="B18" s="207"/>
      <c r="C18" s="207"/>
      <c r="D18" s="207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2021-07-21T20:11:30Z</dcterms:modified>
</cp:coreProperties>
</file>