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2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Efectivo'!$A$63:$E$72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9" i="1" l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80" i="1"/>
  <c r="G80" i="1"/>
  <c r="H80" i="1"/>
  <c r="I80" i="1"/>
  <c r="J80" i="1"/>
  <c r="K80" i="1"/>
  <c r="F108" i="1"/>
  <c r="G108" i="1"/>
  <c r="H108" i="1"/>
  <c r="I108" i="1"/>
  <c r="J108" i="1"/>
  <c r="K108" i="1"/>
  <c r="A89" i="1"/>
  <c r="A90" i="1"/>
  <c r="A91" i="1"/>
  <c r="A80" i="1"/>
  <c r="A108" i="1"/>
  <c r="B90" i="16"/>
  <c r="B34" i="16"/>
  <c r="B47" i="16"/>
  <c r="A70" i="16" s="1"/>
  <c r="B23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67" i="16"/>
  <c r="C63" i="16"/>
  <c r="A63" i="16"/>
  <c r="C62" i="16"/>
  <c r="A62" i="16"/>
  <c r="C61" i="16"/>
  <c r="A61" i="16"/>
  <c r="C60" i="16"/>
  <c r="A60" i="16"/>
  <c r="B56" i="16"/>
  <c r="C55" i="16"/>
  <c r="A55" i="16"/>
  <c r="C54" i="16"/>
  <c r="A54" i="16"/>
  <c r="C53" i="16"/>
  <c r="A53" i="16"/>
  <c r="C52" i="16"/>
  <c r="A52" i="16"/>
  <c r="C51" i="16"/>
  <c r="A51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0" i="1" l="1"/>
  <c r="G20" i="1"/>
  <c r="H20" i="1"/>
  <c r="I20" i="1"/>
  <c r="J20" i="1"/>
  <c r="K20" i="1"/>
  <c r="F18" i="1"/>
  <c r="G18" i="1"/>
  <c r="H18" i="1"/>
  <c r="I18" i="1"/>
  <c r="J18" i="1"/>
  <c r="K18" i="1"/>
  <c r="F21" i="1"/>
  <c r="G21" i="1"/>
  <c r="H21" i="1"/>
  <c r="I21" i="1"/>
  <c r="J21" i="1"/>
  <c r="K21" i="1"/>
  <c r="F24" i="1"/>
  <c r="G24" i="1"/>
  <c r="H24" i="1"/>
  <c r="I24" i="1"/>
  <c r="J24" i="1"/>
  <c r="K24" i="1"/>
  <c r="F19" i="1"/>
  <c r="G19" i="1"/>
  <c r="H19" i="1"/>
  <c r="I19" i="1"/>
  <c r="J19" i="1"/>
  <c r="K19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1" i="1"/>
  <c r="G51" i="1"/>
  <c r="H51" i="1"/>
  <c r="I51" i="1"/>
  <c r="J51" i="1"/>
  <c r="K51" i="1"/>
  <c r="F50" i="1"/>
  <c r="G50" i="1"/>
  <c r="H50" i="1"/>
  <c r="I50" i="1"/>
  <c r="J50" i="1"/>
  <c r="K50" i="1"/>
  <c r="F23" i="1"/>
  <c r="G23" i="1"/>
  <c r="H23" i="1"/>
  <c r="I23" i="1"/>
  <c r="J23" i="1"/>
  <c r="K23" i="1"/>
  <c r="F22" i="1"/>
  <c r="G22" i="1"/>
  <c r="H22" i="1"/>
  <c r="I22" i="1"/>
  <c r="J22" i="1"/>
  <c r="K22" i="1"/>
  <c r="A20" i="1"/>
  <c r="A18" i="1"/>
  <c r="A21" i="1"/>
  <c r="A24" i="1"/>
  <c r="A19" i="1"/>
  <c r="A52" i="1"/>
  <c r="A53" i="1"/>
  <c r="A54" i="1"/>
  <c r="A51" i="1"/>
  <c r="A50" i="1"/>
  <c r="A23" i="1"/>
  <c r="A22" i="1"/>
  <c r="F76" i="1"/>
  <c r="G76" i="1"/>
  <c r="H76" i="1"/>
  <c r="I76" i="1"/>
  <c r="J76" i="1"/>
  <c r="K76" i="1"/>
  <c r="F122" i="1"/>
  <c r="G122" i="1"/>
  <c r="H122" i="1"/>
  <c r="I122" i="1"/>
  <c r="J122" i="1"/>
  <c r="K122" i="1"/>
  <c r="F85" i="1"/>
  <c r="G85" i="1"/>
  <c r="H85" i="1"/>
  <c r="I85" i="1"/>
  <c r="J85" i="1"/>
  <c r="K85" i="1"/>
  <c r="F87" i="1"/>
  <c r="G87" i="1"/>
  <c r="H87" i="1"/>
  <c r="I87" i="1"/>
  <c r="J87" i="1"/>
  <c r="K87" i="1"/>
  <c r="F75" i="1"/>
  <c r="G75" i="1"/>
  <c r="H75" i="1"/>
  <c r="I75" i="1"/>
  <c r="J75" i="1"/>
  <c r="K75" i="1"/>
  <c r="F78" i="1"/>
  <c r="G78" i="1"/>
  <c r="H78" i="1"/>
  <c r="I78" i="1"/>
  <c r="J78" i="1"/>
  <c r="K78" i="1"/>
  <c r="A76" i="1"/>
  <c r="A122" i="1"/>
  <c r="A85" i="1"/>
  <c r="A87" i="1"/>
  <c r="A75" i="1"/>
  <c r="A78" i="1"/>
  <c r="A16" i="1" l="1"/>
  <c r="F16" i="1"/>
  <c r="G16" i="1"/>
  <c r="H16" i="1"/>
  <c r="I16" i="1"/>
  <c r="J16" i="1"/>
  <c r="K16" i="1"/>
  <c r="A70" i="1"/>
  <c r="A9" i="1"/>
  <c r="A5" i="1"/>
  <c r="A83" i="1"/>
  <c r="A112" i="1"/>
  <c r="A117" i="1"/>
  <c r="A34" i="1"/>
  <c r="A92" i="1"/>
  <c r="F70" i="1"/>
  <c r="G70" i="1"/>
  <c r="H70" i="1"/>
  <c r="I70" i="1"/>
  <c r="J70" i="1"/>
  <c r="K70" i="1"/>
  <c r="F9" i="1"/>
  <c r="G9" i="1"/>
  <c r="H9" i="1"/>
  <c r="I9" i="1"/>
  <c r="J9" i="1"/>
  <c r="K9" i="1"/>
  <c r="F5" i="1"/>
  <c r="G5" i="1"/>
  <c r="H5" i="1"/>
  <c r="I5" i="1"/>
  <c r="J5" i="1"/>
  <c r="K5" i="1"/>
  <c r="F83" i="1"/>
  <c r="G83" i="1"/>
  <c r="H83" i="1"/>
  <c r="I83" i="1"/>
  <c r="J83" i="1"/>
  <c r="K83" i="1"/>
  <c r="F112" i="1"/>
  <c r="G112" i="1"/>
  <c r="H112" i="1"/>
  <c r="I112" i="1"/>
  <c r="J112" i="1"/>
  <c r="K112" i="1"/>
  <c r="F117" i="1"/>
  <c r="G117" i="1"/>
  <c r="H117" i="1"/>
  <c r="I117" i="1"/>
  <c r="J117" i="1"/>
  <c r="K117" i="1"/>
  <c r="F34" i="1"/>
  <c r="G34" i="1"/>
  <c r="H34" i="1"/>
  <c r="I34" i="1"/>
  <c r="J34" i="1"/>
  <c r="K34" i="1"/>
  <c r="F92" i="1"/>
  <c r="G92" i="1"/>
  <c r="H92" i="1"/>
  <c r="I92" i="1"/>
  <c r="J92" i="1"/>
  <c r="K92" i="1"/>
  <c r="A98" i="1" l="1"/>
  <c r="A29" i="1"/>
  <c r="A101" i="1"/>
  <c r="F98" i="1"/>
  <c r="G98" i="1"/>
  <c r="H98" i="1"/>
  <c r="I98" i="1"/>
  <c r="J98" i="1"/>
  <c r="K98" i="1"/>
  <c r="F29" i="1"/>
  <c r="G29" i="1"/>
  <c r="H29" i="1"/>
  <c r="I29" i="1"/>
  <c r="J29" i="1"/>
  <c r="K29" i="1"/>
  <c r="F101" i="1"/>
  <c r="G101" i="1"/>
  <c r="H101" i="1"/>
  <c r="I101" i="1"/>
  <c r="J101" i="1"/>
  <c r="K101" i="1"/>
  <c r="F64" i="1" l="1"/>
  <c r="G64" i="1"/>
  <c r="H64" i="1"/>
  <c r="I64" i="1"/>
  <c r="J64" i="1"/>
  <c r="K64" i="1"/>
  <c r="F26" i="1"/>
  <c r="G26" i="1"/>
  <c r="H26" i="1"/>
  <c r="I26" i="1"/>
  <c r="J26" i="1"/>
  <c r="K26" i="1"/>
  <c r="F93" i="1"/>
  <c r="G93" i="1"/>
  <c r="H93" i="1"/>
  <c r="I93" i="1"/>
  <c r="J93" i="1"/>
  <c r="K93" i="1"/>
  <c r="F95" i="1"/>
  <c r="G95" i="1"/>
  <c r="H95" i="1"/>
  <c r="I95" i="1"/>
  <c r="J95" i="1"/>
  <c r="K95" i="1"/>
  <c r="F99" i="1"/>
  <c r="G99" i="1"/>
  <c r="H99" i="1"/>
  <c r="I99" i="1"/>
  <c r="J99" i="1"/>
  <c r="K99" i="1"/>
  <c r="F25" i="1"/>
  <c r="G25" i="1"/>
  <c r="H25" i="1"/>
  <c r="I25" i="1"/>
  <c r="J25" i="1"/>
  <c r="K25" i="1"/>
  <c r="F96" i="1"/>
  <c r="G96" i="1"/>
  <c r="H96" i="1"/>
  <c r="I96" i="1"/>
  <c r="J96" i="1"/>
  <c r="K96" i="1"/>
  <c r="A64" i="1"/>
  <c r="A26" i="1"/>
  <c r="A93" i="1"/>
  <c r="A95" i="1"/>
  <c r="A99" i="1"/>
  <c r="A25" i="1"/>
  <c r="A96" i="1"/>
  <c r="A60" i="1" l="1"/>
  <c r="F60" i="1"/>
  <c r="G60" i="1"/>
  <c r="H60" i="1"/>
  <c r="I60" i="1"/>
  <c r="J60" i="1"/>
  <c r="K60" i="1"/>
  <c r="F104" i="1"/>
  <c r="G104" i="1"/>
  <c r="H104" i="1"/>
  <c r="I104" i="1"/>
  <c r="J104" i="1"/>
  <c r="K104" i="1"/>
  <c r="F67" i="1"/>
  <c r="G67" i="1"/>
  <c r="H67" i="1"/>
  <c r="I67" i="1"/>
  <c r="J67" i="1"/>
  <c r="K67" i="1"/>
  <c r="F27" i="1"/>
  <c r="G27" i="1"/>
  <c r="H27" i="1"/>
  <c r="I27" i="1"/>
  <c r="J27" i="1"/>
  <c r="K27" i="1"/>
  <c r="F32" i="1"/>
  <c r="G32" i="1"/>
  <c r="H32" i="1"/>
  <c r="I32" i="1"/>
  <c r="J32" i="1"/>
  <c r="K32" i="1"/>
  <c r="F59" i="1"/>
  <c r="G59" i="1"/>
  <c r="H59" i="1"/>
  <c r="I59" i="1"/>
  <c r="J59" i="1"/>
  <c r="K59" i="1"/>
  <c r="F42" i="1"/>
  <c r="G42" i="1"/>
  <c r="H42" i="1"/>
  <c r="I42" i="1"/>
  <c r="J42" i="1"/>
  <c r="K42" i="1"/>
  <c r="F43" i="1"/>
  <c r="G43" i="1"/>
  <c r="H43" i="1"/>
  <c r="I43" i="1"/>
  <c r="J43" i="1"/>
  <c r="K43" i="1"/>
  <c r="F48" i="1"/>
  <c r="G48" i="1"/>
  <c r="H48" i="1"/>
  <c r="I48" i="1"/>
  <c r="J48" i="1"/>
  <c r="K48" i="1"/>
  <c r="F15" i="1"/>
  <c r="G15" i="1"/>
  <c r="H15" i="1"/>
  <c r="I15" i="1"/>
  <c r="J15" i="1"/>
  <c r="K15" i="1"/>
  <c r="F40" i="1"/>
  <c r="G40" i="1"/>
  <c r="H40" i="1"/>
  <c r="I40" i="1"/>
  <c r="J40" i="1"/>
  <c r="K40" i="1"/>
  <c r="F38" i="1"/>
  <c r="G38" i="1"/>
  <c r="H38" i="1"/>
  <c r="I38" i="1"/>
  <c r="J38" i="1"/>
  <c r="K38" i="1"/>
  <c r="F62" i="1"/>
  <c r="G62" i="1"/>
  <c r="H62" i="1"/>
  <c r="I62" i="1"/>
  <c r="J62" i="1"/>
  <c r="K62" i="1"/>
  <c r="F71" i="1"/>
  <c r="G71" i="1"/>
  <c r="H71" i="1"/>
  <c r="I71" i="1"/>
  <c r="J71" i="1"/>
  <c r="K71" i="1"/>
  <c r="F107" i="1"/>
  <c r="G107" i="1"/>
  <c r="H107" i="1"/>
  <c r="I107" i="1"/>
  <c r="J107" i="1"/>
  <c r="K107" i="1"/>
  <c r="F82" i="1"/>
  <c r="G82" i="1"/>
  <c r="H82" i="1"/>
  <c r="I82" i="1"/>
  <c r="J82" i="1"/>
  <c r="K82" i="1"/>
  <c r="F113" i="1"/>
  <c r="G113" i="1"/>
  <c r="H113" i="1"/>
  <c r="I113" i="1"/>
  <c r="J113" i="1"/>
  <c r="K113" i="1"/>
  <c r="F49" i="1"/>
  <c r="G49" i="1"/>
  <c r="H49" i="1"/>
  <c r="I49" i="1"/>
  <c r="J49" i="1"/>
  <c r="K49" i="1"/>
  <c r="F6" i="1"/>
  <c r="G6" i="1"/>
  <c r="H6" i="1"/>
  <c r="I6" i="1"/>
  <c r="J6" i="1"/>
  <c r="K6" i="1"/>
  <c r="F37" i="1"/>
  <c r="G37" i="1"/>
  <c r="H37" i="1"/>
  <c r="I37" i="1"/>
  <c r="J37" i="1"/>
  <c r="K37" i="1"/>
  <c r="F33" i="1"/>
  <c r="G33" i="1"/>
  <c r="H33" i="1"/>
  <c r="I33" i="1"/>
  <c r="J33" i="1"/>
  <c r="K33" i="1"/>
  <c r="F72" i="1"/>
  <c r="G72" i="1"/>
  <c r="H72" i="1"/>
  <c r="I72" i="1"/>
  <c r="J72" i="1"/>
  <c r="K72" i="1"/>
  <c r="F35" i="1"/>
  <c r="G35" i="1"/>
  <c r="H35" i="1"/>
  <c r="I35" i="1"/>
  <c r="J35" i="1"/>
  <c r="K35" i="1"/>
  <c r="F105" i="1"/>
  <c r="G105" i="1"/>
  <c r="H105" i="1"/>
  <c r="I105" i="1"/>
  <c r="J105" i="1"/>
  <c r="K105" i="1"/>
  <c r="F39" i="1"/>
  <c r="G39" i="1"/>
  <c r="H39" i="1"/>
  <c r="I39" i="1"/>
  <c r="J39" i="1"/>
  <c r="K39" i="1"/>
  <c r="F41" i="1"/>
  <c r="G41" i="1"/>
  <c r="H41" i="1"/>
  <c r="I41" i="1"/>
  <c r="J41" i="1"/>
  <c r="K41" i="1"/>
  <c r="F31" i="1"/>
  <c r="G31" i="1"/>
  <c r="H31" i="1"/>
  <c r="I31" i="1"/>
  <c r="J31" i="1"/>
  <c r="K31" i="1"/>
  <c r="F28" i="1"/>
  <c r="G28" i="1"/>
  <c r="H28" i="1"/>
  <c r="I28" i="1"/>
  <c r="J28" i="1"/>
  <c r="K28" i="1"/>
  <c r="F109" i="1"/>
  <c r="G109" i="1"/>
  <c r="H109" i="1"/>
  <c r="I109" i="1"/>
  <c r="J109" i="1"/>
  <c r="K109" i="1"/>
  <c r="A104" i="1"/>
  <c r="A67" i="1"/>
  <c r="A27" i="1"/>
  <c r="A32" i="1"/>
  <c r="A59" i="1"/>
  <c r="A42" i="1"/>
  <c r="A43" i="1"/>
  <c r="A48" i="1"/>
  <c r="A15" i="1"/>
  <c r="A40" i="1"/>
  <c r="A38" i="1"/>
  <c r="A62" i="1"/>
  <c r="A71" i="1"/>
  <c r="A107" i="1"/>
  <c r="A82" i="1"/>
  <c r="A113" i="1"/>
  <c r="A49" i="1"/>
  <c r="A6" i="1"/>
  <c r="A37" i="1"/>
  <c r="A33" i="1"/>
  <c r="A72" i="1"/>
  <c r="A35" i="1"/>
  <c r="A105" i="1"/>
  <c r="A39" i="1"/>
  <c r="A41" i="1"/>
  <c r="A31" i="1"/>
  <c r="A28" i="1"/>
  <c r="A109" i="1"/>
  <c r="A102" i="1"/>
  <c r="A120" i="1"/>
  <c r="A97" i="1"/>
  <c r="A116" i="1"/>
  <c r="A46" i="1"/>
  <c r="A55" i="1"/>
  <c r="F102" i="1"/>
  <c r="G102" i="1"/>
  <c r="H102" i="1"/>
  <c r="I102" i="1"/>
  <c r="J102" i="1"/>
  <c r="K102" i="1"/>
  <c r="F120" i="1"/>
  <c r="G120" i="1"/>
  <c r="H120" i="1"/>
  <c r="I120" i="1"/>
  <c r="J120" i="1"/>
  <c r="K120" i="1"/>
  <c r="F97" i="1"/>
  <c r="G97" i="1"/>
  <c r="H97" i="1"/>
  <c r="I97" i="1"/>
  <c r="J97" i="1"/>
  <c r="K97" i="1"/>
  <c r="F116" i="1"/>
  <c r="G116" i="1"/>
  <c r="H116" i="1"/>
  <c r="I116" i="1"/>
  <c r="J116" i="1"/>
  <c r="K116" i="1"/>
  <c r="F46" i="1"/>
  <c r="G46" i="1"/>
  <c r="H46" i="1"/>
  <c r="I46" i="1"/>
  <c r="J46" i="1"/>
  <c r="K46" i="1"/>
  <c r="F55" i="1"/>
  <c r="G55" i="1"/>
  <c r="H55" i="1"/>
  <c r="I55" i="1"/>
  <c r="J55" i="1"/>
  <c r="K55" i="1"/>
  <c r="A100" i="1"/>
  <c r="F100" i="1"/>
  <c r="G100" i="1"/>
  <c r="H100" i="1"/>
  <c r="I100" i="1"/>
  <c r="J100" i="1"/>
  <c r="K100" i="1"/>
  <c r="A56" i="1"/>
  <c r="A114" i="1"/>
  <c r="A61" i="1"/>
  <c r="A119" i="1"/>
  <c r="A74" i="1"/>
  <c r="A106" i="1"/>
  <c r="F56" i="1"/>
  <c r="G56" i="1"/>
  <c r="H56" i="1"/>
  <c r="I56" i="1"/>
  <c r="J56" i="1"/>
  <c r="K56" i="1"/>
  <c r="F114" i="1"/>
  <c r="G114" i="1"/>
  <c r="H114" i="1"/>
  <c r="I114" i="1"/>
  <c r="J114" i="1"/>
  <c r="K114" i="1"/>
  <c r="F61" i="1"/>
  <c r="G61" i="1"/>
  <c r="H61" i="1"/>
  <c r="I61" i="1"/>
  <c r="J61" i="1"/>
  <c r="K61" i="1"/>
  <c r="F119" i="1"/>
  <c r="G119" i="1"/>
  <c r="H119" i="1"/>
  <c r="I119" i="1"/>
  <c r="J119" i="1"/>
  <c r="K119" i="1"/>
  <c r="F74" i="1"/>
  <c r="G74" i="1"/>
  <c r="H74" i="1"/>
  <c r="I74" i="1"/>
  <c r="J74" i="1"/>
  <c r="K74" i="1"/>
  <c r="F106" i="1"/>
  <c r="G106" i="1"/>
  <c r="H106" i="1"/>
  <c r="I106" i="1"/>
  <c r="J106" i="1"/>
  <c r="K106" i="1"/>
  <c r="A57" i="1" l="1"/>
  <c r="A11" i="1"/>
  <c r="A103" i="1"/>
  <c r="F57" i="1"/>
  <c r="G57" i="1"/>
  <c r="H57" i="1"/>
  <c r="I57" i="1"/>
  <c r="J57" i="1"/>
  <c r="K57" i="1"/>
  <c r="F11" i="1"/>
  <c r="G11" i="1"/>
  <c r="H11" i="1"/>
  <c r="I11" i="1"/>
  <c r="J11" i="1"/>
  <c r="K11" i="1"/>
  <c r="F103" i="1"/>
  <c r="G103" i="1"/>
  <c r="H103" i="1"/>
  <c r="I103" i="1"/>
  <c r="J103" i="1"/>
  <c r="K103" i="1"/>
  <c r="A65" i="1" l="1"/>
  <c r="A118" i="1"/>
  <c r="A68" i="1"/>
  <c r="A58" i="1"/>
  <c r="A111" i="1"/>
  <c r="A63" i="1"/>
  <c r="A7" i="1"/>
  <c r="A12" i="1"/>
  <c r="A121" i="1"/>
  <c r="A115" i="1"/>
  <c r="A69" i="1"/>
  <c r="A14" i="1"/>
  <c r="A77" i="1"/>
  <c r="F65" i="1"/>
  <c r="G65" i="1"/>
  <c r="H65" i="1"/>
  <c r="I65" i="1"/>
  <c r="J65" i="1"/>
  <c r="K65" i="1"/>
  <c r="F118" i="1"/>
  <c r="G118" i="1"/>
  <c r="H118" i="1"/>
  <c r="I118" i="1"/>
  <c r="J118" i="1"/>
  <c r="K118" i="1"/>
  <c r="F68" i="1"/>
  <c r="G68" i="1"/>
  <c r="H68" i="1"/>
  <c r="I68" i="1"/>
  <c r="J68" i="1"/>
  <c r="K68" i="1"/>
  <c r="F58" i="1"/>
  <c r="G58" i="1"/>
  <c r="H58" i="1"/>
  <c r="I58" i="1"/>
  <c r="J58" i="1"/>
  <c r="K58" i="1"/>
  <c r="F111" i="1"/>
  <c r="G111" i="1"/>
  <c r="H111" i="1"/>
  <c r="I111" i="1"/>
  <c r="J111" i="1"/>
  <c r="K111" i="1"/>
  <c r="F63" i="1"/>
  <c r="G63" i="1"/>
  <c r="H63" i="1"/>
  <c r="I63" i="1"/>
  <c r="J63" i="1"/>
  <c r="K63" i="1"/>
  <c r="F7" i="1"/>
  <c r="G7" i="1"/>
  <c r="H7" i="1"/>
  <c r="I7" i="1"/>
  <c r="J7" i="1"/>
  <c r="K7" i="1"/>
  <c r="F12" i="1"/>
  <c r="G12" i="1"/>
  <c r="H12" i="1"/>
  <c r="I12" i="1"/>
  <c r="J12" i="1"/>
  <c r="K12" i="1"/>
  <c r="F121" i="1"/>
  <c r="G121" i="1"/>
  <c r="H121" i="1"/>
  <c r="I121" i="1"/>
  <c r="J121" i="1"/>
  <c r="K121" i="1"/>
  <c r="F115" i="1"/>
  <c r="G115" i="1"/>
  <c r="H115" i="1"/>
  <c r="I115" i="1"/>
  <c r="J115" i="1"/>
  <c r="K115" i="1"/>
  <c r="F69" i="1"/>
  <c r="G69" i="1"/>
  <c r="H69" i="1"/>
  <c r="I69" i="1"/>
  <c r="J69" i="1"/>
  <c r="K69" i="1"/>
  <c r="F14" i="1"/>
  <c r="G14" i="1"/>
  <c r="H14" i="1"/>
  <c r="I14" i="1"/>
  <c r="J14" i="1"/>
  <c r="K14" i="1"/>
  <c r="F77" i="1"/>
  <c r="G77" i="1"/>
  <c r="H77" i="1"/>
  <c r="I77" i="1"/>
  <c r="J77" i="1"/>
  <c r="K77" i="1"/>
  <c r="A17" i="1" l="1"/>
  <c r="A66" i="1"/>
  <c r="A79" i="1"/>
  <c r="A13" i="1"/>
  <c r="A88" i="1"/>
  <c r="F17" i="1"/>
  <c r="G17" i="1"/>
  <c r="H17" i="1"/>
  <c r="I17" i="1"/>
  <c r="J17" i="1"/>
  <c r="K17" i="1"/>
  <c r="F66" i="1"/>
  <c r="G66" i="1"/>
  <c r="H66" i="1"/>
  <c r="I66" i="1"/>
  <c r="J66" i="1"/>
  <c r="K66" i="1"/>
  <c r="F79" i="1"/>
  <c r="G79" i="1"/>
  <c r="H79" i="1"/>
  <c r="I79" i="1"/>
  <c r="J79" i="1"/>
  <c r="K79" i="1"/>
  <c r="F13" i="1"/>
  <c r="G13" i="1"/>
  <c r="H13" i="1"/>
  <c r="I13" i="1"/>
  <c r="J13" i="1"/>
  <c r="K13" i="1"/>
  <c r="F88" i="1"/>
  <c r="G88" i="1"/>
  <c r="H88" i="1"/>
  <c r="I88" i="1"/>
  <c r="J88" i="1"/>
  <c r="K88" i="1"/>
  <c r="A8" i="1" l="1"/>
  <c r="F8" i="1"/>
  <c r="G8" i="1"/>
  <c r="H8" i="1"/>
  <c r="I8" i="1"/>
  <c r="J8" i="1"/>
  <c r="K8" i="1"/>
  <c r="A110" i="1" l="1"/>
  <c r="F110" i="1"/>
  <c r="G110" i="1"/>
  <c r="H110" i="1"/>
  <c r="I110" i="1"/>
  <c r="J110" i="1"/>
  <c r="K110" i="1"/>
  <c r="F36" i="1" l="1"/>
  <c r="G36" i="1"/>
  <c r="H36" i="1"/>
  <c r="I36" i="1"/>
  <c r="J36" i="1"/>
  <c r="K36" i="1"/>
  <c r="A36" i="1"/>
  <c r="A44" i="1" l="1"/>
  <c r="F44" i="1"/>
  <c r="G44" i="1"/>
  <c r="H44" i="1"/>
  <c r="I44" i="1"/>
  <c r="J44" i="1"/>
  <c r="K44" i="1"/>
  <c r="F84" i="1" l="1"/>
  <c r="G84" i="1"/>
  <c r="H84" i="1"/>
  <c r="I84" i="1"/>
  <c r="J84" i="1"/>
  <c r="K84" i="1"/>
  <c r="F10" i="1"/>
  <c r="G10" i="1"/>
  <c r="H10" i="1"/>
  <c r="I10" i="1"/>
  <c r="J10" i="1"/>
  <c r="K10" i="1"/>
  <c r="A84" i="1"/>
  <c r="A10" i="1"/>
  <c r="A73" i="1" l="1"/>
  <c r="A47" i="1"/>
  <c r="A45" i="1"/>
  <c r="A86" i="1"/>
  <c r="F73" i="1"/>
  <c r="G73" i="1"/>
  <c r="H73" i="1"/>
  <c r="I73" i="1"/>
  <c r="J73" i="1"/>
  <c r="K73" i="1"/>
  <c r="F47" i="1"/>
  <c r="G47" i="1"/>
  <c r="H47" i="1"/>
  <c r="I47" i="1"/>
  <c r="J47" i="1"/>
  <c r="K47" i="1"/>
  <c r="F45" i="1"/>
  <c r="G45" i="1"/>
  <c r="H45" i="1"/>
  <c r="I45" i="1"/>
  <c r="J45" i="1"/>
  <c r="K45" i="1"/>
  <c r="F86" i="1"/>
  <c r="G86" i="1"/>
  <c r="H86" i="1"/>
  <c r="I86" i="1"/>
  <c r="J86" i="1"/>
  <c r="K86" i="1"/>
  <c r="F81" i="1" l="1"/>
  <c r="G81" i="1"/>
  <c r="H81" i="1"/>
  <c r="I81" i="1"/>
  <c r="J81" i="1"/>
  <c r="K81" i="1"/>
  <c r="A81" i="1"/>
  <c r="G7" i="16" l="1"/>
  <c r="J1" i="16"/>
  <c r="H1" i="16"/>
  <c r="A30" i="1" l="1"/>
  <c r="F30" i="1"/>
  <c r="G30" i="1"/>
  <c r="H30" i="1"/>
  <c r="I30" i="1"/>
  <c r="J30" i="1"/>
  <c r="K30" i="1"/>
  <c r="A94" i="1" l="1"/>
  <c r="F94" i="1"/>
  <c r="G94" i="1"/>
  <c r="H94" i="1"/>
  <c r="I94" i="1"/>
  <c r="J94" i="1"/>
  <c r="K94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<sst xmlns="http://schemas.openxmlformats.org/spreadsheetml/2006/main" count="13766" uniqueCount="2656">
  <si>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</si>
  <si>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</si>
  <si>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</si>
  <si>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</si>
  <si>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</si>
  <si>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</si>
  <si>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</si>
  <si>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</si>
  <si>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</si>
  <si>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</si>
  <si>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</si>
  <si>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</si>
  <si>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</si>
  <si>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</si>
  <si>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</si>
  <si>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</si>
  <si>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</si>
  <si>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</si>
  <si>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</si>
  <si>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</si>
  <si>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</si>
  <si>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</si>
  <si>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</si>
  <si>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</si>
  <si>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</si>
  <si>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</si>
  <si>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</si>
  <si>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</si>
  <si>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</si>
  <si>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</si>
  <si>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</si>
  <si>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</si>
  <si>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</si>
  <si>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</si>
  <si>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</si>
  <si>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</si>
  <si>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</si>
  <si>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</si>
  <si>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</si>
  <si>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</si>
  <si>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</si>
  <si>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</si>
  <si>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</si>
  <si>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</si>
  <si>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</si>
  <si>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</si>
  <si>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</si>
  <si>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</si>
  <si>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</si>
  <si>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</si>
  <si>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</si>
  <si>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</si>
  <si>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</si>
  <si>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</si>
  <si>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</si>
  <si>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</si>
  <si>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</si>
  <si>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</si>
  <si>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</si>
  <si>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</si>
  <si>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</si>
  <si>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</si>
  <si>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</si>
  <si>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</si>
  <si>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</si>
  <si>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</si>
  <si>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</si>
  <si>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</si>
  <si>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</si>
  <si>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</si>
  <si>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</si>
  <si>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</si>
  <si>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</si>
  <si>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</si>
  <si>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</si>
  <si>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</si>
  <si>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</si>
  <si>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</si>
  <si>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</si>
  <si>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</si>
  <si>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</si>
  <si>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</si>
  <si>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</si>
  <si>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</si>
  <si>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</si>
  <si>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</si>
  <si>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</si>
  <si>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</si>
  <si>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</si>
  <si>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</si>
  <si>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</si>
  <si>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</si>
  <si>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</si>
  <si>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</si>
  <si>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</si>
  <si>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</si>
  <si>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</si>
  <si>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</si>
  <si>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</si>
  <si>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</si>
  <si>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</si>
  <si>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</si>
  <si>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</si>
  <si>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</si>
  <si>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</si>
  <si>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</si>
  <si>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</si>
  <si>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</si>
  <si>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</si>
  <si>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</si>
  <si>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</si>
  <si>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</si>
  <si>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</si>
  <si>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</si>
  <si>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</si>
  <si>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</si>
  <si>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</si>
  <si>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</si>
  <si>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</si>
  <si>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</si>
  <si>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</si>
  <si>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</si>
  <si>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</si>
  <si>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</si>
  <si>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</si>
  <si>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</si>
  <si>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</si>
  <si>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</si>
  <si>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</si>
  <si>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</si>
  <si>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</si>
  <si>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</si>
  <si>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</si>
  <si>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</si>
  <si>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</si>
  <si>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</si>
  <si>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</si>
  <si>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</si>
  <si>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</si>
  <si>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</si>
  <si>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</si>
  <si>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</si>
  <si>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</si>
  <si>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</si>
  <si>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</si>
  <si>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</si>
  <si>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</si>
  <si>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</si>
  <si>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</si>
  <si>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</si>
  <si>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</si>
  <si>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</si>
  <si>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</si>
  <si>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</si>
  <si>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</si>
  <si>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</si>
  <si>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</si>
  <si>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</si>
  <si>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</si>
  <si>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</si>
  <si>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</si>
  <si>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</si>
  <si>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</si>
  <si>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</si>
  <si>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</si>
  <si>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</si>
  <si>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</si>
  <si>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</si>
  <si>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</si>
  <si>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</si>
  <si>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</si>
  <si>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</si>
  <si>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</si>
  <si>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</si>
  <si>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</si>
  <si>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</si>
  <si>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</si>
  <si>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</si>
  <si>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</si>
  <si>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</si>
  <si>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</si>
  <si>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</si>
  <si>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</si>
  <si>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</si>
  <si>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</si>
  <si>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</si>
  <si>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</si>
  <si>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</si>
  <si>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</si>
  <si>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</si>
  <si>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</si>
  <si>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</si>
  <si>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</si>
  <si>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</si>
  <si>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</si>
  <si>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</si>
  <si>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</si>
  <si>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</si>
  <si>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</si>
  <si>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</si>
  <si>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</si>
  <si>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</si>
  <si>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</si>
  <si>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</si>
  <si>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</si>
  <si>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</si>
  <si>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</si>
  <si>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</si>
  <si>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</si>
  <si>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</si>
  <si>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</si>
  <si>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</si>
  <si>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</si>
  <si>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</si>
  <si>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</si>
  <si>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</si>
  <si>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</si>
  <si>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</si>
  <si>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</si>
  <si>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</si>
  <si>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</si>
  <si>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</si>
  <si>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</si>
  <si>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</si>
  <si>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</si>
  <si>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</si>
  <si>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</si>
  <si>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</si>
  <si>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</si>
  <si>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</si>
  <si>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</si>
  <si>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</si>
  <si>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</si>
  <si>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</si>
  <si>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</si>
  <si>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</si>
  <si>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</si>
  <si>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</si>
  <si>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</si>
  <si>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</si>
  <si>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</si>
  <si>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</si>
  <si>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</si>
  <si>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</si>
  <si>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</si>
  <si>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</si>
  <si>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</si>
  <si>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</si>
  <si>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</si>
  <si>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</si>
  <si>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</si>
  <si>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</si>
  <si>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</si>
  <si>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</si>
  <si>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</si>
  <si>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</si>
  <si>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</si>
  <si>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</si>
  <si>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</si>
  <si>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</si>
  <si>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</si>
  <si>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</si>
  <si>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</si>
  <si>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</si>
  <si>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</si>
  <si>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</si>
  <si>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</si>
  <si>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</si>
  <si>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</si>
  <si>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</si>
  <si>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</si>
  <si>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</si>
  <si>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</si>
  <si>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</si>
  <si>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</si>
  <si>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</si>
  <si>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</si>
  <si>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</si>
  <si>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</si>
  <si>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</si>
  <si>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</si>
  <si>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</si>
  <si>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</si>
  <si>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</si>
  <si>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</si>
  <si>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</si>
  <si>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</si>
  <si>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</si>
  <si>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</si>
  <si>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</si>
  <si>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</si>
  <si>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</si>
  <si>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</si>
  <si>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</si>
  <si>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</si>
  <si>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</si>
  <si>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</si>
  <si>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</si>
  <si>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</si>
  <si>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</si>
  <si>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</si>
  <si>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</si>
  <si>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</si>
  <si>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</si>
  <si>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</si>
  <si>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</si>
  <si>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</si>
  <si>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</si>
  <si>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</si>
  <si>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</si>
  <si>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</si>
  <si>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</si>
  <si>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</si>
  <si>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</si>
  <si>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</si>
  <si>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</si>
  <si>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</si>
  <si>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</si>
  <si>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</si>
  <si>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</si>
  <si>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</si>
  <si>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</si>
  <si>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</si>
  <si>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</si>
  <si>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</si>
  <si>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</si>
  <si>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</si>
  <si>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</si>
  <si>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</si>
  <si>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</si>
  <si>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</si>
  <si>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</si>
  <si>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</si>
  <si>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</si>
  <si>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</si>
  <si>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</si>
  <si>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</si>
  <si>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</si>
  <si>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</si>
  <si>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</si>
  <si>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</si>
  <si>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</si>
  <si>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</si>
  <si>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</si>
  <si>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</si>
  <si>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</si>
  <si>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</si>
  <si>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</si>
  <si>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</si>
  <si>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</si>
  <si>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</si>
  <si>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</si>
  <si>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</si>
  <si>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</si>
  <si>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</si>
  <si>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</si>
  <si>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</si>
  <si>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</si>
  <si>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</si>
  <si>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</si>
  <si>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</si>
  <si>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</si>
  <si>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</si>
  <si>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</si>
  <si>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</si>
  <si>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</si>
  <si>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</si>
  <si>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</si>
  <si>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</si>
  <si>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</si>
  <si>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</si>
  <si>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</si>
  <si>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</si>
  <si>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</si>
  <si>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</si>
  <si>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</si>
  <si>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</si>
  <si>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</si>
  <si>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</si>
  <si>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</si>
  <si>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</si>
  <si>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</si>
  <si>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</si>
  <si>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</si>
  <si>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</si>
  <si>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</si>
  <si>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</si>
  <si>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</si>
  <si>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</si>
  <si>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</si>
  <si>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</si>
  <si>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</si>
  <si>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</si>
  <si>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</si>
  <si>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</si>
  <si>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</si>
  <si>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</si>
  <si>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</si>
  <si>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</si>
  <si>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</si>
  <si>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</si>
  <si>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</si>
  <si>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</si>
  <si>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</si>
  <si>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</si>
  <si>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</si>
  <si>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</si>
  <si>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</si>
  <si>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</si>
  <si>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</si>
  <si>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</si>
  <si>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</si>
  <si>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</si>
  <si>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</si>
  <si>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</si>
  <si>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</si>
  <si>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</si>
  <si>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</si>
  <si>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</si>
  <si>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</si>
  <si>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</si>
  <si>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</si>
  <si>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</si>
  <si>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</si>
  <si>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</si>
  <si>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</si>
  <si>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</si>
  <si>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</si>
  <si>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</si>
  <si>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</si>
  <si>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</si>
  <si>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</si>
  <si>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</si>
  <si>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</si>
  <si>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</si>
  <si>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</si>
  <si>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</si>
  <si>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</si>
  <si>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</si>
  <si>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</si>
  <si>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</si>
  <si>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</si>
  <si>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</si>
  <si>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</si>
  <si>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</si>
  <si>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</si>
  <si>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</si>
  <si>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</si>
  <si>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</si>
  <si>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</si>
  <si>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</si>
  <si>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</si>
  <si>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</si>
  <si>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</si>
  <si>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</si>
  <si>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</si>
  <si>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</si>
  <si>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</si>
  <si>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</si>
  <si>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</si>
  <si>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</si>
  <si>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</si>
  <si>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</si>
  <si>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</si>
  <si>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</si>
  <si>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</si>
  <si>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</si>
  <si>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</si>
  <si>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</si>
  <si>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</si>
  <si>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</si>
  <si>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</si>
  <si>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</si>
  <si>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</si>
  <si>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</si>
  <si>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</si>
  <si>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</si>
  <si>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</si>
  <si>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</si>
  <si>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</si>
  <si>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</si>
  <si>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</si>
  <si>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</si>
  <si>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</si>
  <si>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</si>
  <si>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</si>
  <si>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</si>
  <si>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</si>
  <si>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</si>
  <si>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</si>
  <si>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</si>
  <si>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</si>
  <si>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</si>
  <si>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</si>
  <si>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</si>
  <si>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</si>
  <si>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</si>
  <si>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</si>
  <si>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</si>
  <si>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</si>
  <si>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</si>
  <si>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</si>
  <si>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</si>
  <si>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</si>
  <si>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</si>
  <si>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</si>
  <si>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</si>
  <si>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</si>
  <si>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</si>
  <si>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</si>
  <si>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</si>
  <si>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</si>
  <si>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</si>
  <si>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</si>
  <si>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</si>
  <si>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</si>
  <si>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</si>
  <si>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</si>
  <si>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</si>
  <si>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</si>
  <si>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</si>
  <si>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</si>
  <si>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</si>
  <si>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</si>
  <si>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</si>
  <si>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</si>
  <si>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</si>
  <si>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</si>
  <si>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</si>
  <si>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</si>
  <si>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</si>
  <si>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</si>
  <si>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</si>
  <si>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</si>
  <si>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</si>
  <si>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</si>
  <si>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</si>
  <si>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</si>
  <si>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</si>
  <si>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</si>
  <si>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</si>
  <si>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</si>
  <si>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</si>
  <si>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</si>
  <si>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</si>
  <si>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</si>
  <si>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</si>
  <si>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</si>
  <si>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</si>
  <si>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</si>
  <si>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</si>
  <si>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</si>
  <si>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</si>
  <si>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</si>
  <si>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</si>
  <si>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</si>
  <si>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</si>
  <si>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</si>
  <si>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</si>
  <si>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</si>
  <si>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</si>
  <si>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</si>
  <si>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</si>
  <si>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</si>
  <si>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</si>
  <si>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</si>
  <si>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</si>
  <si>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</si>
  <si>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</si>
  <si>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</si>
  <si>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</si>
  <si>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</si>
  <si>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</si>
  <si>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</si>
  <si>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</si>
  <si>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</si>
  <si>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</si>
  <si>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</si>
  <si>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</si>
  <si>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</si>
  <si>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</si>
  <si>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</si>
  <si>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</si>
  <si>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</si>
  <si>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</si>
  <si>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</si>
  <si>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</si>
  <si>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</si>
  <si>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</si>
  <si>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</si>
  <si>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</si>
  <si>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</si>
  <si>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</si>
  <si>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</si>
  <si>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</si>
  <si>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</si>
  <si>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</si>
  <si>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</si>
  <si>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</si>
  <si>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</si>
  <si>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</si>
  <si>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</si>
  <si>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</si>
  <si>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</si>
  <si>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</si>
  <si>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</si>
  <si>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</si>
  <si>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</si>
  <si>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</si>
  <si>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</si>
  <si>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</si>
  <si>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</si>
  <si>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</si>
  <si>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</si>
  <si>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</si>
  <si>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</si>
  <si>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</si>
  <si>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</si>
  <si>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</si>
  <si>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</si>
  <si>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</si>
  <si>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</si>
  <si>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</si>
  <si>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</si>
  <si>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</si>
  <si>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</si>
  <si>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</si>
  <si>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</si>
  <si>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</si>
  <si>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</si>
  <si>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</si>
  <si>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</si>
  <si>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</si>
  <si>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</si>
  <si>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</si>
  <si>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</si>
  <si>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</si>
  <si>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</si>
  <si>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</si>
  <si>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</si>
  <si>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</si>
  <si>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</si>
  <si>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</si>
  <si>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</si>
  <si>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</si>
  <si>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</si>
  <si>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</si>
  <si>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</si>
  <si>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</si>
  <si>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</si>
  <si>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</si>
  <si>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</si>
  <si>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</si>
  <si>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</si>
  <si>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</si>
  <si>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</si>
  <si>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</si>
  <si>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</si>
  <si>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</si>
  <si>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</si>
  <si>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</si>
  <si>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</si>
  <si>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</si>
  <si>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</si>
  <si>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</si>
  <si>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</si>
  <si>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</si>
  <si>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</si>
  <si>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</si>
  <si>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</si>
  <si>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</si>
  <si>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</si>
  <si>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</si>
  <si>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</si>
  <si>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</si>
  <si>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</si>
  <si>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</si>
  <si>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</si>
  <si>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</si>
  <si>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</si>
  <si>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</si>
  <si>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</si>
  <si>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</si>
  <si>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</si>
  <si>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</si>
  <si>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</si>
  <si>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</si>
  <si>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</si>
  <si>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</si>
  <si>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</si>
  <si>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</si>
  <si>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</si>
  <si>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</si>
  <si>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</si>
  <si>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</si>
  <si>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</si>
  <si>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</si>
  <si>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</si>
  <si>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</si>
  <si>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</si>
  <si>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</si>
  <si>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</si>
  <si>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</si>
  <si>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</si>
  <si>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</si>
  <si>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</si>
  <si>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</si>
  <si>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</si>
  <si>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</si>
  <si>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</si>
  <si>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</si>
  <si>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</si>
  <si>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</si>
  <si>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</si>
  <si>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</si>
  <si>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</si>
  <si>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</si>
  <si>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</si>
  <si>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</si>
  <si>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</si>
  <si>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</si>
  <si>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</si>
  <si>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</si>
  <si>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</si>
  <si>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</si>
  <si>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</si>
  <si>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</si>
  <si>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</si>
  <si>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</si>
  <si>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</si>
  <si>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</si>
  <si>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</si>
  <si>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</si>
  <si>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</si>
  <si>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</si>
  <si>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</si>
  <si>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</si>
  <si>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</si>
  <si>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</si>
  <si>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</si>
  <si>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</si>
  <si>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</si>
  <si>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</si>
  <si>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</si>
  <si>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</si>
  <si>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</si>
  <si>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</si>
  <si>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</si>
  <si>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</si>
  <si>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</si>
  <si>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</si>
  <si>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</si>
  <si>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</si>
  <si>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</si>
  <si>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</si>
  <si>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</si>
  <si>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</si>
  <si>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</si>
  <si>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</si>
  <si>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</si>
  <si>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</si>
  <si>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</si>
  <si>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</si>
  <si>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</si>
  <si>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</si>
  <si>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</si>
  <si>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</si>
  <si>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</si>
  <si>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</si>
  <si>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</si>
  <si>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</si>
  <si>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</si>
  <si>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</si>
  <si>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</si>
  <si>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</si>
  <si>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</si>
  <si>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</si>
  <si>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</si>
  <si>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</si>
  <si>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</si>
  <si>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</si>
  <si>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</si>
  <si>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</si>
  <si>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</si>
  <si>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</si>
  <si>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</si>
  <si>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</si>
  <si>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</si>
  <si>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</si>
  <si>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</si>
  <si>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</si>
  <si>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</si>
  <si>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</si>
  <si>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</si>
  <si>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</si>
  <si>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</si>
  <si>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</si>
  <si>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</si>
  <si>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</si>
  <si>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</si>
  <si>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</si>
  <si>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</si>
  <si>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</si>
  <si>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</si>
  <si>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</si>
  <si>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</si>
  <si>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</si>
  <si>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</si>
  <si>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</si>
  <si>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</si>
  <si>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</si>
  <si>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</si>
  <si>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</si>
  <si>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</si>
  <si>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</si>
  <si>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</si>
  <si>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</si>
  <si>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</si>
  <si>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</si>
  <si>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</si>
  <si>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</si>
  <si>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</si>
  <si>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</si>
  <si>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</si>
  <si>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</si>
  <si>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</si>
  <si>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</si>
  <si>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</si>
  <si>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</si>
  <si>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</si>
  <si>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</si>
  <si>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</si>
  <si>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</si>
  <si>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</si>
  <si>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</si>
  <si>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</si>
  <si>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</si>
  <si>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</si>
  <si>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</si>
  <si>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</si>
  <si>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</si>
  <si>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</si>
  <si>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</si>
  <si>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</si>
  <si>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</si>
  <si>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</si>
  <si>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</si>
  <si>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</si>
  <si>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</si>
  <si>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</si>
  <si>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</si>
  <si>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</si>
  <si>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</si>
  <si>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</si>
  <si>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</si>
  <si>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</si>
  <si>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</si>
  <si>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</si>
  <si>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</si>
  <si>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</si>
  <si>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</si>
  <si>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</si>
  <si>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</si>
  <si>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</si>
  <si>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</si>
  <si>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</si>
  <si>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</si>
  <si>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</si>
  <si>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</si>
  <si>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</si>
  <si>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</si>
  <si>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</si>
  <si>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</si>
  <si>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</si>
  <si>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</si>
  <si>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</si>
  <si>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</si>
  <si>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</si>
  <si>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</si>
  <si>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</si>
  <si>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</si>
  <si>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</si>
  <si>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</si>
  <si>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</si>
  <si>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</si>
  <si>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</si>
  <si>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</si>
  <si>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</si>
  <si>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</si>
  <si>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</si>
  <si>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</si>
  <si>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</si>
  <si>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</si>
  <si>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</si>
  <si>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</si>
  <si>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</si>
  <si>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</si>
  <si>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</si>
  <si>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</si>
  <si>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</si>
  <si>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</si>
  <si>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</si>
  <si>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</si>
  <si>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</si>
  <si>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</si>
  <si>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</si>
  <si>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</si>
  <si>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</si>
  <si>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</si>
  <si>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</si>
  <si>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</si>
  <si>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</si>
  <si>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</si>
  <si>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</si>
  <si>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</si>
  <si>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</si>
  <si>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</si>
  <si>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</si>
  <si>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</si>
  <si>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</si>
  <si>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</si>
  <si>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</si>
  <si>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</si>
  <si>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</si>
  <si>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</si>
  <si>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</si>
  <si>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</si>
  <si>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</si>
  <si>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</si>
  <si>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</si>
  <si>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</si>
  <si>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</si>
  <si>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</si>
  <si>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</si>
  <si>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</si>
  <si>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</si>
  <si>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</si>
  <si>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</si>
  <si>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</si>
  <si>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</si>
  <si>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</si>
  <si>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</si>
  <si>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</si>
  <si>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</si>
  <si>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</si>
  <si>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</si>
  <si>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</si>
  <si>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</si>
  <si>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</si>
  <si>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</si>
  <si>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</si>
  <si>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</si>
  <si>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</si>
  <si>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</si>
  <si>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</si>
  <si>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</si>
  <si>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</si>
  <si>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</si>
  <si>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</si>
  <si>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</si>
  <si>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</si>
  <si>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</si>
  <si>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</si>
  <si>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</si>
  <si>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</si>
  <si>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</si>
  <si>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</si>
  <si>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</si>
  <si>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</si>
  <si>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</si>
  <si>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</si>
  <si>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</si>
  <si>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</si>
  <si>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</si>
  <si>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</si>
  <si>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</si>
  <si>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</si>
  <si>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</si>
  <si>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</si>
  <si>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</si>
  <si>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</si>
  <si>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</si>
  <si>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</si>
  <si>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</si>
  <si>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</si>
  <si>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</si>
  <si>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</si>
  <si>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</si>
  <si>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</si>
  <si>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</si>
  <si>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</si>
  <si>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</si>
  <si>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</si>
  <si>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</si>
  <si>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</si>
  <si>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</si>
  <si>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</si>
  <si>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</si>
  <si>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</si>
  <si>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</si>
  <si>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</si>
  <si>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</si>
  <si>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</si>
  <si>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</si>
  <si>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</si>
  <si>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</si>
  <si>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</si>
  <si>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</si>
  <si>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</si>
  <si>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</si>
  <si>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</si>
  <si>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</si>
  <si>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</si>
  <si>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</si>
  <si>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</si>
  <si>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</si>
  <si>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</si>
  <si>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</si>
  <si>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</si>
  <si>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</si>
  <si>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</si>
  <si>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</si>
  <si>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</si>
  <si>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</si>
  <si>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</si>
  <si>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</si>
  <si>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</si>
  <si>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</si>
  <si>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</si>
  <si>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</si>
  <si>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</si>
  <si>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</si>
  <si>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</si>
  <si>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</si>
  <si>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</si>
  <si>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</si>
  <si>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</si>
  <si>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</si>
  <si>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</si>
  <si>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</si>
  <si>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</si>
  <si>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</si>
  <si>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</si>
  <si>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</si>
  <si>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</si>
  <si>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</si>
  <si>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</si>
  <si>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</si>
  <si>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</si>
  <si>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</si>
  <si>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</si>
  <si>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</si>
  <si>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</si>
  <si>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</si>
  <si>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</si>
  <si>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</si>
  <si>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</si>
  <si>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</si>
  <si>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</si>
  <si>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</si>
  <si>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</si>
  <si>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</si>
  <si>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</si>
  <si>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</si>
  <si>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</si>
  <si>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</si>
  <si>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</si>
  <si>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</si>
  <si>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</si>
  <si>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</si>
  <si>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</si>
  <si>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</si>
  <si>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</si>
  <si>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</si>
  <si>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</si>
  <si>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</si>
  <si>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</si>
  <si>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</si>
  <si>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</si>
  <si>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</si>
  <si>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</si>
  <si>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</si>
  <si>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</si>
  <si>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</si>
  <si>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</si>
  <si>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</si>
  <si>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</si>
  <si>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</si>
  <si>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</si>
  <si>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</si>
  <si>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</si>
  <si>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</si>
  <si>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</si>
  <si>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</si>
  <si>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</si>
  <si>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</si>
  <si>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</si>
  <si>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</si>
  <si>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</si>
  <si>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</si>
  <si>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</si>
  <si>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</si>
  <si>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</si>
  <si>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</si>
  <si>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</si>
  <si>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</si>
  <si>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</si>
  <si>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</si>
  <si>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</si>
  <si>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</si>
  <si>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</si>
  <si>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</si>
  <si>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</si>
  <si>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</si>
  <si>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</si>
  <si>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</si>
  <si>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</si>
  <si>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</si>
  <si>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</si>
  <si>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</si>
  <si>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</si>
  <si>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</si>
  <si>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</si>
  <si>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</si>
  <si>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</si>
  <si>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</si>
  <si>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</si>
  <si>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</si>
  <si>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</si>
  <si>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</si>
  <si>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</si>
  <si>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</si>
  <si>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</si>
  <si>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</si>
  <si>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</si>
  <si>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</si>
  <si>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</si>
  <si>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</si>
  <si>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</si>
  <si>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</si>
  <si>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</si>
  <si>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</si>
  <si>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</si>
  <si>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</si>
  <si>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</si>
  <si>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</si>
  <si>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</si>
  <si>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</si>
  <si>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</si>
  <si>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</si>
  <si>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</si>
  <si>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</si>
  <si>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</si>
  <si>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</si>
  <si>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</si>
  <si>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</si>
  <si>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</si>
  <si>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</si>
  <si>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</si>
  <si>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</si>
  <si>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</si>
  <si>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</si>
  <si>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</si>
  <si>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</si>
  <si>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</si>
  <si>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</si>
  <si>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</si>
  <si>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</si>
  <si>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</si>
  <si>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</si>
  <si>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</si>
  <si>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</si>
  <si>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</si>
  <si>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</si>
  <si>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</si>
  <si>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</si>
  <si>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</si>
  <si>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</si>
  <si>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</si>
  <si>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</si>
  <si>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</si>
  <si>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</si>
  <si>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</si>
  <si>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</si>
  <si>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</si>
  <si>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</si>
  <si>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</si>
  <si>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</si>
  <si>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</si>
  <si>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</si>
  <si>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</si>
  <si>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</si>
  <si>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</si>
  <si>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</si>
  <si>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</si>
  <si>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</si>
  <si>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</si>
  <si>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</si>
  <si>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</si>
  <si>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</si>
  <si>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</si>
  <si>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</si>
  <si>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</si>
  <si>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</si>
  <si>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</si>
  <si>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</si>
  <si>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</si>
  <si>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</si>
  <si>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</si>
  <si>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</si>
  <si>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</si>
  <si>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</si>
  <si>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</si>
  <si>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</si>
  <si>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</si>
  <si>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</si>
  <si>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</si>
  <si>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</si>
  <si>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</si>
  <si>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</si>
  <si>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</si>
  <si>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</si>
  <si>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</si>
  <si>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</si>
  <si>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</si>
  <si>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</si>
  <si>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</si>
  <si>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</si>
  <si>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</si>
  <si>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</si>
  <si>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</si>
  <si>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</si>
  <si>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</si>
  <si>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</si>
  <si>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</si>
  <si>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</si>
  <si>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</si>
  <si>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</si>
  <si>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</si>
  <si>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</si>
  <si>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</si>
  <si>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</si>
  <si>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</si>
  <si>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</si>
  <si>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</si>
  <si>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</si>
  <si>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</si>
  <si>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</si>
  <si>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</si>
  <si>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</si>
  <si>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</si>
  <si>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</si>
  <si>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</si>
  <si>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</si>
  <si>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</si>
  <si>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</si>
  <si>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</si>
  <si>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</si>
  <si>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</si>
  <si>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</si>
  <si>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</si>
  <si>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</si>
  <si>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</si>
  <si>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</si>
  <si>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</si>
  <si>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</si>
  <si>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</si>
  <si>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</si>
  <si>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</si>
  <si>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</si>
  <si>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</si>
  <si>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</si>
  <si>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</si>
  <si>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</si>
  <si>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</si>
  <si>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</si>
  <si>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</si>
  <si>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</si>
  <si>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</si>
  <si>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</si>
  <si>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</si>
  <si>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</si>
  <si>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</si>
  <si>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</si>
  <si>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</si>
  <si>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</si>
  <si>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</si>
  <si>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</si>
  <si>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</si>
  <si>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</si>
  <si>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</si>
  <si>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</si>
  <si>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</si>
  <si>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</si>
  <si>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</si>
  <si>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</si>
  <si>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</si>
  <si>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</si>
  <si>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</si>
  <si>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</si>
  <si>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</si>
  <si>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</si>
  <si>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</si>
  <si>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</si>
  <si>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</si>
  <si>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</si>
  <si>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</si>
  <si>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</si>
  <si>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</si>
  <si>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</si>
  <si>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</si>
  <si>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</si>
  <si>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</si>
  <si>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</si>
  <si>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</si>
  <si>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</si>
  <si>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</si>
  <si>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</si>
  <si>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</si>
  <si>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</si>
  <si>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</si>
  <si>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</si>
  <si>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</si>
  <si>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</si>
  <si>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</si>
  <si>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</si>
  <si>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</si>
  <si>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</si>
  <si>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</si>
  <si>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</si>
  <si>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</si>
  <si>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</si>
  <si>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</si>
  <si>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</si>
  <si>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</si>
  <si>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</si>
  <si>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</si>
  <si>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</si>
  <si>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</si>
  <si>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</si>
  <si>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</si>
  <si>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</si>
  <si>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</si>
  <si>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</si>
  <si>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</si>
  <si>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</si>
  <si>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</si>
  <si>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</si>
  <si>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</si>
  <si>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</si>
  <si>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</si>
  <si>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</si>
  <si>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</si>
  <si>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</si>
  <si>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</si>
  <si>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</si>
  <si>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</si>
  <si>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</si>
  <si>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</si>
  <si>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</si>
  <si>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</si>
  <si>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</si>
  <si>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</si>
  <si>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</si>
  <si>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</si>
  <si>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</si>
  <si>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</si>
  <si>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</si>
  <si>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</si>
  <si>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</si>
  <si>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</si>
  <si>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</si>
  <si>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</si>
  <si>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</si>
  <si>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</si>
  <si>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</si>
  <si>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</si>
  <si>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</si>
  <si>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</si>
  <si>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</si>
  <si>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</si>
  <si>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</si>
  <si>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</si>
  <si>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</si>
  <si>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</si>
  <si>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</si>
  <si>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</si>
  <si>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</si>
  <si>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</si>
  <si>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</si>
  <si>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</si>
  <si>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</si>
  <si>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</si>
  <si>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</si>
  <si>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</si>
  <si>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</si>
  <si>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</si>
  <si>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</si>
  <si>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</si>
  <si>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</si>
  <si>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</si>
  <si>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</si>
  <si>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</si>
  <si>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</si>
  <si>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</si>
  <si>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</si>
  <si>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</si>
  <si>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</si>
  <si>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</si>
  <si>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</si>
  <si>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</si>
  <si>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</si>
  <si>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</si>
  <si>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</si>
  <si>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</si>
  <si>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</si>
  <si>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</si>
  <si>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</si>
  <si>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</si>
  <si>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</si>
  <si>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</si>
  <si>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</si>
  <si>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</si>
  <si>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</si>
  <si>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</si>
  <si>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</si>
  <si>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</si>
  <si>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</si>
  <si>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</si>
  <si>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</si>
  <si>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</si>
  <si>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</si>
  <si>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</si>
  <si>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</si>
  <si>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</si>
  <si>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</si>
  <si>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</si>
  <si>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</si>
  <si>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</si>
  <si>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</si>
  <si>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</si>
  <si>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</si>
  <si>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</si>
  <si>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</si>
  <si>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</si>
  <si>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</si>
  <si>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</si>
  <si>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</si>
  <si>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</si>
  <si>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</si>
  <si>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</si>
  <si>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</si>
  <si>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</si>
  <si>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</si>
  <si>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</si>
  <si>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</si>
  <si>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</si>
  <si>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</si>
  <si>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</si>
  <si>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</si>
  <si>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</si>
  <si>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</si>
  <si>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</si>
  <si>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</si>
  <si>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</si>
  <si>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</si>
  <si>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</si>
  <si>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</si>
  <si>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</si>
  <si>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</si>
  <si>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</si>
  <si>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</si>
  <si>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</si>
  <si>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</si>
  <si>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</si>
  <si>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</si>
  <si>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</si>
  <si>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</si>
  <si>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</si>
  <si>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</si>
  <si>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</si>
  <si>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</si>
  <si>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</si>
  <si>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</si>
  <si>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</si>
  <si>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</si>
  <si>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</si>
  <si>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</si>
  <si>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</si>
  <si>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</si>
  <si>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</si>
  <si>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</si>
  <si>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</si>
  <si>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</si>
  <si>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</si>
  <si>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</si>
  <si>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</si>
  <si>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</si>
  <si>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</si>
  <si>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</si>
  <si>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</si>
  <si>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</si>
  <si>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</si>
  <si>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</si>
  <si>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</si>
  <si>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</si>
  <si>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</si>
  <si>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</si>
  <si>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</si>
  <si>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</si>
  <si>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</si>
  <si>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</si>
  <si>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</si>
  <si>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</si>
  <si>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</si>
  <si>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</si>
  <si>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</si>
  <si>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</si>
  <si>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</si>
  <si>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</si>
  <si>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</si>
  <si>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</si>
  <si>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</si>
  <si>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</si>
  <si>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</si>
  <si>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</si>
  <si>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</si>
  <si>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</si>
  <si>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</si>
  <si>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</si>
  <si>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</si>
  <si>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</si>
  <si>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</si>
  <si>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</si>
  <si>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</si>
  <si>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</si>
  <si>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</si>
  <si>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</si>
  <si>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</si>
  <si>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</si>
  <si>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</si>
  <si>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</si>
  <si>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</si>
  <si>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</si>
  <si>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</si>
  <si>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</si>
  <si>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</si>
  <si>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</si>
  <si>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</si>
  <si>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</si>
  <si>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</si>
  <si>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</si>
  <si>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</si>
  <si>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</si>
  <si>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</si>
  <si>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</si>
  <si>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</si>
  <si>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</si>
  <si>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</si>
  <si>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</si>
  <si>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</si>
  <si>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</si>
  <si>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</si>
  <si>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</si>
  <si>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</si>
  <si>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</si>
  <si>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</si>
  <si>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</si>
  <si>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</si>
  <si>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</si>
  <si>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</si>
  <si>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</si>
  <si>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</si>
  <si>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</si>
  <si>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</si>
  <si>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</si>
  <si>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</si>
  <si>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</si>
  <si>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</si>
  <si>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</si>
  <si>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</si>
  <si>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</si>
  <si>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</si>
  <si>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</si>
  <si>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</si>
  <si>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</si>
  <si>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</si>
  <si>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</si>
  <si>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</si>
  <si>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</si>
  <si>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</si>
  <si>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</si>
  <si>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</si>
  <si>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</si>
  <si>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</si>
  <si>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</si>
  <si>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</si>
  <si>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</si>
  <si>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</si>
  <si>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</si>
  <si>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</si>
  <si>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</si>
  <si>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</si>
  <si>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</si>
  <si>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</si>
  <si>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</si>
  <si>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</si>
  <si>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</si>
  <si>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</si>
  <si>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</si>
  <si>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</si>
  <si>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</si>
  <si>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</si>
  <si>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</si>
  <si>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</si>
  <si>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</si>
  <si>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</si>
  <si>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</si>
  <si>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</si>
  <si>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</si>
  <si>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</si>
  <si>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</si>
  <si>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</si>
  <si>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</si>
  <si>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</si>
  <si>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</si>
  <si>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</si>
  <si>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</si>
  <si>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</si>
  <si>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</si>
  <si>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</si>
  <si>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</si>
  <si>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</si>
  <si>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</si>
  <si>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</si>
  <si>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</si>
  <si>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</si>
  <si>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</si>
  <si>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</si>
  <si>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</si>
  <si>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</si>
  <si>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</si>
  <si>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</si>
  <si>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</si>
  <si>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</si>
  <si>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</si>
  <si>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</si>
  <si>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</si>
  <si>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</si>
  <si>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</si>
  <si>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</si>
  <si>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</si>
  <si>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</si>
  <si>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</si>
  <si>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</si>
  <si>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</si>
  <si>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</si>
  <si>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</si>
  <si>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</si>
  <si>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</si>
  <si>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</si>
  <si>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</si>
  <si>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</si>
  <si>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</si>
  <si>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</si>
  <si>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</si>
  <si>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</si>
  <si>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</si>
  <si>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</si>
  <si>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</si>
  <si>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</si>
  <si>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</si>
  <si>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</si>
  <si>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</si>
  <si>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</si>
  <si>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</si>
  <si>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</si>
  <si>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</si>
  <si>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</si>
  <si>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</si>
  <si>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</si>
  <si>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</si>
  <si>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</si>
  <si>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</si>
  <si>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</si>
  <si>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</si>
  <si>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</si>
  <si>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</si>
  <si>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</si>
  <si>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</si>
  <si>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</si>
  <si>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</si>
  <si>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</si>
  <si>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</si>
  <si>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</si>
  <si>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</si>
  <si>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</si>
  <si>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</si>
  <si>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</si>
  <si>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</si>
  <si>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</si>
  <si>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</si>
  <si>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</si>
  <si>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</si>
  <si>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</si>
  <si>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</si>
  <si>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</si>
  <si>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</si>
  <si>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</si>
  <si>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</si>
  <si>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</si>
  <si>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</si>
  <si>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</si>
  <si>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</si>
  <si>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</si>
  <si>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</si>
  <si>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</si>
  <si>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</si>
  <si>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</si>
  <si>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</si>
  <si>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</si>
  <si>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</si>
  <si>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</si>
  <si>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</si>
  <si>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</si>
  <si>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</si>
  <si>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</si>
  <si>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</si>
  <si>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</si>
  <si>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</si>
  <si>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</si>
  <si>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</si>
  <si>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</si>
  <si>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</si>
  <si>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</si>
  <si>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</si>
  <si>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</si>
  <si>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</si>
  <si>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</si>
  <si>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</si>
  <si>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</si>
  <si>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</si>
  <si>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</si>
  <si>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</si>
  <si>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</si>
  <si>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</si>
  <si>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</si>
  <si>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</si>
  <si>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</si>
  <si>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</si>
  <si>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</si>
  <si>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</si>
  <si>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</si>
  <si>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</si>
  <si>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</si>
  <si>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</si>
  <si>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</si>
  <si>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</si>
  <si>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</si>
  <si>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</si>
  <si>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</si>
  <si>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</si>
  <si>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</si>
  <si>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</si>
  <si>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</si>
  <si>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</si>
  <si>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</si>
  <si>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</si>
  <si>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</si>
  <si>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</si>
  <si>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</si>
  <si>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</si>
  <si>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</si>
  <si>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</si>
  <si>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</si>
  <si>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</si>
  <si>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</si>
  <si>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</si>
  <si>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</si>
  <si>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</si>
  <si>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</si>
  <si>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</si>
  <si>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</si>
  <si>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</si>
  <si>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</si>
  <si>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</si>
  <si>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</si>
  <si>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</si>
  <si>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</si>
  <si>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</si>
  <si>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</si>
  <si>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</si>
  <si>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</si>
  <si>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</si>
  <si>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</si>
  <si>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</si>
  <si>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</si>
  <si>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</si>
  <si>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</si>
  <si>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</si>
  <si>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</si>
  <si>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</si>
  <si>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</si>
  <si>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</si>
  <si>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</si>
  <si>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</si>
  <si>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</si>
  <si>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</si>
  <si>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</si>
  <si>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</si>
  <si>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</si>
  <si>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</si>
  <si>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</si>
  <si>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</si>
  <si>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</si>
  <si>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</si>
  <si>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</si>
  <si>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</si>
  <si>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</si>
  <si>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</si>
  <si>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</si>
  <si>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</si>
  <si>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</si>
  <si>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</si>
  <si>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</si>
  <si>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</si>
  <si>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</si>
  <si>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</si>
  <si>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</si>
  <si>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</si>
  <si>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</si>
  <si>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</si>
  <si>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</si>
  <si>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</si>
  <si>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</si>
  <si>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</si>
  <si>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</si>
  <si>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</si>
  <si>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</si>
  <si>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</si>
  <si>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</si>
  <si>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</si>
  <si>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</si>
  <si>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</si>
  <si>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</si>
  <si>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</si>
  <si>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</si>
  <si>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</si>
  <si>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</si>
  <si>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</si>
  <si>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</si>
  <si>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</si>
  <si>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</si>
  <si>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</si>
  <si>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</si>
  <si>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</si>
  <si>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</si>
  <si>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</si>
  <si>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</si>
  <si>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</si>
  <si>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</si>
  <si>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</si>
  <si>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</si>
  <si>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</si>
  <si>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</si>
  <si>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</si>
  <si>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</si>
  <si>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</si>
  <si>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</si>
  <si>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</si>
  <si>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</si>
  <si>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</si>
  <si>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</si>
  <si>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</si>
  <si>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</si>
  <si>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</si>
  <si>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</si>
  <si>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</si>
  <si>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</si>
  <si>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</si>
  <si>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</si>
  <si>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</si>
  <si>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</si>
  <si>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</si>
  <si>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</si>
  <si>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</si>
  <si>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</si>
  <si>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</si>
  <si>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</si>
  <si>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</si>
  <si>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</si>
  <si>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</si>
  <si>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</si>
  <si>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</si>
  <si>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</si>
  <si>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</si>
  <si>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</si>
  <si>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</si>
  <si>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</si>
  <si>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</si>
  <si>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</si>
  <si>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</si>
  <si>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</si>
  <si>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</si>
  <si>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</si>
  <si>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</si>
  <si>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</si>
  <si>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</si>
  <si>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</si>
  <si>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</si>
  <si>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</si>
  <si>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</si>
  <si>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</si>
  <si>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</si>
  <si>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</si>
  <si>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</si>
  <si>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</si>
  <si>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</si>
  <si>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</si>
  <si>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</si>
  <si>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</si>
  <si>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</si>
  <si>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</si>
  <si>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</si>
  <si>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</si>
  <si>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</si>
  <si>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</si>
  <si>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</si>
  <si>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</si>
  <si>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</si>
  <si>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</si>
  <si>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</si>
  <si>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</si>
  <si>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</si>
  <si>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</si>
  <si>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</si>
  <si>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</si>
  <si>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</si>
  <si>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</si>
  <si>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</si>
  <si>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</si>
  <si>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</si>
  <si>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</si>
  <si>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</si>
  <si>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</si>
  <si>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</si>
  <si>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</si>
  <si>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</si>
  <si>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</si>
  <si>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</si>
  <si>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</si>
  <si>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</si>
  <si>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</si>
  <si>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</si>
  <si>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</si>
  <si>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</si>
  <si>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</si>
  <si>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</si>
  <si>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</si>
  <si>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</si>
  <si>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</si>
  <si>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</si>
  <si>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</si>
  <si>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</si>
  <si>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</si>
  <si>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</si>
  <si>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</si>
  <si>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</si>
  <si>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</si>
  <si>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</si>
  <si>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</si>
  <si>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</si>
  <si>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</si>
  <si>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</si>
  <si>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</si>
  <si>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</si>
  <si>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</si>
  <si>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</si>
  <si>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</si>
  <si>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</si>
  <si>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</si>
  <si>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</si>
  <si>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</si>
  <si>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</si>
  <si>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</si>
  <si>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</si>
  <si>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</si>
  <si>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</si>
  <si>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</si>
  <si>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</si>
  <si>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</si>
  <si>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</si>
  <si>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</si>
  <si>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</si>
  <si>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</si>
  <si>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</si>
  <si>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</si>
  <si>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</si>
  <si>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</si>
  <si>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</si>
  <si>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</si>
  <si>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</si>
  <si>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</si>
  <si>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</si>
  <si>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</si>
  <si>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</si>
  <si>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</si>
  <si>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</si>
  <si>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</si>
  <si>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</si>
  <si>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</si>
  <si>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</si>
  <si>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</si>
  <si>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</si>
  <si>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</si>
  <si>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</si>
  <si>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</si>
  <si>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</si>
  <si>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</si>
  <si>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</si>
  <si>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</si>
  <si>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</si>
  <si>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</si>
  <si>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</si>
  <si>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</si>
  <si>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</si>
  <si>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</si>
  <si>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</si>
  <si>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</si>
  <si>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</si>
  <si>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</si>
  <si>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</si>
  <si>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</si>
  <si>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</si>
  <si>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</si>
  <si>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</si>
  <si>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</si>
  <si>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</si>
  <si>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</si>
  <si>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</si>
  <si>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</si>
  <si>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</si>
  <si>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</si>
  <si>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</si>
  <si>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</si>
  <si>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</si>
  <si>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</si>
  <si>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</si>
  <si>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</si>
  <si>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</si>
  <si>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</si>
  <si>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</si>
  <si>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</si>
  <si>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</si>
  <si>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</si>
  <si>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</si>
  <si>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</si>
  <si>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</si>
  <si>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</si>
  <si>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</si>
  <si>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</si>
  <si>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</si>
  <si>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</si>
  <si>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</si>
  <si>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</si>
  <si>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</si>
  <si>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</si>
  <si>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</si>
  <si>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</si>
  <si>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</si>
  <si>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</si>
  <si>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</si>
  <si>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</si>
  <si>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</si>
  <si>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</si>
  <si>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</si>
  <si>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</si>
  <si>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</si>
  <si>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</si>
  <si>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</si>
  <si>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</si>
  <si>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</si>
  <si>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</si>
  <si>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</si>
  <si>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</si>
  <si>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</si>
  <si>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</si>
  <si>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</si>
  <si>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</si>
  <si>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</si>
  <si>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</si>
  <si>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</si>
  <si>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</si>
  <si>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</si>
  <si>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</si>
  <si>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</si>
  <si>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</si>
  <si>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</si>
  <si>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</si>
  <si>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</si>
  <si>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</si>
  <si>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</si>
  <si>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</si>
  <si>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</si>
  <si>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</si>
  <si>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</si>
  <si>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</si>
  <si>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</si>
  <si>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</si>
  <si>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</si>
  <si>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</si>
  <si>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</si>
  <si>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</si>
  <si>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</si>
  <si>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</si>
  <si>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</si>
  <si>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</si>
  <si>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</si>
  <si>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</si>
  <si>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</si>
  <si>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</si>
  <si>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</si>
  <si>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</si>
  <si>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</si>
  <si>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</si>
  <si>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</si>
  <si>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</si>
  <si>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</si>
  <si>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</si>
  <si>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</si>
  <si>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</si>
  <si>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</si>
  <si>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</si>
  <si>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</si>
  <si>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</si>
  <si>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</si>
  <si>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</si>
  <si>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</si>
  <si>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</si>
  <si>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</si>
  <si>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</si>
  <si>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</si>
  <si>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</si>
  <si>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</si>
  <si>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</si>
  <si>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</si>
  <si>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</si>
  <si>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</si>
  <si>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</si>
  <si>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</si>
  <si>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</si>
  <si>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</si>
  <si>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</si>
  <si>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</si>
  <si>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</si>
  <si>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</si>
  <si>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</si>
  <si>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</si>
  <si>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</si>
  <si>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</si>
  <si>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</si>
  <si>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</si>
  <si>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</si>
  <si>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</si>
  <si>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</si>
  <si>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</si>
  <si>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</si>
  <si>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</si>
  <si>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</si>
  <si>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</si>
  <si>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</si>
  <si>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</si>
  <si>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</si>
  <si>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</si>
  <si>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</si>
  <si>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</si>
  <si>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</si>
  <si>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</si>
  <si>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</si>
  <si>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</si>
  <si>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</si>
  <si>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</si>
  <si>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</si>
  <si>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</si>
  <si>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</si>
  <si>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</si>
  <si>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</si>
  <si>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</si>
  <si>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</si>
  <si>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</si>
  <si>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</si>
  <si>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</si>
  <si>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</si>
  <si>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</si>
  <si>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</si>
  <si>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</si>
  <si>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</si>
  <si>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</si>
  <si>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</si>
  <si>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</si>
  <si>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</si>
  <si>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</si>
  <si>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</si>
  <si>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</si>
  <si>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</si>
  <si>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</si>
  <si>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</si>
  <si>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</si>
  <si>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</si>
  <si>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</si>
  <si>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</si>
  <si>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</si>
  <si>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</si>
  <si>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</si>
  <si>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</si>
  <si>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</si>
  <si>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</si>
  <si>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</si>
  <si>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</si>
  <si>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</si>
  <si>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</si>
  <si>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</si>
  <si>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</si>
  <si>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</si>
  <si>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</si>
  <si>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</si>
  <si>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</si>
  <si>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</si>
  <si>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</si>
  <si>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</si>
  <si>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</si>
  <si>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</si>
  <si>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</si>
  <si>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</si>
  <si>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</si>
  <si>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</si>
  <si>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</si>
  <si>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</si>
  <si>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</si>
  <si>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</si>
  <si>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</si>
  <si>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</si>
  <si>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</si>
  <si>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</si>
  <si>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</si>
  <si>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</si>
  <si>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</si>
  <si>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</si>
  <si>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</si>
  <si>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</si>
  <si>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</si>
  <si>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</si>
  <si>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</si>
  <si>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</si>
  <si>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</si>
  <si>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</si>
  <si>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</si>
  <si>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</si>
  <si>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</si>
  <si>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</si>
  <si>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</si>
  <si>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</si>
  <si>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</si>
  <si>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</si>
  <si>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</si>
  <si>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</si>
  <si>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</si>
  <si>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</si>
  <si>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</si>
  <si>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</si>
  <si>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</si>
  <si>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</si>
  <si>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</si>
  <si>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</si>
  <si>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</si>
  <si>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</si>
  <si>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</si>
  <si>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</si>
  <si>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</si>
  <si>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</si>
  <si>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</si>
  <si>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</si>
  <si>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</si>
  <si>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</si>
  <si>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</si>
  <si>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</si>
  <si>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</si>
  <si>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</si>
  <si>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</si>
  <si>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</si>
  <si>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</si>
  <si>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</si>
  <si>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</si>
  <si>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</si>
  <si>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</si>
  <si>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</si>
  <si>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</si>
  <si>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</si>
  <si>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</si>
  <si>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</si>
  <si>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</si>
  <si>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</si>
  <si>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</si>
  <si>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</si>
  <si>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</si>
  <si>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</si>
  <si>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</si>
  <si>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</si>
  <si>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</si>
  <si>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</si>
  <si>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</si>
  <si>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</si>
  <si>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</si>
  <si>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</si>
  <si>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</si>
  <si>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</si>
  <si>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</si>
  <si>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</si>
  <si>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</si>
  <si>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</si>
  <si>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</si>
  <si>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</si>
  <si>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</si>
  <si>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</si>
  <si>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</si>
  <si>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</si>
  <si>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</si>
  <si>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</si>
  <si>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</si>
  <si>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</si>
  <si>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</si>
  <si>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</si>
  <si>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</si>
  <si>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</si>
  <si>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</si>
  <si>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</si>
  <si>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</si>
  <si>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</si>
  <si>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</si>
  <si>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</si>
  <si>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</si>
  <si>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</si>
  <si>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</si>
  <si>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</si>
  <si>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</si>
  <si>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</si>
  <si>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</si>
  <si>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</si>
  <si>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</si>
  <si>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</si>
  <si>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</si>
  <si>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</si>
  <si>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</si>
  <si>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</si>
  <si>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</si>
  <si>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</si>
  <si>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</si>
  <si>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</si>
  <si>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</si>
  <si>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</si>
  <si>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</si>
  <si>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</si>
  <si>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</si>
  <si>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</si>
  <si>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</si>
  <si>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</si>
  <si>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</si>
  <si>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</si>
  <si>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</si>
  <si>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</si>
  <si>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</si>
  <si>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</si>
  <si>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</si>
  <si>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</si>
  <si>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</si>
  <si>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</si>
  <si>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</si>
  <si>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</si>
  <si>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</si>
  <si>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</si>
  <si>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</si>
  <si>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</si>
  <si>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</si>
  <si>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</si>
  <si>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</si>
  <si>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</si>
  <si>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</si>
  <si>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</si>
  <si>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</si>
  <si>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</si>
  <si>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</si>
  <si>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</si>
  <si>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</si>
  <si>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</si>
  <si>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</si>
  <si>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</si>
  <si>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</si>
  <si>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</si>
  <si>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</si>
  <si>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</si>
  <si>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</si>
  <si>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</si>
  <si>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</si>
  <si>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</si>
  <si>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</si>
  <si>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</si>
  <si>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</si>
  <si>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</si>
  <si>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</si>
  <si>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</si>
  <si>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</si>
  <si>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</si>
  <si>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</si>
  <si>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</si>
  <si>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</si>
  <si>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</si>
  <si>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</si>
  <si>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</si>
  <si>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</si>
  <si>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</si>
  <si>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</si>
  <si>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</si>
  <si>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</si>
  <si>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</si>
  <si>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</si>
  <si>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</si>
  <si>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</si>
  <si>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</si>
  <si>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</si>
  <si>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</si>
  <si>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</si>
  <si>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</si>
  <si>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</si>
  <si>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</si>
  <si>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</si>
  <si>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</si>
  <si>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</si>
  <si>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</si>
  <si>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</si>
  <si>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</si>
  <si>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</si>
  <si>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</si>
  <si>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</si>
  <si>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</si>
  <si>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</si>
  <si>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</si>
  <si>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</si>
  <si>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</si>
  <si>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</si>
  <si>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</si>
  <si>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</si>
  <si>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</si>
  <si>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</si>
  <si>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</si>
  <si>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</si>
  <si>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</si>
  <si>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</si>
  <si>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</si>
  <si>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</si>
  <si>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</si>
  <si>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</si>
  <si>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</si>
  <si>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</si>
  <si>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</si>
  <si>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</si>
  <si>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</si>
  <si>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</si>
  <si>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</si>
  <si>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</si>
  <si>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</si>
  <si>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</si>
  <si>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</si>
  <si>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</si>
  <si>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</si>
  <si>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</si>
  <si>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</si>
  <si>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</si>
  <si>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</si>
  <si>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</si>
  <si>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</si>
  <si>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</si>
  <si>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</si>
  <si>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</si>
  <si>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</si>
  <si>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</si>
  <si>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</si>
  <si>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</si>
  <si>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</si>
  <si>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</si>
  <si>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</si>
  <si>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</si>
  <si>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</si>
  <si>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</si>
  <si>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</si>
  <si>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</si>
  <si>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</si>
  <si>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</si>
  <si>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</si>
  <si>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</si>
  <si>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</si>
  <si>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</si>
  <si>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</si>
  <si>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</si>
  <si>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</si>
  <si>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</si>
  <si>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</si>
  <si>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</si>
  <si>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</si>
  <si>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</si>
  <si>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</si>
  <si>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</si>
  <si>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</si>
  <si>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</si>
  <si>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</si>
  <si>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</si>
  <si>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</si>
  <si>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</si>
  <si>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</si>
  <si>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</si>
  <si>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</si>
  <si>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</si>
  <si>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</si>
  <si>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</si>
  <si>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</si>
  <si>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</si>
  <si>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</si>
  <si>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</si>
  <si>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</si>
  <si>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</si>
  <si>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</si>
  <si>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</si>
  <si>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</si>
  <si>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</si>
  <si>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</si>
  <si>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</si>
  <si>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</si>
  <si>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</si>
  <si>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</si>
  <si>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</si>
  <si>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</si>
  <si>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</si>
  <si>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</si>
  <si>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</si>
  <si>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</si>
  <si>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</si>
  <si>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</si>
  <si>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</si>
  <si>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</si>
  <si>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</si>
  <si>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</si>
  <si>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</si>
  <si>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</si>
  <si>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</si>
  <si>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</si>
  <si>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</si>
  <si>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</si>
  <si>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</si>
  <si>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</si>
  <si>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</si>
  <si>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</si>
  <si>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</si>
  <si>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</si>
  <si>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</si>
  <si>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</si>
  <si>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</si>
  <si>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</si>
  <si>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</si>
  <si>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</si>
  <si>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</si>
  <si>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</si>
  <si>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</si>
  <si>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</si>
  <si>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</si>
  <si>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</si>
  <si>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</si>
  <si>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</si>
  <si>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</si>
  <si>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</si>
  <si>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</si>
  <si>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</si>
  <si>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</si>
  <si>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</si>
  <si>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 xml:space="preserve">Gonzalez Ceballos, Dionisio </t>
  </si>
  <si>
    <t>INHIBIDO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</si>
  <si>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</si>
  <si>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</si>
  <si>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</si>
  <si>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</si>
  <si>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</si>
  <si>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</si>
  <si>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</si>
  <si>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</si>
  <si>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</si>
  <si>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</si>
  <si>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</si>
  <si>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</si>
  <si>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LECTOR</t>
  </si>
  <si>
    <t>3335961415 </t>
  </si>
  <si>
    <t>REINICIO FALLIDO</t>
  </si>
  <si>
    <t>GAVETA DE DEPOSITO LLENO</t>
  </si>
  <si>
    <t>GAVETAS VACIAS + GAVEAS FALLANDO</t>
  </si>
  <si>
    <t xml:space="preserve">De Leon Morillo, Nelson </t>
  </si>
  <si>
    <t>ReservaC Norte</t>
  </si>
  <si>
    <t>22 Julio de 2021</t>
  </si>
  <si>
    <t>3335962942</t>
  </si>
  <si>
    <t>3335962941</t>
  </si>
  <si>
    <t>3335962940</t>
  </si>
  <si>
    <t>3335962939</t>
  </si>
  <si>
    <t>3335962938</t>
  </si>
  <si>
    <t>3335962937</t>
  </si>
  <si>
    <t>3335962936</t>
  </si>
  <si>
    <t>Maria Pichardo, Glaufo Rafael</t>
  </si>
  <si>
    <t>3335962969</t>
  </si>
  <si>
    <t>3335962967</t>
  </si>
  <si>
    <t>3335962957</t>
  </si>
  <si>
    <t>2 Gavetas Vacias +  Gavetas Fallando</t>
  </si>
  <si>
    <t>3335962833</t>
  </si>
  <si>
    <t>3335962891</t>
  </si>
  <si>
    <t>3335963456</t>
  </si>
  <si>
    <t>3335963417</t>
  </si>
  <si>
    <t>3335963376</t>
  </si>
  <si>
    <t>3335963372</t>
  </si>
  <si>
    <t>3335963308</t>
  </si>
  <si>
    <t>3335963181</t>
  </si>
  <si>
    <t>3335963044</t>
  </si>
  <si>
    <t>3335962931</t>
  </si>
  <si>
    <t>3335963133</t>
  </si>
  <si>
    <t>Closed</t>
  </si>
  <si>
    <t>3335963831</t>
  </si>
  <si>
    <t>3335963813</t>
  </si>
  <si>
    <t>3335963782</t>
  </si>
  <si>
    <t>3335963778</t>
  </si>
  <si>
    <t>3335963728</t>
  </si>
  <si>
    <t>3335963585</t>
  </si>
  <si>
    <t>3335963959</t>
  </si>
  <si>
    <t>3335963951</t>
  </si>
  <si>
    <t>3335963949</t>
  </si>
  <si>
    <t>3335963946</t>
  </si>
  <si>
    <t>3335963941</t>
  </si>
  <si>
    <t>3335963919</t>
  </si>
  <si>
    <t>3335963910</t>
  </si>
  <si>
    <t>3335963907</t>
  </si>
  <si>
    <t>3335963903</t>
  </si>
  <si>
    <t>3335963897</t>
  </si>
  <si>
    <t>3335963882</t>
  </si>
  <si>
    <t>3335963870</t>
  </si>
  <si>
    <t>ENVIO DE CARGA</t>
  </si>
  <si>
    <t>LECTOR - REINICIO</t>
  </si>
  <si>
    <t>Doñe Ramirez, Luis Manuel</t>
  </si>
  <si>
    <t>CARGA EXITOSA</t>
  </si>
  <si>
    <t>REINICIO EXITOSA</t>
  </si>
  <si>
    <t>3335964082</t>
  </si>
  <si>
    <t>3335964076</t>
  </si>
  <si>
    <t>3335964073</t>
  </si>
  <si>
    <t>3335964068</t>
  </si>
  <si>
    <t>3335964042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</si>
</sst>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36"/>
      <tableStyleElement type="headerRow" dxfId="435"/>
      <tableStyleElement type="totalRow" dxfId="434"/>
      <tableStyleElement type="firstColumn" dxfId="433"/>
      <tableStyleElement type="lastColumn" dxfId="432"/>
      <tableStyleElement type="firstRowStripe" dxfId="431"/>
      <tableStyleElement type="firstColumnStripe" dxfId="43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3" t="s">
        <v>58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73.8324421296275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ATM'!$A$2:$B$821,2,0)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47.3409722222204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ATM'!$A$2:$B$821,2,0)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36.4985879629603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ATM'!$A$2:$B$821,2,0)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26.4985879629603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ATM'!$A$2:$B$821,2,0)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26.5651273148178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ATM'!$A$2:$B$821,2,0)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25.6175231481466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ATM'!$A$2:$B$821,2,0)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22.6447916666657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ATM'!$A$2:$B$821,2,0)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20.6312615740753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ATM'!$A$2:$B$821,2,0)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20.5685532407442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ATM'!$A$2:$B$821,2,0)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16.6895833333328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ATM'!$A$2:$B$821,2,0)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0" priority="99335"/>
  </conditionalFormatting>
  <conditionalFormatting sqref="E3">
    <cfRule type="duplicateValues" dxfId="69" priority="121698"/>
  </conditionalFormatting>
  <conditionalFormatting sqref="E3">
    <cfRule type="duplicateValues" dxfId="68" priority="121699"/>
    <cfRule type="duplicateValues" dxfId="67" priority="121700"/>
  </conditionalFormatting>
  <conditionalFormatting sqref="E3">
    <cfRule type="duplicateValues" dxfId="66" priority="121701"/>
    <cfRule type="duplicateValues" dxfId="65" priority="121702"/>
    <cfRule type="duplicateValues" dxfId="64" priority="121703"/>
    <cfRule type="duplicateValues" dxfId="63" priority="121704"/>
  </conditionalFormatting>
  <conditionalFormatting sqref="B3">
    <cfRule type="duplicateValues" dxfId="62" priority="121705"/>
  </conditionalFormatting>
  <conditionalFormatting sqref="E4">
    <cfRule type="duplicateValues" dxfId="61" priority="60"/>
  </conditionalFormatting>
  <conditionalFormatting sqref="E4">
    <cfRule type="duplicateValues" dxfId="60" priority="57"/>
    <cfRule type="duplicateValues" dxfId="59" priority="58"/>
    <cfRule type="duplicateValues" dxfId="58" priority="59"/>
  </conditionalFormatting>
  <conditionalFormatting sqref="E4">
    <cfRule type="duplicateValues" dxfId="57" priority="56"/>
  </conditionalFormatting>
  <conditionalFormatting sqref="E4">
    <cfRule type="duplicateValues" dxfId="56" priority="53"/>
    <cfRule type="duplicateValues" dxfId="55" priority="54"/>
    <cfRule type="duplicateValues" dxfId="54" priority="55"/>
  </conditionalFormatting>
  <conditionalFormatting sqref="B4">
    <cfRule type="duplicateValues" dxfId="53" priority="52"/>
  </conditionalFormatting>
  <conditionalFormatting sqref="E4">
    <cfRule type="duplicateValues" dxfId="52" priority="51"/>
  </conditionalFormatting>
  <conditionalFormatting sqref="E5">
    <cfRule type="duplicateValues" dxfId="51" priority="50"/>
  </conditionalFormatting>
  <conditionalFormatting sqref="E5">
    <cfRule type="duplicateValues" dxfId="50" priority="47"/>
    <cfRule type="duplicateValues" dxfId="49" priority="48"/>
    <cfRule type="duplicateValues" dxfId="48" priority="49"/>
  </conditionalFormatting>
  <conditionalFormatting sqref="E5">
    <cfRule type="duplicateValues" dxfId="47" priority="46"/>
  </conditionalFormatting>
  <conditionalFormatting sqref="E5">
    <cfRule type="duplicateValues" dxfId="46" priority="43"/>
    <cfRule type="duplicateValues" dxfId="45" priority="44"/>
    <cfRule type="duplicateValues" dxfId="44" priority="45"/>
  </conditionalFormatting>
  <conditionalFormatting sqref="B5">
    <cfRule type="duplicateValues" dxfId="43" priority="42"/>
  </conditionalFormatting>
  <conditionalFormatting sqref="E5">
    <cfRule type="duplicateValues" dxfId="42" priority="41"/>
  </conditionalFormatting>
  <conditionalFormatting sqref="E7:E11">
    <cfRule type="duplicateValues" dxfId="41" priority="40"/>
  </conditionalFormatting>
  <conditionalFormatting sqref="B7:B11">
    <cfRule type="duplicateValues" dxfId="40" priority="39"/>
  </conditionalFormatting>
  <conditionalFormatting sqref="B7:B11">
    <cfRule type="duplicateValues" dxfId="39" priority="36"/>
    <cfRule type="duplicateValues" dxfId="38" priority="37"/>
    <cfRule type="duplicateValues" dxfId="37" priority="38"/>
  </conditionalFormatting>
  <conditionalFormatting sqref="E7:E11">
    <cfRule type="duplicateValues" dxfId="36" priority="35"/>
  </conditionalFormatting>
  <conditionalFormatting sqref="E7:E11">
    <cfRule type="duplicateValues" dxfId="35" priority="33"/>
    <cfRule type="duplicateValues" dxfId="34" priority="34"/>
  </conditionalFormatting>
  <conditionalFormatting sqref="E7:E11">
    <cfRule type="duplicateValues" dxfId="33" priority="30"/>
    <cfRule type="duplicateValues" dxfId="32" priority="31"/>
    <cfRule type="duplicateValues" dxfId="31" priority="32"/>
  </conditionalFormatting>
  <conditionalFormatting sqref="E7:E11">
    <cfRule type="duplicateValues" dxfId="30" priority="26"/>
    <cfRule type="duplicateValues" dxfId="29" priority="27"/>
    <cfRule type="duplicateValues" dxfId="28" priority="28"/>
    <cfRule type="duplicateValues" dxfId="27" priority="29"/>
  </conditionalFormatting>
  <conditionalFormatting sqref="B6">
    <cfRule type="duplicateValues" dxfId="26" priority="25"/>
  </conditionalFormatting>
  <conditionalFormatting sqref="E6">
    <cfRule type="duplicateValues" dxfId="25" priority="24"/>
  </conditionalFormatting>
  <conditionalFormatting sqref="E6">
    <cfRule type="duplicateValues" dxfId="24" priority="21"/>
    <cfRule type="duplicateValues" dxfId="23" priority="22"/>
    <cfRule type="duplicateValues" dxfId="22" priority="23"/>
  </conditionalFormatting>
  <conditionalFormatting sqref="E6">
    <cfRule type="duplicateValues" dxfId="21" priority="20"/>
  </conditionalFormatting>
  <conditionalFormatting sqref="E6">
    <cfRule type="duplicateValues" dxfId="20" priority="17"/>
    <cfRule type="duplicateValues" dxfId="19" priority="18"/>
    <cfRule type="duplicateValues" dxfId="18" priority="19"/>
  </conditionalFormatting>
  <conditionalFormatting sqref="E6">
    <cfRule type="duplicateValues" dxfId="17" priority="16"/>
  </conditionalFormatting>
  <conditionalFormatting sqref="E12">
    <cfRule type="duplicateValues" dxfId="16" priority="15"/>
  </conditionalFormatting>
  <conditionalFormatting sqref="B12">
    <cfRule type="duplicateValues" dxfId="15" priority="14"/>
  </conditionalFormatting>
  <conditionalFormatting sqref="B12">
    <cfRule type="duplicateValues" dxfId="14" priority="11"/>
    <cfRule type="duplicateValues" dxfId="13" priority="12"/>
    <cfRule type="duplicateValues" dxfId="12" priority="13"/>
  </conditionalFormatting>
  <conditionalFormatting sqref="E12">
    <cfRule type="duplicateValues" dxfId="11" priority="10"/>
  </conditionalFormatting>
  <conditionalFormatting sqref="E12">
    <cfRule type="duplicateValues" dxfId="10" priority="8"/>
    <cfRule type="duplicateValues" dxfId="9" priority="9"/>
  </conditionalFormatting>
  <conditionalFormatting sqref="E12">
    <cfRule type="duplicateValues" dxfId="8" priority="5"/>
    <cfRule type="duplicateValues" dxfId="7" priority="6"/>
    <cfRule type="duplicateValues" dxfId="6" priority="7"/>
  </conditionalFormatting>
  <conditionalFormatting sqref="E12">
    <cfRule type="duplicateValues" dxfId="5" priority="1"/>
    <cfRule type="duplicateValues" dxfId="4" priority="2"/>
    <cfRule type="duplicateValues" dxfId="3" priority="3"/>
    <cfRule type="duplicateValues" dxfId="2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7">
        <v>214</v>
      </c>
      <c r="B148" s="158" t="s">
        <v>2588</v>
      </c>
      <c r="C148" s="158" t="s">
        <v>2589</v>
      </c>
      <c r="D148" s="158" t="s">
        <v>72</v>
      </c>
      <c r="E148" s="158" t="s">
        <v>82</v>
      </c>
      <c r="F148" s="158" t="s">
        <v>2028</v>
      </c>
      <c r="G148" s="158" t="s">
        <v>2030</v>
      </c>
      <c r="H148" s="158" t="s">
        <v>2030</v>
      </c>
      <c r="I148" s="158"/>
      <c r="J148" s="158" t="s">
        <v>2030</v>
      </c>
      <c r="K148" s="158"/>
      <c r="L148" s="158"/>
      <c r="M148" s="158"/>
      <c r="N148" s="158"/>
      <c r="O148" s="158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2587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2586</v>
      </c>
      <c r="C335" s="32" t="s">
        <v>2585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7">
        <v>479</v>
      </c>
      <c r="B338" s="158" t="s">
        <v>2594</v>
      </c>
      <c r="C338" s="158" t="s">
        <v>2593</v>
      </c>
      <c r="D338" s="158" t="s">
        <v>72</v>
      </c>
      <c r="E338" s="158" t="s">
        <v>105</v>
      </c>
      <c r="F338" s="158"/>
      <c r="G338" s="158"/>
      <c r="H338" s="158"/>
      <c r="I338" s="158"/>
      <c r="J338" s="158"/>
      <c r="K338" s="158"/>
      <c r="L338" s="158"/>
      <c r="M338" s="158"/>
      <c r="N338" s="158"/>
      <c r="O338" s="158"/>
    </row>
    <row r="339" spans="1:15" s="80" customFormat="1" ht="15.75" x14ac:dyDescent="0.25">
      <c r="A339" s="81">
        <v>480</v>
      </c>
      <c r="B339" s="82" t="s">
        <v>2210</v>
      </c>
      <c r="C339" s="155" t="s">
        <v>2490</v>
      </c>
      <c r="D339" s="155"/>
      <c r="E339" s="155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4" t="s">
        <v>838</v>
      </c>
      <c r="D811" s="154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4" t="s">
        <v>74</v>
      </c>
      <c r="O811" s="154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4" t="s">
        <v>77</v>
      </c>
      <c r="O812" s="154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5" t="s">
        <v>0</v>
      </c>
      <c r="B1" s="20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7" t="s">
        <v>8</v>
      </c>
      <c r="B9" s="208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9" t="s">
        <v>9</v>
      </c>
      <c r="B14" s="21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5386"/>
  <sheetViews>
    <sheetView tabSelected="1" zoomScale="85" zoomScaleNormal="85" workbookViewId="0">
      <pane ySplit="4" topLeftCell="A98" activePane="bottomLeft" state="frozen"/>
      <selection pane="bottomLeft" activeCell="M115" sqref="M115"/>
    </sheetView>
  </sheetViews>
  <sheetFormatPr baseColWidth="10" defaultColWidth="25.5703125" defaultRowHeight="15" x14ac:dyDescent="0.25"/>
  <cols>
    <col min="1" max="1" width="27.140625" style="105" customWidth="1"/>
    <col min="2" max="2" width="20.140625" style="84" bestFit="1" customWidth="1"/>
    <col min="3" max="3" width="17" style="43" bestFit="1" customWidth="1"/>
    <col min="4" max="4" width="29.28515625" style="105" customWidth="1"/>
    <col min="5" max="5" width="12.28515625" style="75" bestFit="1" customWidth="1"/>
    <col min="6" max="6" width="11.85546875" style="44" hidden="1" customWidth="1"/>
    <col min="7" max="7" width="64.28515625" style="44" hidden="1" customWidth="1"/>
    <col min="8" max="11" width="6.85546875" style="44" hidden="1" customWidth="1"/>
    <col min="12" max="12" width="51.85546875" style="44" hidden="1" customWidth="1"/>
    <col min="13" max="13" width="20" style="105" customWidth="1"/>
    <col min="14" max="14" width="17.5703125" style="105" customWidth="1"/>
    <col min="15" max="15" width="42.85546875" style="105" customWidth="1"/>
    <col min="16" max="16" width="24" style="79" customWidth="1"/>
    <col min="17" max="17" width="51.85546875" style="69" bestFit="1" customWidth="1"/>
    <col min="18" max="16384" width="25.5703125" style="42"/>
  </cols>
  <sheetData>
    <row r="1" spans="1:17" ht="18" x14ac:dyDescent="0.25">
      <c r="A1" s="169" t="s">
        <v>2150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1"/>
    </row>
    <row r="2" spans="1:17" ht="18" x14ac:dyDescent="0.25">
      <c r="A2" s="166" t="s">
        <v>2147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8"/>
    </row>
    <row r="3" spans="1:17" ht="18.75" thickBot="1" x14ac:dyDescent="0.3">
      <c r="A3" s="172" t="s">
        <v>2603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4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16" customFormat="1" ht="18" x14ac:dyDescent="0.25">
      <c r="A5" s="141" t="str">
        <f>VLOOKUP(E5,'LISTADO ATM'!$A$2:$C$901,3,0)</f>
        <v>NORTE</v>
      </c>
      <c r="B5" s="138" t="s">
        <v>2620</v>
      </c>
      <c r="C5" s="99">
        <v>44399.423715277779</v>
      </c>
      <c r="D5" s="99" t="s">
        <v>2178</v>
      </c>
      <c r="E5" s="133">
        <v>348</v>
      </c>
      <c r="F5" s="141" t="str">
        <f>VLOOKUP(E5,VIP!$A$2:$O14529,2,0)</f>
        <v>DRBR348</v>
      </c>
      <c r="G5" s="141" t="str">
        <f>VLOOKUP(E5,'LISTADO ATM'!$A$2:$B$900,2,0)</f>
        <v xml:space="preserve">ATM Oficina Las Terrenas </v>
      </c>
      <c r="H5" s="141" t="str">
        <f>VLOOKUP(E5,VIP!$A$2:$O19490,7,FALSE)</f>
        <v>N/A</v>
      </c>
      <c r="I5" s="141" t="str">
        <f>VLOOKUP(E5,VIP!$A$2:$O11455,8,FALSE)</f>
        <v>N/A</v>
      </c>
      <c r="J5" s="141" t="str">
        <f>VLOOKUP(E5,VIP!$A$2:$O11405,8,FALSE)</f>
        <v>N/A</v>
      </c>
      <c r="K5" s="141" t="str">
        <f>VLOOKUP(E5,VIP!$A$2:$O14979,6,0)</f>
        <v>N/A</v>
      </c>
      <c r="L5" s="142" t="s">
        <v>2216</v>
      </c>
      <c r="M5" s="165" t="s">
        <v>2541</v>
      </c>
      <c r="N5" s="165" t="s">
        <v>2627</v>
      </c>
      <c r="O5" s="141" t="s">
        <v>2595</v>
      </c>
      <c r="P5" s="141"/>
      <c r="Q5" s="164">
        <v>44399.619664351849</v>
      </c>
    </row>
    <row r="6" spans="1:17" s="116" customFormat="1" ht="18" x14ac:dyDescent="0.25">
      <c r="A6" s="141" t="str">
        <f>VLOOKUP(E6,'LISTADO ATM'!$A$2:$C$901,3,0)</f>
        <v>DISTRITO NACIONAL</v>
      </c>
      <c r="B6" s="138">
        <v>3335962907</v>
      </c>
      <c r="C6" s="99">
        <v>44398.808692129627</v>
      </c>
      <c r="D6" s="99" t="s">
        <v>2177</v>
      </c>
      <c r="E6" s="133">
        <v>13</v>
      </c>
      <c r="F6" s="141" t="str">
        <f>VLOOKUP(E6,VIP!$A$2:$O14531,2,0)</f>
        <v>DRBR013</v>
      </c>
      <c r="G6" s="141" t="str">
        <f>VLOOKUP(E6,'LISTADO ATM'!$A$2:$B$900,2,0)</f>
        <v xml:space="preserve">ATM CDEEE </v>
      </c>
      <c r="H6" s="141" t="str">
        <f>VLOOKUP(E6,VIP!$A$2:$O19492,7,FALSE)</f>
        <v>Si</v>
      </c>
      <c r="I6" s="141" t="str">
        <f>VLOOKUP(E6,VIP!$A$2:$O11457,8,FALSE)</f>
        <v>Si</v>
      </c>
      <c r="J6" s="141" t="str">
        <f>VLOOKUP(E6,VIP!$A$2:$O11407,8,FALSE)</f>
        <v>Si</v>
      </c>
      <c r="K6" s="141" t="str">
        <f>VLOOKUP(E6,VIP!$A$2:$O14981,6,0)</f>
        <v>NO</v>
      </c>
      <c r="L6" s="142" t="s">
        <v>2216</v>
      </c>
      <c r="M6" s="165" t="s">
        <v>2541</v>
      </c>
      <c r="N6" s="165" t="s">
        <v>2627</v>
      </c>
      <c r="O6" s="141" t="s">
        <v>2451</v>
      </c>
      <c r="P6" s="141"/>
      <c r="Q6" s="164">
        <v>44399.459780092591</v>
      </c>
    </row>
    <row r="7" spans="1:17" s="116" customFormat="1" ht="18" x14ac:dyDescent="0.25">
      <c r="A7" s="141" t="str">
        <f>VLOOKUP(E7,'LISTADO ATM'!$A$2:$C$901,3,0)</f>
        <v>DISTRITO NACIONAL</v>
      </c>
      <c r="B7" s="138">
        <v>3335962436</v>
      </c>
      <c r="C7" s="99">
        <v>44398.577962962961</v>
      </c>
      <c r="D7" s="99" t="s">
        <v>2177</v>
      </c>
      <c r="E7" s="133">
        <v>31</v>
      </c>
      <c r="F7" s="141" t="str">
        <f>VLOOKUP(E7,VIP!$A$2:$O14522,2,0)</f>
        <v>DRBR031</v>
      </c>
      <c r="G7" s="141" t="str">
        <f>VLOOKUP(E7,'LISTADO ATM'!$A$2:$B$900,2,0)</f>
        <v xml:space="preserve">ATM Oficina San Martín I </v>
      </c>
      <c r="H7" s="141" t="str">
        <f>VLOOKUP(E7,VIP!$A$2:$O19483,7,FALSE)</f>
        <v>Si</v>
      </c>
      <c r="I7" s="141" t="str">
        <f>VLOOKUP(E7,VIP!$A$2:$O11448,8,FALSE)</f>
        <v>Si</v>
      </c>
      <c r="J7" s="141" t="str">
        <f>VLOOKUP(E7,VIP!$A$2:$O11398,8,FALSE)</f>
        <v>Si</v>
      </c>
      <c r="K7" s="141" t="str">
        <f>VLOOKUP(E7,VIP!$A$2:$O14972,6,0)</f>
        <v>NO</v>
      </c>
      <c r="L7" s="142" t="s">
        <v>2216</v>
      </c>
      <c r="M7" s="165" t="s">
        <v>2541</v>
      </c>
      <c r="N7" s="165" t="s">
        <v>2627</v>
      </c>
      <c r="O7" s="141" t="s">
        <v>2451</v>
      </c>
      <c r="P7" s="141"/>
      <c r="Q7" s="164">
        <v>44399.619664351849</v>
      </c>
    </row>
    <row r="8" spans="1:17" s="116" customFormat="1" ht="18" x14ac:dyDescent="0.25">
      <c r="A8" s="141" t="str">
        <f>VLOOKUP(E8,'LISTADO ATM'!$A$2:$C$901,3,0)</f>
        <v>DISTRITO NACIONAL</v>
      </c>
      <c r="B8" s="138">
        <v>3335961563</v>
      </c>
      <c r="C8" s="99">
        <v>44398.342094907406</v>
      </c>
      <c r="D8" s="99" t="s">
        <v>2177</v>
      </c>
      <c r="E8" s="133">
        <v>57</v>
      </c>
      <c r="F8" s="141" t="str">
        <f>VLOOKUP(E8,VIP!$A$2:$O14493,2,0)</f>
        <v>DRBR057</v>
      </c>
      <c r="G8" s="141" t="str">
        <f>VLOOKUP(E8,'LISTADO ATM'!$A$2:$B$900,2,0)</f>
        <v xml:space="preserve">ATM Oficina Malecon Center </v>
      </c>
      <c r="H8" s="141" t="str">
        <f>VLOOKUP(E8,VIP!$A$2:$O19454,7,FALSE)</f>
        <v>Si</v>
      </c>
      <c r="I8" s="141" t="str">
        <f>VLOOKUP(E8,VIP!$A$2:$O11419,8,FALSE)</f>
        <v>Si</v>
      </c>
      <c r="J8" s="141" t="str">
        <f>VLOOKUP(E8,VIP!$A$2:$O11369,8,FALSE)</f>
        <v>Si</v>
      </c>
      <c r="K8" s="141" t="str">
        <f>VLOOKUP(E8,VIP!$A$2:$O14943,6,0)</f>
        <v>NO</v>
      </c>
      <c r="L8" s="142" t="s">
        <v>2216</v>
      </c>
      <c r="M8" s="165" t="s">
        <v>2541</v>
      </c>
      <c r="N8" s="165" t="s">
        <v>2627</v>
      </c>
      <c r="O8" s="141" t="s">
        <v>2451</v>
      </c>
      <c r="P8" s="141"/>
      <c r="Q8" s="164">
        <v>44399.619664351849</v>
      </c>
    </row>
    <row r="9" spans="1:17" s="116" customFormat="1" ht="18" x14ac:dyDescent="0.25">
      <c r="A9" s="141" t="str">
        <f>VLOOKUP(E9,'LISTADO ATM'!$A$2:$C$901,3,0)</f>
        <v>SUR</v>
      </c>
      <c r="B9" s="138" t="s">
        <v>2619</v>
      </c>
      <c r="C9" s="99">
        <v>44399.443611111114</v>
      </c>
      <c r="D9" s="99" t="s">
        <v>2177</v>
      </c>
      <c r="E9" s="133">
        <v>134</v>
      </c>
      <c r="F9" s="141" t="str">
        <f>VLOOKUP(E9,VIP!$A$2:$O14528,2,0)</f>
        <v>DRBR134</v>
      </c>
      <c r="G9" s="141" t="str">
        <f>VLOOKUP(E9,'LISTADO ATM'!$A$2:$B$900,2,0)</f>
        <v xml:space="preserve">ATM Oficina San José de Ocoa </v>
      </c>
      <c r="H9" s="141" t="str">
        <f>VLOOKUP(E9,VIP!$A$2:$O19489,7,FALSE)</f>
        <v>Si</v>
      </c>
      <c r="I9" s="141" t="str">
        <f>VLOOKUP(E9,VIP!$A$2:$O11454,8,FALSE)</f>
        <v>Si</v>
      </c>
      <c r="J9" s="141" t="str">
        <f>VLOOKUP(E9,VIP!$A$2:$O11404,8,FALSE)</f>
        <v>Si</v>
      </c>
      <c r="K9" s="141" t="str">
        <f>VLOOKUP(E9,VIP!$A$2:$O14978,6,0)</f>
        <v>SI</v>
      </c>
      <c r="L9" s="142" t="s">
        <v>2216</v>
      </c>
      <c r="M9" s="165" t="s">
        <v>2541</v>
      </c>
      <c r="N9" s="98" t="s">
        <v>2449</v>
      </c>
      <c r="O9" s="141" t="s">
        <v>2451</v>
      </c>
      <c r="P9" s="141"/>
      <c r="Q9" s="164">
        <v>44399.619664351849</v>
      </c>
    </row>
    <row r="10" spans="1:17" s="116" customFormat="1" ht="18" x14ac:dyDescent="0.25">
      <c r="A10" s="141" t="str">
        <f>VLOOKUP(E10,'LISTADO ATM'!$A$2:$C$901,3,0)</f>
        <v>DISTRITO NACIONAL</v>
      </c>
      <c r="B10" s="138">
        <v>3335960800</v>
      </c>
      <c r="C10" s="99">
        <v>44397.493888888886</v>
      </c>
      <c r="D10" s="99" t="s">
        <v>2177</v>
      </c>
      <c r="E10" s="133">
        <v>302</v>
      </c>
      <c r="F10" s="141" t="str">
        <f>VLOOKUP(E10,VIP!$A$2:$O14474,2,0)</f>
        <v>DRBR302</v>
      </c>
      <c r="G10" s="141" t="str">
        <f>VLOOKUP(E10,'LISTADO ATM'!$A$2:$B$900,2,0)</f>
        <v xml:space="preserve">ATM S/M Aprezio Los Mameyes  </v>
      </c>
      <c r="H10" s="141" t="str">
        <f>VLOOKUP(E10,VIP!$A$2:$O19435,7,FALSE)</f>
        <v>Si</v>
      </c>
      <c r="I10" s="141" t="str">
        <f>VLOOKUP(E10,VIP!$A$2:$O11400,8,FALSE)</f>
        <v>Si</v>
      </c>
      <c r="J10" s="141" t="str">
        <f>VLOOKUP(E10,VIP!$A$2:$O11350,8,FALSE)</f>
        <v>Si</v>
      </c>
      <c r="K10" s="141" t="str">
        <f>VLOOKUP(E10,VIP!$A$2:$O14924,6,0)</f>
        <v>NO</v>
      </c>
      <c r="L10" s="142" t="s">
        <v>2216</v>
      </c>
      <c r="M10" s="165" t="s">
        <v>2541</v>
      </c>
      <c r="N10" s="98" t="s">
        <v>2449</v>
      </c>
      <c r="O10" s="141" t="s">
        <v>2451</v>
      </c>
      <c r="P10" s="141"/>
      <c r="Q10" s="164">
        <v>44399.459780092591</v>
      </c>
    </row>
    <row r="11" spans="1:17" s="116" customFormat="1" ht="18" x14ac:dyDescent="0.25">
      <c r="A11" s="141" t="str">
        <f>VLOOKUP(E11,'LISTADO ATM'!$A$2:$C$901,3,0)</f>
        <v>NORTE</v>
      </c>
      <c r="B11" s="138">
        <v>3335962661</v>
      </c>
      <c r="C11" s="99">
        <v>44398.665370370371</v>
      </c>
      <c r="D11" s="99" t="s">
        <v>2178</v>
      </c>
      <c r="E11" s="133">
        <v>371</v>
      </c>
      <c r="F11" s="141" t="e">
        <f>VLOOKUP(E11,VIP!$A$2:$O14512,2,0)</f>
        <v>#N/A</v>
      </c>
      <c r="G11" s="141" t="str">
        <f>VLOOKUP(E11,'LISTADO ATM'!$A$2:$B$900,2,0)</f>
        <v>ATM AYUNTAMIENTO JIMA LA VEGA</v>
      </c>
      <c r="H11" s="141" t="e">
        <f>VLOOKUP(E11,VIP!$A$2:$O19473,7,FALSE)</f>
        <v>#N/A</v>
      </c>
      <c r="I11" s="141" t="e">
        <f>VLOOKUP(E11,VIP!$A$2:$O11438,8,FALSE)</f>
        <v>#N/A</v>
      </c>
      <c r="J11" s="141" t="e">
        <f>VLOOKUP(E11,VIP!$A$2:$O11388,8,FALSE)</f>
        <v>#N/A</v>
      </c>
      <c r="K11" s="141" t="e">
        <f>VLOOKUP(E11,VIP!$A$2:$O14962,6,0)</f>
        <v>#N/A</v>
      </c>
      <c r="L11" s="142" t="s">
        <v>2216</v>
      </c>
      <c r="M11" s="165" t="s">
        <v>2541</v>
      </c>
      <c r="N11" s="165" t="s">
        <v>2627</v>
      </c>
      <c r="O11" s="141" t="s">
        <v>2595</v>
      </c>
      <c r="P11" s="141"/>
      <c r="Q11" s="164">
        <v>44399.459780092591</v>
      </c>
    </row>
    <row r="12" spans="1:17" s="116" customFormat="1" ht="18" x14ac:dyDescent="0.25">
      <c r="A12" s="141" t="str">
        <f>VLOOKUP(E12,'LISTADO ATM'!$A$2:$C$901,3,0)</f>
        <v>DISTRITO NACIONAL</v>
      </c>
      <c r="B12" s="138">
        <v>3335962430</v>
      </c>
      <c r="C12" s="99">
        <v>44398.576261574075</v>
      </c>
      <c r="D12" s="99" t="s">
        <v>2177</v>
      </c>
      <c r="E12" s="133">
        <v>589</v>
      </c>
      <c r="F12" s="141" t="str">
        <f>VLOOKUP(E12,VIP!$A$2:$O14523,2,0)</f>
        <v>DRBR23E</v>
      </c>
      <c r="G12" s="141" t="str">
        <f>VLOOKUP(E12,'LISTADO ATM'!$A$2:$B$900,2,0)</f>
        <v xml:space="preserve">ATM S/M Bravo San Vicente de Paul </v>
      </c>
      <c r="H12" s="141" t="str">
        <f>VLOOKUP(E12,VIP!$A$2:$O19484,7,FALSE)</f>
        <v>Si</v>
      </c>
      <c r="I12" s="141" t="str">
        <f>VLOOKUP(E12,VIP!$A$2:$O11449,8,FALSE)</f>
        <v>No</v>
      </c>
      <c r="J12" s="141" t="str">
        <f>VLOOKUP(E12,VIP!$A$2:$O11399,8,FALSE)</f>
        <v>No</v>
      </c>
      <c r="K12" s="141" t="str">
        <f>VLOOKUP(E12,VIP!$A$2:$O14973,6,0)</f>
        <v>NO</v>
      </c>
      <c r="L12" s="142" t="s">
        <v>2216</v>
      </c>
      <c r="M12" s="165" t="s">
        <v>2541</v>
      </c>
      <c r="N12" s="165" t="s">
        <v>2627</v>
      </c>
      <c r="O12" s="141" t="s">
        <v>2451</v>
      </c>
      <c r="P12" s="141"/>
      <c r="Q12" s="164">
        <v>44399.459780092591</v>
      </c>
    </row>
    <row r="13" spans="1:17" s="116" customFormat="1" ht="18" x14ac:dyDescent="0.25">
      <c r="A13" s="141" t="str">
        <f>VLOOKUP(E13,'LISTADO ATM'!$A$2:$C$901,3,0)</f>
        <v>SUR</v>
      </c>
      <c r="B13" s="138">
        <v>3335961721</v>
      </c>
      <c r="C13" s="99">
        <v>44398.375937500001</v>
      </c>
      <c r="D13" s="99" t="s">
        <v>2177</v>
      </c>
      <c r="E13" s="133">
        <v>730</v>
      </c>
      <c r="F13" s="141" t="str">
        <f>VLOOKUP(E13,VIP!$A$2:$O14505,2,0)</f>
        <v>DRBR082</v>
      </c>
      <c r="G13" s="141" t="str">
        <f>VLOOKUP(E13,'LISTADO ATM'!$A$2:$B$900,2,0)</f>
        <v xml:space="preserve">ATM Palacio de Justicia Barahona </v>
      </c>
      <c r="H13" s="141" t="str">
        <f>VLOOKUP(E13,VIP!$A$2:$O19466,7,FALSE)</f>
        <v>Si</v>
      </c>
      <c r="I13" s="141" t="str">
        <f>VLOOKUP(E13,VIP!$A$2:$O11431,8,FALSE)</f>
        <v>Si</v>
      </c>
      <c r="J13" s="141" t="str">
        <f>VLOOKUP(E13,VIP!$A$2:$O11381,8,FALSE)</f>
        <v>Si</v>
      </c>
      <c r="K13" s="141" t="str">
        <f>VLOOKUP(E13,VIP!$A$2:$O14955,6,0)</f>
        <v>NO</v>
      </c>
      <c r="L13" s="142" t="s">
        <v>2216</v>
      </c>
      <c r="M13" s="165" t="s">
        <v>2541</v>
      </c>
      <c r="N13" s="165" t="s">
        <v>2627</v>
      </c>
      <c r="O13" s="141" t="s">
        <v>2451</v>
      </c>
      <c r="P13" s="141"/>
      <c r="Q13" s="164">
        <v>44399.459780092591</v>
      </c>
    </row>
    <row r="14" spans="1:17" s="116" customFormat="1" ht="18" x14ac:dyDescent="0.25">
      <c r="A14" s="141" t="str">
        <f>VLOOKUP(E14,'LISTADO ATM'!$A$2:$C$901,3,0)</f>
        <v>NORTE</v>
      </c>
      <c r="B14" s="138">
        <v>3335962358</v>
      </c>
      <c r="C14" s="99">
        <v>44398.548333333332</v>
      </c>
      <c r="D14" s="99" t="s">
        <v>2178</v>
      </c>
      <c r="E14" s="133">
        <v>775</v>
      </c>
      <c r="F14" s="141" t="str">
        <f>VLOOKUP(E14,VIP!$A$2:$O14529,2,0)</f>
        <v>DRBR450</v>
      </c>
      <c r="G14" s="141" t="str">
        <f>VLOOKUP(E14,'LISTADO ATM'!$A$2:$B$900,2,0)</f>
        <v xml:space="preserve">ATM S/M Lilo (Montecristi) </v>
      </c>
      <c r="H14" s="141" t="str">
        <f>VLOOKUP(E14,VIP!$A$2:$O19490,7,FALSE)</f>
        <v>Si</v>
      </c>
      <c r="I14" s="141" t="str">
        <f>VLOOKUP(E14,VIP!$A$2:$O11455,8,FALSE)</f>
        <v>Si</v>
      </c>
      <c r="J14" s="141" t="str">
        <f>VLOOKUP(E14,VIP!$A$2:$O11405,8,FALSE)</f>
        <v>Si</v>
      </c>
      <c r="K14" s="141" t="str">
        <f>VLOOKUP(E14,VIP!$A$2:$O14979,6,0)</f>
        <v>NO</v>
      </c>
      <c r="L14" s="142" t="s">
        <v>2216</v>
      </c>
      <c r="M14" s="165" t="s">
        <v>2541</v>
      </c>
      <c r="N14" s="165" t="s">
        <v>2627</v>
      </c>
      <c r="O14" s="141" t="s">
        <v>2595</v>
      </c>
      <c r="P14" s="141"/>
      <c r="Q14" s="164">
        <v>44399.459780092591</v>
      </c>
    </row>
    <row r="15" spans="1:17" s="116" customFormat="1" ht="18" x14ac:dyDescent="0.25">
      <c r="A15" s="141" t="str">
        <f>VLOOKUP(E15,'LISTADO ATM'!$A$2:$C$901,3,0)</f>
        <v>DISTRITO NACIONAL</v>
      </c>
      <c r="B15" s="138">
        <v>3335962922</v>
      </c>
      <c r="C15" s="99">
        <v>44398.852372685185</v>
      </c>
      <c r="D15" s="99" t="s">
        <v>2177</v>
      </c>
      <c r="E15" s="133">
        <v>858</v>
      </c>
      <c r="F15" s="141" t="str">
        <f>VLOOKUP(E15,VIP!$A$2:$O14522,2,0)</f>
        <v>DRBR858</v>
      </c>
      <c r="G15" s="141" t="str">
        <f>VLOOKUP(E15,'LISTADO ATM'!$A$2:$B$900,2,0)</f>
        <v xml:space="preserve">ATM Cooperativa Maestros (COOPNAMA) </v>
      </c>
      <c r="H15" s="141" t="str">
        <f>VLOOKUP(E15,VIP!$A$2:$O19483,7,FALSE)</f>
        <v>Si</v>
      </c>
      <c r="I15" s="141" t="str">
        <f>VLOOKUP(E15,VIP!$A$2:$O11448,8,FALSE)</f>
        <v>No</v>
      </c>
      <c r="J15" s="141" t="str">
        <f>VLOOKUP(E15,VIP!$A$2:$O11398,8,FALSE)</f>
        <v>No</v>
      </c>
      <c r="K15" s="141" t="str">
        <f>VLOOKUP(E15,VIP!$A$2:$O14972,6,0)</f>
        <v>NO</v>
      </c>
      <c r="L15" s="142" t="s">
        <v>2216</v>
      </c>
      <c r="M15" s="165" t="s">
        <v>2541</v>
      </c>
      <c r="N15" s="165" t="s">
        <v>2627</v>
      </c>
      <c r="O15" s="141" t="s">
        <v>2451</v>
      </c>
      <c r="P15" s="141"/>
      <c r="Q15" s="164">
        <v>44399.459780092591</v>
      </c>
    </row>
    <row r="16" spans="1:17" s="116" customFormat="1" ht="18" x14ac:dyDescent="0.25">
      <c r="A16" s="141" t="str">
        <f>VLOOKUP(E16,'LISTADO ATM'!$A$2:$C$901,3,0)</f>
        <v>ESTE</v>
      </c>
      <c r="B16" s="138" t="s">
        <v>2626</v>
      </c>
      <c r="C16" s="99">
        <v>44399.37537037037</v>
      </c>
      <c r="D16" s="99" t="s">
        <v>2177</v>
      </c>
      <c r="E16" s="133">
        <v>859</v>
      </c>
      <c r="F16" s="141" t="str">
        <f>VLOOKUP(E16,VIP!$A$2:$O14535,2,0)</f>
        <v>DRBR859</v>
      </c>
      <c r="G16" s="141" t="str">
        <f>VLOOKUP(E16,'LISTADO ATM'!$A$2:$B$900,2,0)</f>
        <v xml:space="preserve">ATM Hotel Vista Sol (Punta Cana) </v>
      </c>
      <c r="H16" s="141" t="str">
        <f>VLOOKUP(E16,VIP!$A$2:$O19496,7,FALSE)</f>
        <v>Si</v>
      </c>
      <c r="I16" s="141" t="str">
        <f>VLOOKUP(E16,VIP!$A$2:$O11461,8,FALSE)</f>
        <v>Si</v>
      </c>
      <c r="J16" s="141" t="str">
        <f>VLOOKUP(E16,VIP!$A$2:$O11411,8,FALSE)</f>
        <v>Si</v>
      </c>
      <c r="K16" s="141" t="str">
        <f>VLOOKUP(E16,VIP!$A$2:$O14985,6,0)</f>
        <v>NO</v>
      </c>
      <c r="L16" s="142" t="s">
        <v>2216</v>
      </c>
      <c r="M16" s="165" t="s">
        <v>2541</v>
      </c>
      <c r="N16" s="165" t="s">
        <v>2627</v>
      </c>
      <c r="O16" s="141" t="s">
        <v>2451</v>
      </c>
      <c r="P16" s="141"/>
      <c r="Q16" s="164" t="s">
        <v>2216</v>
      </c>
    </row>
    <row r="17" spans="1:17" s="116" customFormat="1" ht="18" x14ac:dyDescent="0.25">
      <c r="A17" s="141" t="str">
        <f>VLOOKUP(E17,'LISTADO ATM'!$A$2:$C$901,3,0)</f>
        <v>DISTRITO NACIONAL</v>
      </c>
      <c r="B17" s="138">
        <v>3335961898</v>
      </c>
      <c r="C17" s="99">
        <v>44398.418564814812</v>
      </c>
      <c r="D17" s="99" t="s">
        <v>2177</v>
      </c>
      <c r="E17" s="133">
        <v>989</v>
      </c>
      <c r="F17" s="141" t="str">
        <f>VLOOKUP(E17,VIP!$A$2:$O14497,2,0)</f>
        <v>DRBR989</v>
      </c>
      <c r="G17" s="141" t="str">
        <f>VLOOKUP(E17,'LISTADO ATM'!$A$2:$B$900,2,0)</f>
        <v xml:space="preserve">ATM Ministerio de Deportes </v>
      </c>
      <c r="H17" s="141" t="str">
        <f>VLOOKUP(E17,VIP!$A$2:$O19458,7,FALSE)</f>
        <v>Si</v>
      </c>
      <c r="I17" s="141" t="str">
        <f>VLOOKUP(E17,VIP!$A$2:$O11423,8,FALSE)</f>
        <v>Si</v>
      </c>
      <c r="J17" s="141" t="str">
        <f>VLOOKUP(E17,VIP!$A$2:$O11373,8,FALSE)</f>
        <v>Si</v>
      </c>
      <c r="K17" s="141" t="str">
        <f>VLOOKUP(E17,VIP!$A$2:$O14947,6,0)</f>
        <v>NO</v>
      </c>
      <c r="L17" s="142" t="s">
        <v>2216</v>
      </c>
      <c r="M17" s="165" t="s">
        <v>2541</v>
      </c>
      <c r="N17" s="165" t="s">
        <v>2627</v>
      </c>
      <c r="O17" s="141" t="s">
        <v>2451</v>
      </c>
      <c r="P17" s="141"/>
      <c r="Q17" s="164">
        <v>44399.619664351849</v>
      </c>
    </row>
    <row r="18" spans="1:17" s="116" customFormat="1" ht="18" x14ac:dyDescent="0.25">
      <c r="A18" s="141" t="str">
        <f>VLOOKUP(E18,'LISTADO ATM'!$A$2:$C$901,3,0)</f>
        <v>DISTRITO NACIONAL</v>
      </c>
      <c r="B18" s="138" t="s">
        <v>2635</v>
      </c>
      <c r="C18" s="99">
        <v>44399.625821759262</v>
      </c>
      <c r="D18" s="99" t="s">
        <v>2465</v>
      </c>
      <c r="E18" s="133">
        <v>298</v>
      </c>
      <c r="F18" s="141" t="str">
        <f>VLOOKUP(E18,VIP!$A$2:$O14530,2,0)</f>
        <v>DRBR298</v>
      </c>
      <c r="G18" s="141" t="str">
        <f>VLOOKUP(E18,'LISTADO ATM'!$A$2:$B$900,2,0)</f>
        <v xml:space="preserve">ATM S/M Aprezio Engombe </v>
      </c>
      <c r="H18" s="141" t="str">
        <f>VLOOKUP(E18,VIP!$A$2:$O19491,7,FALSE)</f>
        <v>Si</v>
      </c>
      <c r="I18" s="141" t="str">
        <f>VLOOKUP(E18,VIP!$A$2:$O11456,8,FALSE)</f>
        <v>Si</v>
      </c>
      <c r="J18" s="141" t="str">
        <f>VLOOKUP(E18,VIP!$A$2:$O11406,8,FALSE)</f>
        <v>Si</v>
      </c>
      <c r="K18" s="141" t="str">
        <f>VLOOKUP(E18,VIP!$A$2:$O14980,6,0)</f>
        <v>NO</v>
      </c>
      <c r="L18" s="142" t="s">
        <v>2646</v>
      </c>
      <c r="M18" s="165" t="s">
        <v>2541</v>
      </c>
      <c r="N18" s="165" t="s">
        <v>2627</v>
      </c>
      <c r="O18" s="141" t="s">
        <v>2582</v>
      </c>
      <c r="P18" s="141" t="s">
        <v>2649</v>
      </c>
      <c r="Q18" s="164" t="s">
        <v>2646</v>
      </c>
    </row>
    <row r="19" spans="1:17" s="116" customFormat="1" ht="18" x14ac:dyDescent="0.25">
      <c r="A19" s="141" t="str">
        <f>VLOOKUP(E19,'LISTADO ATM'!$A$2:$C$901,3,0)</f>
        <v>NORTE</v>
      </c>
      <c r="B19" s="138" t="s">
        <v>2638</v>
      </c>
      <c r="C19" s="99">
        <v>44399.622511574074</v>
      </c>
      <c r="D19" s="99" t="s">
        <v>2465</v>
      </c>
      <c r="E19" s="133">
        <v>712</v>
      </c>
      <c r="F19" s="141" t="str">
        <f>VLOOKUP(E19,VIP!$A$2:$O14533,2,0)</f>
        <v>DRBR128</v>
      </c>
      <c r="G19" s="141" t="str">
        <f>VLOOKUP(E19,'LISTADO ATM'!$A$2:$B$900,2,0)</f>
        <v xml:space="preserve">ATM Oficina Imbert </v>
      </c>
      <c r="H19" s="141" t="str">
        <f>VLOOKUP(E19,VIP!$A$2:$O19494,7,FALSE)</f>
        <v>Si</v>
      </c>
      <c r="I19" s="141" t="str">
        <f>VLOOKUP(E19,VIP!$A$2:$O11459,8,FALSE)</f>
        <v>Si</v>
      </c>
      <c r="J19" s="141" t="str">
        <f>VLOOKUP(E19,VIP!$A$2:$O11409,8,FALSE)</f>
        <v>Si</v>
      </c>
      <c r="K19" s="141" t="str">
        <f>VLOOKUP(E19,VIP!$A$2:$O14983,6,0)</f>
        <v>SI</v>
      </c>
      <c r="L19" s="142" t="s">
        <v>2646</v>
      </c>
      <c r="M19" s="165" t="s">
        <v>2541</v>
      </c>
      <c r="N19" s="165" t="s">
        <v>2627</v>
      </c>
      <c r="O19" s="141" t="s">
        <v>2582</v>
      </c>
      <c r="P19" s="141" t="s">
        <v>2649</v>
      </c>
      <c r="Q19" s="164" t="s">
        <v>2646</v>
      </c>
    </row>
    <row r="20" spans="1:17" s="116" customFormat="1" ht="18" x14ac:dyDescent="0.25">
      <c r="A20" s="141" t="str">
        <f>VLOOKUP(E20,'LISTADO ATM'!$A$2:$C$901,3,0)</f>
        <v>ESTE</v>
      </c>
      <c r="B20" s="138" t="s">
        <v>2634</v>
      </c>
      <c r="C20" s="99">
        <v>44399.629143518519</v>
      </c>
      <c r="D20" s="99" t="s">
        <v>2465</v>
      </c>
      <c r="E20" s="133">
        <v>843</v>
      </c>
      <c r="F20" s="141" t="str">
        <f>VLOOKUP(E20,VIP!$A$2:$O14529,2,0)</f>
        <v>DRBR843</v>
      </c>
      <c r="G20" s="141" t="str">
        <f>VLOOKUP(E20,'LISTADO ATM'!$A$2:$B$900,2,0)</f>
        <v xml:space="preserve">ATM Oficina Romana Centro </v>
      </c>
      <c r="H20" s="141" t="str">
        <f>VLOOKUP(E20,VIP!$A$2:$O19490,7,FALSE)</f>
        <v>Si</v>
      </c>
      <c r="I20" s="141" t="str">
        <f>VLOOKUP(E20,VIP!$A$2:$O11455,8,FALSE)</f>
        <v>Si</v>
      </c>
      <c r="J20" s="141" t="str">
        <f>VLOOKUP(E20,VIP!$A$2:$O11405,8,FALSE)</f>
        <v>Si</v>
      </c>
      <c r="K20" s="141" t="str">
        <f>VLOOKUP(E20,VIP!$A$2:$O14979,6,0)</f>
        <v>NO</v>
      </c>
      <c r="L20" s="142" t="s">
        <v>2646</v>
      </c>
      <c r="M20" s="165" t="s">
        <v>2541</v>
      </c>
      <c r="N20" s="165" t="s">
        <v>2627</v>
      </c>
      <c r="O20" s="141" t="s">
        <v>2582</v>
      </c>
      <c r="P20" s="141" t="s">
        <v>2649</v>
      </c>
      <c r="Q20" s="164" t="s">
        <v>2646</v>
      </c>
    </row>
    <row r="21" spans="1:17" s="116" customFormat="1" ht="18" x14ac:dyDescent="0.25">
      <c r="A21" s="141" t="str">
        <f>VLOOKUP(E21,'LISTADO ATM'!$A$2:$C$901,3,0)</f>
        <v>NORTE</v>
      </c>
      <c r="B21" s="138" t="s">
        <v>2636</v>
      </c>
      <c r="C21" s="99">
        <v>44399.624768518515</v>
      </c>
      <c r="D21" s="99" t="s">
        <v>2465</v>
      </c>
      <c r="E21" s="133">
        <v>157</v>
      </c>
      <c r="F21" s="141" t="str">
        <f>VLOOKUP(E21,VIP!$A$2:$O14531,2,0)</f>
        <v>DRBR157</v>
      </c>
      <c r="G21" s="141" t="str">
        <f>VLOOKUP(E21,'LISTADO ATM'!$A$2:$B$900,2,0)</f>
        <v xml:space="preserve">ATM Oficina Samaná </v>
      </c>
      <c r="H21" s="141" t="str">
        <f>VLOOKUP(E21,VIP!$A$2:$O19492,7,FALSE)</f>
        <v>Si</v>
      </c>
      <c r="I21" s="141" t="str">
        <f>VLOOKUP(E21,VIP!$A$2:$O11457,8,FALSE)</f>
        <v>Si</v>
      </c>
      <c r="J21" s="141" t="str">
        <f>VLOOKUP(E21,VIP!$A$2:$O11407,8,FALSE)</f>
        <v>Si</v>
      </c>
      <c r="K21" s="141" t="str">
        <f>VLOOKUP(E21,VIP!$A$2:$O14981,6,0)</f>
        <v>SI</v>
      </c>
      <c r="L21" s="142" t="s">
        <v>2646</v>
      </c>
      <c r="M21" s="165" t="s">
        <v>2541</v>
      </c>
      <c r="N21" s="165" t="s">
        <v>2627</v>
      </c>
      <c r="O21" s="141" t="s">
        <v>2582</v>
      </c>
      <c r="P21" s="141" t="s">
        <v>2649</v>
      </c>
      <c r="Q21" s="164" t="s">
        <v>2646</v>
      </c>
    </row>
    <row r="22" spans="1:17" s="116" customFormat="1" ht="18" x14ac:dyDescent="0.25">
      <c r="A22" s="141" t="str">
        <f>VLOOKUP(E22,'LISTADO ATM'!$A$2:$C$901,3,0)</f>
        <v>DISTRITO NACIONAL</v>
      </c>
      <c r="B22" s="138" t="s">
        <v>2645</v>
      </c>
      <c r="C22" s="99">
        <v>44399.595995370371</v>
      </c>
      <c r="D22" s="99" t="s">
        <v>2465</v>
      </c>
      <c r="E22" s="133">
        <v>243</v>
      </c>
      <c r="F22" s="141" t="str">
        <f>VLOOKUP(E22,VIP!$A$2:$O14540,2,0)</f>
        <v>DRBR243</v>
      </c>
      <c r="G22" s="141" t="str">
        <f>VLOOKUP(E22,'LISTADO ATM'!$A$2:$B$900,2,0)</f>
        <v xml:space="preserve">ATM Autoservicio Plaza Central  </v>
      </c>
      <c r="H22" s="141" t="str">
        <f>VLOOKUP(E22,VIP!$A$2:$O19501,7,FALSE)</f>
        <v>Si</v>
      </c>
      <c r="I22" s="141" t="str">
        <f>VLOOKUP(E22,VIP!$A$2:$O11466,8,FALSE)</f>
        <v>Si</v>
      </c>
      <c r="J22" s="141" t="str">
        <f>VLOOKUP(E22,VIP!$A$2:$O11416,8,FALSE)</f>
        <v>Si</v>
      </c>
      <c r="K22" s="141" t="str">
        <f>VLOOKUP(E22,VIP!$A$2:$O14990,6,0)</f>
        <v>SI</v>
      </c>
      <c r="L22" s="142" t="s">
        <v>2646</v>
      </c>
      <c r="M22" s="165" t="s">
        <v>2541</v>
      </c>
      <c r="N22" s="165" t="s">
        <v>2627</v>
      </c>
      <c r="O22" s="141" t="s">
        <v>2648</v>
      </c>
      <c r="P22" s="141" t="s">
        <v>2649</v>
      </c>
      <c r="Q22" s="164" t="s">
        <v>2646</v>
      </c>
    </row>
    <row r="23" spans="1:17" s="116" customFormat="1" ht="18" x14ac:dyDescent="0.25">
      <c r="A23" s="141" t="str">
        <f>VLOOKUP(E23,'LISTADO ATM'!$A$2:$C$901,3,0)</f>
        <v>SUR</v>
      </c>
      <c r="B23" s="138" t="s">
        <v>2644</v>
      </c>
      <c r="C23" s="99">
        <v>44399.599722222221</v>
      </c>
      <c r="D23" s="99" t="s">
        <v>2465</v>
      </c>
      <c r="E23" s="133">
        <v>766</v>
      </c>
      <c r="F23" s="141" t="str">
        <f>VLOOKUP(E23,VIP!$A$2:$O14539,2,0)</f>
        <v>DRBR440</v>
      </c>
      <c r="G23" s="141" t="str">
        <f>VLOOKUP(E23,'LISTADO ATM'!$A$2:$B$900,2,0)</f>
        <v xml:space="preserve">ATM Oficina Azua II </v>
      </c>
      <c r="H23" s="141" t="str">
        <f>VLOOKUP(E23,VIP!$A$2:$O19500,7,FALSE)</f>
        <v>Si</v>
      </c>
      <c r="I23" s="141" t="str">
        <f>VLOOKUP(E23,VIP!$A$2:$O11465,8,FALSE)</f>
        <v>Si</v>
      </c>
      <c r="J23" s="141" t="str">
        <f>VLOOKUP(E23,VIP!$A$2:$O11415,8,FALSE)</f>
        <v>Si</v>
      </c>
      <c r="K23" s="141" t="str">
        <f>VLOOKUP(E23,VIP!$A$2:$O14989,6,0)</f>
        <v>SI</v>
      </c>
      <c r="L23" s="142" t="s">
        <v>2646</v>
      </c>
      <c r="M23" s="165" t="s">
        <v>2541</v>
      </c>
      <c r="N23" s="165" t="s">
        <v>2627</v>
      </c>
      <c r="O23" s="141" t="s">
        <v>2648</v>
      </c>
      <c r="P23" s="141" t="s">
        <v>2649</v>
      </c>
      <c r="Q23" s="164" t="s">
        <v>2646</v>
      </c>
    </row>
    <row r="24" spans="1:17" s="116" customFormat="1" ht="18" x14ac:dyDescent="0.25">
      <c r="A24" s="141" t="str">
        <f>VLOOKUP(E24,'LISTADO ATM'!$A$2:$C$901,3,0)</f>
        <v>DISTRITO NACIONAL</v>
      </c>
      <c r="B24" s="138" t="s">
        <v>2637</v>
      </c>
      <c r="C24" s="99">
        <v>44399.623726851853</v>
      </c>
      <c r="D24" s="99" t="s">
        <v>2465</v>
      </c>
      <c r="E24" s="133">
        <v>865</v>
      </c>
      <c r="F24" s="141" t="str">
        <f>VLOOKUP(E24,VIP!$A$2:$O14532,2,0)</f>
        <v>DRBR865</v>
      </c>
      <c r="G24" s="141" t="str">
        <f>VLOOKUP(E24,'LISTADO ATM'!$A$2:$B$900,2,0)</f>
        <v xml:space="preserve">ATM Club Naco </v>
      </c>
      <c r="H24" s="141" t="str">
        <f>VLOOKUP(E24,VIP!$A$2:$O19493,7,FALSE)</f>
        <v>Si</v>
      </c>
      <c r="I24" s="141" t="str">
        <f>VLOOKUP(E24,VIP!$A$2:$O11458,8,FALSE)</f>
        <v>Si</v>
      </c>
      <c r="J24" s="141" t="str">
        <f>VLOOKUP(E24,VIP!$A$2:$O11408,8,FALSE)</f>
        <v>Si</v>
      </c>
      <c r="K24" s="141" t="str">
        <f>VLOOKUP(E24,VIP!$A$2:$O14982,6,0)</f>
        <v>NO</v>
      </c>
      <c r="L24" s="142" t="s">
        <v>2646</v>
      </c>
      <c r="M24" s="165" t="s">
        <v>2541</v>
      </c>
      <c r="N24" s="165" t="s">
        <v>2627</v>
      </c>
      <c r="O24" s="141" t="s">
        <v>2582</v>
      </c>
      <c r="P24" s="141" t="s">
        <v>2649</v>
      </c>
      <c r="Q24" s="164" t="s">
        <v>2646</v>
      </c>
    </row>
    <row r="25" spans="1:17" s="116" customFormat="1" ht="18" x14ac:dyDescent="0.25">
      <c r="A25" s="141" t="str">
        <f>VLOOKUP(E25,'LISTADO ATM'!$A$2:$C$901,3,0)</f>
        <v>NORTE</v>
      </c>
      <c r="B25" s="138" t="s">
        <v>2609</v>
      </c>
      <c r="C25" s="99">
        <v>44399.196469907409</v>
      </c>
      <c r="D25" s="99" t="s">
        <v>2178</v>
      </c>
      <c r="E25" s="133">
        <v>373</v>
      </c>
      <c r="F25" s="141" t="str">
        <f>VLOOKUP(E25,VIP!$A$2:$O14521,2,0)</f>
        <v>DRBR373</v>
      </c>
      <c r="G25" s="141" t="str">
        <f>VLOOKUP(E25,'LISTADO ATM'!$A$2:$B$900,2,0)</f>
        <v>S/M Tangui Nagua</v>
      </c>
      <c r="H25" s="141" t="str">
        <f>VLOOKUP(E25,VIP!$A$2:$O19482,7,FALSE)</f>
        <v>N/A</v>
      </c>
      <c r="I25" s="141" t="str">
        <f>VLOOKUP(E25,VIP!$A$2:$O11447,8,FALSE)</f>
        <v>N/A</v>
      </c>
      <c r="J25" s="141" t="str">
        <f>VLOOKUP(E25,VIP!$A$2:$O11397,8,FALSE)</f>
        <v>N/A</v>
      </c>
      <c r="K25" s="141" t="str">
        <f>VLOOKUP(E25,VIP!$A$2:$O14971,6,0)</f>
        <v>N/A</v>
      </c>
      <c r="L25" s="142" t="s">
        <v>2242</v>
      </c>
      <c r="M25" s="165" t="s">
        <v>2541</v>
      </c>
      <c r="N25" s="165" t="s">
        <v>2627</v>
      </c>
      <c r="O25" s="141" t="s">
        <v>2595</v>
      </c>
      <c r="P25" s="141"/>
      <c r="Q25" s="164">
        <v>44399.459780092591</v>
      </c>
    </row>
    <row r="26" spans="1:17" s="116" customFormat="1" ht="18" x14ac:dyDescent="0.25">
      <c r="A26" s="141" t="str">
        <f>VLOOKUP(E26,'LISTADO ATM'!$A$2:$C$901,3,0)</f>
        <v>NORTE</v>
      </c>
      <c r="B26" s="138" t="s">
        <v>2605</v>
      </c>
      <c r="C26" s="99">
        <v>44399.202557870369</v>
      </c>
      <c r="D26" s="99" t="s">
        <v>2178</v>
      </c>
      <c r="E26" s="133">
        <v>388</v>
      </c>
      <c r="F26" s="141" t="str">
        <f>VLOOKUP(E26,VIP!$A$2:$O14517,2,0)</f>
        <v>DRBR388</v>
      </c>
      <c r="G26" s="141" t="str">
        <f>VLOOKUP(E26,'LISTADO ATM'!$A$2:$B$900,2,0)</f>
        <v xml:space="preserve">ATM Multicentro La Sirena Puerto Plata </v>
      </c>
      <c r="H26" s="141" t="str">
        <f>VLOOKUP(E26,VIP!$A$2:$O19478,7,FALSE)</f>
        <v>Si</v>
      </c>
      <c r="I26" s="141" t="str">
        <f>VLOOKUP(E26,VIP!$A$2:$O11443,8,FALSE)</f>
        <v>Si</v>
      </c>
      <c r="J26" s="141" t="str">
        <f>VLOOKUP(E26,VIP!$A$2:$O11393,8,FALSE)</f>
        <v>Si</v>
      </c>
      <c r="K26" s="141" t="str">
        <f>VLOOKUP(E26,VIP!$A$2:$O14967,6,0)</f>
        <v>NO</v>
      </c>
      <c r="L26" s="142" t="s">
        <v>2242</v>
      </c>
      <c r="M26" s="165" t="s">
        <v>2541</v>
      </c>
      <c r="N26" s="165" t="s">
        <v>2627</v>
      </c>
      <c r="O26" s="141" t="s">
        <v>2595</v>
      </c>
      <c r="P26" s="141"/>
      <c r="Q26" s="164">
        <v>44399.459780092591</v>
      </c>
    </row>
    <row r="27" spans="1:17" s="116" customFormat="1" ht="18" x14ac:dyDescent="0.25">
      <c r="A27" s="141" t="str">
        <f>VLOOKUP(E27,'LISTADO ATM'!$A$2:$C$901,3,0)</f>
        <v>DISTRITO NACIONAL</v>
      </c>
      <c r="B27" s="138">
        <v>3335962929</v>
      </c>
      <c r="C27" s="99">
        <v>44398.910682870373</v>
      </c>
      <c r="D27" s="99" t="s">
        <v>2177</v>
      </c>
      <c r="E27" s="133">
        <v>622</v>
      </c>
      <c r="F27" s="141" t="str">
        <f>VLOOKUP(E27,VIP!$A$2:$O14516,2,0)</f>
        <v>DRBR622</v>
      </c>
      <c r="G27" s="141" t="str">
        <f>VLOOKUP(E27,'LISTADO ATM'!$A$2:$B$900,2,0)</f>
        <v xml:space="preserve">ATM Ayuntamiento D.N. </v>
      </c>
      <c r="H27" s="141" t="str">
        <f>VLOOKUP(E27,VIP!$A$2:$O19477,7,FALSE)</f>
        <v>Si</v>
      </c>
      <c r="I27" s="141" t="str">
        <f>VLOOKUP(E27,VIP!$A$2:$O11442,8,FALSE)</f>
        <v>Si</v>
      </c>
      <c r="J27" s="141" t="str">
        <f>VLOOKUP(E27,VIP!$A$2:$O11392,8,FALSE)</f>
        <v>Si</v>
      </c>
      <c r="K27" s="141" t="str">
        <f>VLOOKUP(E27,VIP!$A$2:$O14966,6,0)</f>
        <v>NO</v>
      </c>
      <c r="L27" s="142" t="s">
        <v>2242</v>
      </c>
      <c r="M27" s="165" t="s">
        <v>2541</v>
      </c>
      <c r="N27" s="165" t="s">
        <v>2627</v>
      </c>
      <c r="O27" s="141" t="s">
        <v>2451</v>
      </c>
      <c r="P27" s="141"/>
      <c r="Q27" s="164">
        <v>44399.459780092591</v>
      </c>
    </row>
    <row r="28" spans="1:17" s="116" customFormat="1" ht="18" x14ac:dyDescent="0.25">
      <c r="A28" s="141" t="str">
        <f>VLOOKUP(E28,'LISTADO ATM'!$A$2:$C$901,3,0)</f>
        <v>NORTE</v>
      </c>
      <c r="B28" s="138" t="s">
        <v>2617</v>
      </c>
      <c r="C28" s="99">
        <v>44398.777754629627</v>
      </c>
      <c r="D28" s="99" t="s">
        <v>2178</v>
      </c>
      <c r="E28" s="133">
        <v>679</v>
      </c>
      <c r="F28" s="141" t="str">
        <f>VLOOKUP(E28,VIP!$A$2:$O14540,2,0)</f>
        <v>DRBR679</v>
      </c>
      <c r="G28" s="141" t="str">
        <f>VLOOKUP(E28,'LISTADO ATM'!$A$2:$B$900,2,0)</f>
        <v>ATM Base Aerea Puerto Plata</v>
      </c>
      <c r="H28" s="141" t="str">
        <f>VLOOKUP(E28,VIP!$A$2:$O19501,7,FALSE)</f>
        <v>Si</v>
      </c>
      <c r="I28" s="141" t="str">
        <f>VLOOKUP(E28,VIP!$A$2:$O11466,8,FALSE)</f>
        <v>Si</v>
      </c>
      <c r="J28" s="141" t="str">
        <f>VLOOKUP(E28,VIP!$A$2:$O11416,8,FALSE)</f>
        <v>Si</v>
      </c>
      <c r="K28" s="141" t="str">
        <f>VLOOKUP(E28,VIP!$A$2:$O14990,6,0)</f>
        <v>NO</v>
      </c>
      <c r="L28" s="142" t="s">
        <v>2242</v>
      </c>
      <c r="M28" s="165" t="s">
        <v>2541</v>
      </c>
      <c r="N28" s="165" t="s">
        <v>2627</v>
      </c>
      <c r="O28" s="141" t="s">
        <v>2581</v>
      </c>
      <c r="P28" s="141"/>
      <c r="Q28" s="164">
        <v>44399.619664351849</v>
      </c>
    </row>
    <row r="29" spans="1:17" s="116" customFormat="1" ht="18" x14ac:dyDescent="0.25">
      <c r="A29" s="141" t="str">
        <f>VLOOKUP(E29,'LISTADO ATM'!$A$2:$C$901,3,0)</f>
        <v>DISTRITO NACIONAL</v>
      </c>
      <c r="B29" s="138" t="s">
        <v>2613</v>
      </c>
      <c r="C29" s="99">
        <v>44399.329039351855</v>
      </c>
      <c r="D29" s="99" t="s">
        <v>2178</v>
      </c>
      <c r="E29" s="133">
        <v>697</v>
      </c>
      <c r="F29" s="141" t="str">
        <f>VLOOKUP(E29,VIP!$A$2:$O14518,2,0)</f>
        <v>DRBR697</v>
      </c>
      <c r="G29" s="141" t="str">
        <f>VLOOKUP(E29,'LISTADO ATM'!$A$2:$B$900,2,0)</f>
        <v>ATM Hipermercado Olé Ciudad Juan Bosch</v>
      </c>
      <c r="H29" s="141" t="str">
        <f>VLOOKUP(E29,VIP!$A$2:$O19479,7,FALSE)</f>
        <v>Si</v>
      </c>
      <c r="I29" s="141" t="str">
        <f>VLOOKUP(E29,VIP!$A$2:$O11444,8,FALSE)</f>
        <v>Si</v>
      </c>
      <c r="J29" s="141" t="str">
        <f>VLOOKUP(E29,VIP!$A$2:$O11394,8,FALSE)</f>
        <v>Si</v>
      </c>
      <c r="K29" s="141" t="str">
        <f>VLOOKUP(E29,VIP!$A$2:$O14968,6,0)</f>
        <v>NO</v>
      </c>
      <c r="L29" s="142" t="s">
        <v>2242</v>
      </c>
      <c r="M29" s="165" t="s">
        <v>2541</v>
      </c>
      <c r="N29" s="165" t="s">
        <v>2627</v>
      </c>
      <c r="O29" s="141" t="s">
        <v>2595</v>
      </c>
      <c r="P29" s="141"/>
      <c r="Q29" s="164">
        <v>44399.459780092591</v>
      </c>
    </row>
    <row r="30" spans="1:17" s="116" customFormat="1" ht="18" x14ac:dyDescent="0.25">
      <c r="A30" s="141" t="str">
        <f>VLOOKUP(E30,'LISTADO ATM'!$A$2:$C$901,3,0)</f>
        <v>DISTRITO NACIONAL</v>
      </c>
      <c r="B30" s="138">
        <v>3335957553</v>
      </c>
      <c r="C30" s="99">
        <v>44393.686296296299</v>
      </c>
      <c r="D30" s="99" t="s">
        <v>2177</v>
      </c>
      <c r="E30" s="133">
        <v>718</v>
      </c>
      <c r="F30" s="141" t="str">
        <f>VLOOKUP(E30,VIP!$A$2:$O14378,2,0)</f>
        <v>DRBR24Y</v>
      </c>
      <c r="G30" s="141" t="str">
        <f>VLOOKUP(E30,'LISTADO ATM'!$A$2:$B$900,2,0)</f>
        <v xml:space="preserve">ATM Feria Ganadera </v>
      </c>
      <c r="H30" s="141" t="str">
        <f>VLOOKUP(E30,VIP!$A$2:$O19339,7,FALSE)</f>
        <v>Si</v>
      </c>
      <c r="I30" s="141" t="str">
        <f>VLOOKUP(E30,VIP!$A$2:$O11304,8,FALSE)</f>
        <v>Si</v>
      </c>
      <c r="J30" s="141" t="str">
        <f>VLOOKUP(E30,VIP!$A$2:$O11254,8,FALSE)</f>
        <v>Si</v>
      </c>
      <c r="K30" s="141" t="str">
        <f>VLOOKUP(E30,VIP!$A$2:$O14828,6,0)</f>
        <v>NO</v>
      </c>
      <c r="L30" s="142" t="s">
        <v>2242</v>
      </c>
      <c r="M30" s="165" t="s">
        <v>2541</v>
      </c>
      <c r="N30" s="165" t="s">
        <v>2627</v>
      </c>
      <c r="O30" s="141" t="s">
        <v>2451</v>
      </c>
      <c r="P30" s="141"/>
      <c r="Q30" s="164">
        <v>44399.619664351849</v>
      </c>
    </row>
    <row r="31" spans="1:17" s="116" customFormat="1" ht="18" x14ac:dyDescent="0.25">
      <c r="A31" s="141" t="str">
        <f>VLOOKUP(E31,'LISTADO ATM'!$A$2:$C$901,3,0)</f>
        <v>DISTRITO NACIONAL</v>
      </c>
      <c r="B31" s="138">
        <v>3335962892</v>
      </c>
      <c r="C31" s="99">
        <v>44398.779467592591</v>
      </c>
      <c r="D31" s="99" t="s">
        <v>2177</v>
      </c>
      <c r="E31" s="133">
        <v>745</v>
      </c>
      <c r="F31" s="141" t="str">
        <f>VLOOKUP(E31,VIP!$A$2:$O14539,2,0)</f>
        <v>DRBR027</v>
      </c>
      <c r="G31" s="141" t="str">
        <f>VLOOKUP(E31,'LISTADO ATM'!$A$2:$B$900,2,0)</f>
        <v xml:space="preserve">ATM Oficina Ave. Duarte </v>
      </c>
      <c r="H31" s="141" t="str">
        <f>VLOOKUP(E31,VIP!$A$2:$O19500,7,FALSE)</f>
        <v>No</v>
      </c>
      <c r="I31" s="141" t="str">
        <f>VLOOKUP(E31,VIP!$A$2:$O11465,8,FALSE)</f>
        <v>No</v>
      </c>
      <c r="J31" s="141" t="str">
        <f>VLOOKUP(E31,VIP!$A$2:$O11415,8,FALSE)</f>
        <v>No</v>
      </c>
      <c r="K31" s="141" t="str">
        <f>VLOOKUP(E31,VIP!$A$2:$O14989,6,0)</f>
        <v>NO</v>
      </c>
      <c r="L31" s="142" t="s">
        <v>2242</v>
      </c>
      <c r="M31" s="165" t="s">
        <v>2541</v>
      </c>
      <c r="N31" s="165" t="s">
        <v>2627</v>
      </c>
      <c r="O31" s="141" t="s">
        <v>2451</v>
      </c>
      <c r="P31" s="141"/>
      <c r="Q31" s="164">
        <v>44399.459780092591</v>
      </c>
    </row>
    <row r="32" spans="1:17" s="116" customFormat="1" ht="18" x14ac:dyDescent="0.25">
      <c r="A32" s="141" t="str">
        <f>VLOOKUP(E32,'LISTADO ATM'!$A$2:$C$901,3,0)</f>
        <v>ESTE</v>
      </c>
      <c r="B32" s="138">
        <v>3335962928</v>
      </c>
      <c r="C32" s="99">
        <v>44398.903402777774</v>
      </c>
      <c r="D32" s="99" t="s">
        <v>2177</v>
      </c>
      <c r="E32" s="133">
        <v>776</v>
      </c>
      <c r="F32" s="141" t="str">
        <f>VLOOKUP(E32,VIP!$A$2:$O14517,2,0)</f>
        <v>DRBR03D</v>
      </c>
      <c r="G32" s="141" t="str">
        <f>VLOOKUP(E32,'LISTADO ATM'!$A$2:$B$900,2,0)</f>
        <v xml:space="preserve">ATM Oficina Monte Plata </v>
      </c>
      <c r="H32" s="141" t="str">
        <f>VLOOKUP(E32,VIP!$A$2:$O19478,7,FALSE)</f>
        <v>Si</v>
      </c>
      <c r="I32" s="141" t="str">
        <f>VLOOKUP(E32,VIP!$A$2:$O11443,8,FALSE)</f>
        <v>Si</v>
      </c>
      <c r="J32" s="141" t="str">
        <f>VLOOKUP(E32,VIP!$A$2:$O11393,8,FALSE)</f>
        <v>Si</v>
      </c>
      <c r="K32" s="141" t="str">
        <f>VLOOKUP(E32,VIP!$A$2:$O14967,6,0)</f>
        <v>SI</v>
      </c>
      <c r="L32" s="142" t="s">
        <v>2242</v>
      </c>
      <c r="M32" s="165" t="s">
        <v>2541</v>
      </c>
      <c r="N32" s="165" t="s">
        <v>2627</v>
      </c>
      <c r="O32" s="141" t="s">
        <v>2451</v>
      </c>
      <c r="P32" s="141"/>
      <c r="Q32" s="164">
        <v>44399.459780092591</v>
      </c>
    </row>
    <row r="33" spans="1:17" s="116" customFormat="1" ht="18" x14ac:dyDescent="0.25">
      <c r="A33" s="141" t="str">
        <f>VLOOKUP(E33,'LISTADO ATM'!$A$2:$C$901,3,0)</f>
        <v>SUR</v>
      </c>
      <c r="B33" s="138">
        <v>3335962903</v>
      </c>
      <c r="C33" s="99">
        <v>44398.802025462966</v>
      </c>
      <c r="D33" s="99" t="s">
        <v>2465</v>
      </c>
      <c r="E33" s="133">
        <v>880</v>
      </c>
      <c r="F33" s="141" t="str">
        <f>VLOOKUP(E33,VIP!$A$2:$O14533,2,0)</f>
        <v>DRBR880</v>
      </c>
      <c r="G33" s="141" t="str">
        <f>VLOOKUP(E33,'LISTADO ATM'!$A$2:$B$900,2,0)</f>
        <v xml:space="preserve">ATM Autoservicio Barahona II </v>
      </c>
      <c r="H33" s="141" t="str">
        <f>VLOOKUP(E33,VIP!$A$2:$O19494,7,FALSE)</f>
        <v>Si</v>
      </c>
      <c r="I33" s="141" t="str">
        <f>VLOOKUP(E33,VIP!$A$2:$O11459,8,FALSE)</f>
        <v>Si</v>
      </c>
      <c r="J33" s="141" t="str">
        <f>VLOOKUP(E33,VIP!$A$2:$O11409,8,FALSE)</f>
        <v>Si</v>
      </c>
      <c r="K33" s="141" t="str">
        <f>VLOOKUP(E33,VIP!$A$2:$O14983,6,0)</f>
        <v>SI</v>
      </c>
      <c r="L33" s="142" t="s">
        <v>2557</v>
      </c>
      <c r="M33" s="165" t="s">
        <v>2541</v>
      </c>
      <c r="N33" s="98" t="s">
        <v>2449</v>
      </c>
      <c r="O33" s="141" t="s">
        <v>2466</v>
      </c>
      <c r="P33" s="141"/>
      <c r="Q33" s="164">
        <v>44399.459780092591</v>
      </c>
    </row>
    <row r="34" spans="1:17" s="116" customFormat="1" ht="18" x14ac:dyDescent="0.25">
      <c r="A34" s="141" t="str">
        <f>VLOOKUP(E34,'LISTADO ATM'!$A$2:$C$901,3,0)</f>
        <v>SUR</v>
      </c>
      <c r="B34" s="138" t="s">
        <v>2624</v>
      </c>
      <c r="C34" s="99">
        <v>44399.359293981484</v>
      </c>
      <c r="D34" s="99" t="s">
        <v>2465</v>
      </c>
      <c r="E34" s="133">
        <v>880</v>
      </c>
      <c r="F34" s="141" t="str">
        <f>VLOOKUP(E34,VIP!$A$2:$O14533,2,0)</f>
        <v>DRBR880</v>
      </c>
      <c r="G34" s="141" t="str">
        <f>VLOOKUP(E34,'LISTADO ATM'!$A$2:$B$900,2,0)</f>
        <v xml:space="preserve">ATM Autoservicio Barahona II </v>
      </c>
      <c r="H34" s="141" t="str">
        <f>VLOOKUP(E34,VIP!$A$2:$O19494,7,FALSE)</f>
        <v>Si</v>
      </c>
      <c r="I34" s="141" t="str">
        <f>VLOOKUP(E34,VIP!$A$2:$O11459,8,FALSE)</f>
        <v>Si</v>
      </c>
      <c r="J34" s="141" t="str">
        <f>VLOOKUP(E34,VIP!$A$2:$O11409,8,FALSE)</f>
        <v>Si</v>
      </c>
      <c r="K34" s="141" t="str">
        <f>VLOOKUP(E34,VIP!$A$2:$O14983,6,0)</f>
        <v>SI</v>
      </c>
      <c r="L34" s="142" t="s">
        <v>2557</v>
      </c>
      <c r="M34" s="165" t="s">
        <v>2541</v>
      </c>
      <c r="N34" s="165" t="s">
        <v>2627</v>
      </c>
      <c r="O34" s="141" t="s">
        <v>2582</v>
      </c>
      <c r="P34" s="141"/>
      <c r="Q34" s="164">
        <v>44399.619664351849</v>
      </c>
    </row>
    <row r="35" spans="1:17" s="116" customFormat="1" ht="18" x14ac:dyDescent="0.25">
      <c r="A35" s="141" t="str">
        <f>VLOOKUP(E35,'LISTADO ATM'!$A$2:$C$901,3,0)</f>
        <v>ESTE</v>
      </c>
      <c r="B35" s="138">
        <v>3335962899</v>
      </c>
      <c r="C35" s="99">
        <v>44398.791458333333</v>
      </c>
      <c r="D35" s="99" t="s">
        <v>2465</v>
      </c>
      <c r="E35" s="133">
        <v>117</v>
      </c>
      <c r="F35" s="141" t="str">
        <f>VLOOKUP(E35,VIP!$A$2:$O14535,2,0)</f>
        <v>DRBR117</v>
      </c>
      <c r="G35" s="141" t="str">
        <f>VLOOKUP(E35,'LISTADO ATM'!$A$2:$B$900,2,0)</f>
        <v xml:space="preserve">ATM Oficina El Seybo </v>
      </c>
      <c r="H35" s="141" t="str">
        <f>VLOOKUP(E35,VIP!$A$2:$O19496,7,FALSE)</f>
        <v>Si</v>
      </c>
      <c r="I35" s="141" t="str">
        <f>VLOOKUP(E35,VIP!$A$2:$O11461,8,FALSE)</f>
        <v>Si</v>
      </c>
      <c r="J35" s="141" t="str">
        <f>VLOOKUP(E35,VIP!$A$2:$O11411,8,FALSE)</f>
        <v>Si</v>
      </c>
      <c r="K35" s="141" t="str">
        <f>VLOOKUP(E35,VIP!$A$2:$O14985,6,0)</f>
        <v>SI</v>
      </c>
      <c r="L35" s="142" t="s">
        <v>2557</v>
      </c>
      <c r="M35" s="165" t="s">
        <v>2541</v>
      </c>
      <c r="N35" s="165" t="s">
        <v>2627</v>
      </c>
      <c r="O35" s="141" t="s">
        <v>2466</v>
      </c>
      <c r="P35" s="141"/>
      <c r="Q35" s="164">
        <v>44399.459780092591</v>
      </c>
    </row>
    <row r="36" spans="1:17" ht="18" x14ac:dyDescent="0.25">
      <c r="A36" s="141" t="str">
        <f>VLOOKUP(E36,'LISTADO ATM'!$A$2:$C$901,3,0)</f>
        <v>DISTRITO NACIONAL</v>
      </c>
      <c r="B36" s="138">
        <v>3335961488</v>
      </c>
      <c r="C36" s="99">
        <v>44398.012696759259</v>
      </c>
      <c r="D36" s="99" t="s">
        <v>2445</v>
      </c>
      <c r="E36" s="133">
        <v>238</v>
      </c>
      <c r="F36" s="141" t="str">
        <f>VLOOKUP(E36,VIP!$A$2:$O14485,2,0)</f>
        <v>DRBR238</v>
      </c>
      <c r="G36" s="141" t="str">
        <f>VLOOKUP(E36,'LISTADO ATM'!$A$2:$B$900,2,0)</f>
        <v xml:space="preserve">ATM Multicentro La Sirena Charles de Gaulle </v>
      </c>
      <c r="H36" s="141" t="str">
        <f>VLOOKUP(E36,VIP!$A$2:$O19446,7,FALSE)</f>
        <v>Si</v>
      </c>
      <c r="I36" s="141" t="str">
        <f>VLOOKUP(E36,VIP!$A$2:$O11411,8,FALSE)</f>
        <v>Si</v>
      </c>
      <c r="J36" s="141" t="str">
        <f>VLOOKUP(E36,VIP!$A$2:$O11361,8,FALSE)</f>
        <v>Si</v>
      </c>
      <c r="K36" s="141" t="str">
        <f>VLOOKUP(E36,VIP!$A$2:$O14935,6,0)</f>
        <v>No</v>
      </c>
      <c r="L36" s="142" t="s">
        <v>2557</v>
      </c>
      <c r="M36" s="165" t="s">
        <v>2541</v>
      </c>
      <c r="N36" s="98" t="s">
        <v>2449</v>
      </c>
      <c r="O36" s="141" t="s">
        <v>2450</v>
      </c>
      <c r="P36" s="141"/>
      <c r="Q36" s="164">
        <v>44399.459780092591</v>
      </c>
    </row>
    <row r="37" spans="1:17" ht="18" x14ac:dyDescent="0.25">
      <c r="A37" s="141" t="str">
        <f>VLOOKUP(E37,'LISTADO ATM'!$A$2:$C$901,3,0)</f>
        <v>DISTRITO NACIONAL</v>
      </c>
      <c r="B37" s="138">
        <v>3335962905</v>
      </c>
      <c r="C37" s="99">
        <v>44398.805717592593</v>
      </c>
      <c r="D37" s="99" t="s">
        <v>2445</v>
      </c>
      <c r="E37" s="133">
        <v>540</v>
      </c>
      <c r="F37" s="141" t="str">
        <f>VLOOKUP(E37,VIP!$A$2:$O14532,2,0)</f>
        <v>DRBR540</v>
      </c>
      <c r="G37" s="141" t="str">
        <f>VLOOKUP(E37,'LISTADO ATM'!$A$2:$B$900,2,0)</f>
        <v xml:space="preserve">ATM Autoservicio Sambil I </v>
      </c>
      <c r="H37" s="141" t="str">
        <f>VLOOKUP(E37,VIP!$A$2:$O19493,7,FALSE)</f>
        <v>Si</v>
      </c>
      <c r="I37" s="141" t="str">
        <f>VLOOKUP(E37,VIP!$A$2:$O11458,8,FALSE)</f>
        <v>Si</v>
      </c>
      <c r="J37" s="141" t="str">
        <f>VLOOKUP(E37,VIP!$A$2:$O11408,8,FALSE)</f>
        <v>Si</v>
      </c>
      <c r="K37" s="141" t="str">
        <f>VLOOKUP(E37,VIP!$A$2:$O14982,6,0)</f>
        <v>NO</v>
      </c>
      <c r="L37" s="142" t="s">
        <v>2557</v>
      </c>
      <c r="M37" s="165" t="s">
        <v>2541</v>
      </c>
      <c r="N37" s="98" t="s">
        <v>2449</v>
      </c>
      <c r="O37" s="141" t="s">
        <v>2450</v>
      </c>
      <c r="P37" s="141"/>
      <c r="Q37" s="164">
        <v>44399.619664351849</v>
      </c>
    </row>
    <row r="38" spans="1:17" ht="18" x14ac:dyDescent="0.25">
      <c r="A38" s="141" t="str">
        <f>VLOOKUP(E38,'LISTADO ATM'!$A$2:$C$901,3,0)</f>
        <v>NORTE</v>
      </c>
      <c r="B38" s="138">
        <v>3335962920</v>
      </c>
      <c r="C38" s="99">
        <v>44398.84443287037</v>
      </c>
      <c r="D38" s="99" t="s">
        <v>2465</v>
      </c>
      <c r="E38" s="133">
        <v>774</v>
      </c>
      <c r="F38" s="141" t="str">
        <f>VLOOKUP(E38,VIP!$A$2:$O14524,2,0)</f>
        <v>DRBR061</v>
      </c>
      <c r="G38" s="141" t="str">
        <f>VLOOKUP(E38,'LISTADO ATM'!$A$2:$B$900,2,0)</f>
        <v xml:space="preserve">ATM Oficina Montecristi </v>
      </c>
      <c r="H38" s="141" t="str">
        <f>VLOOKUP(E38,VIP!$A$2:$O19485,7,FALSE)</f>
        <v>Si</v>
      </c>
      <c r="I38" s="141" t="str">
        <f>VLOOKUP(E38,VIP!$A$2:$O11450,8,FALSE)</f>
        <v>Si</v>
      </c>
      <c r="J38" s="141" t="str">
        <f>VLOOKUP(E38,VIP!$A$2:$O11400,8,FALSE)</f>
        <v>Si</v>
      </c>
      <c r="K38" s="141" t="str">
        <f>VLOOKUP(E38,VIP!$A$2:$O14974,6,0)</f>
        <v>NO</v>
      </c>
      <c r="L38" s="142" t="s">
        <v>2557</v>
      </c>
      <c r="M38" s="165" t="s">
        <v>2541</v>
      </c>
      <c r="N38" s="98" t="s">
        <v>2449</v>
      </c>
      <c r="O38" s="141" t="s">
        <v>2466</v>
      </c>
      <c r="P38" s="141"/>
      <c r="Q38" s="164">
        <v>44399.459780092591</v>
      </c>
    </row>
    <row r="39" spans="1:17" ht="18" x14ac:dyDescent="0.25">
      <c r="A39" s="141" t="str">
        <f>VLOOKUP(E39,'LISTADO ATM'!$A$2:$C$901,3,0)</f>
        <v>NORTE</v>
      </c>
      <c r="B39" s="138">
        <v>3335962895</v>
      </c>
      <c r="C39" s="99">
        <v>44398.784074074072</v>
      </c>
      <c r="D39" s="99" t="s">
        <v>2602</v>
      </c>
      <c r="E39" s="133">
        <v>944</v>
      </c>
      <c r="F39" s="141" t="str">
        <f>VLOOKUP(E39,VIP!$A$2:$O14537,2,0)</f>
        <v>DRBR944</v>
      </c>
      <c r="G39" s="141" t="str">
        <f>VLOOKUP(E39,'LISTADO ATM'!$A$2:$B$900,2,0)</f>
        <v xml:space="preserve">ATM UNP Mao </v>
      </c>
      <c r="H39" s="141" t="str">
        <f>VLOOKUP(E39,VIP!$A$2:$O19498,7,FALSE)</f>
        <v>Si</v>
      </c>
      <c r="I39" s="141" t="str">
        <f>VLOOKUP(E39,VIP!$A$2:$O11463,8,FALSE)</f>
        <v>Si</v>
      </c>
      <c r="J39" s="141" t="str">
        <f>VLOOKUP(E39,VIP!$A$2:$O11413,8,FALSE)</f>
        <v>Si</v>
      </c>
      <c r="K39" s="141" t="str">
        <f>VLOOKUP(E39,VIP!$A$2:$O14987,6,0)</f>
        <v>NO</v>
      </c>
      <c r="L39" s="142" t="s">
        <v>2557</v>
      </c>
      <c r="M39" s="165" t="s">
        <v>2541</v>
      </c>
      <c r="N39" s="98" t="s">
        <v>2449</v>
      </c>
      <c r="O39" s="141" t="s">
        <v>2601</v>
      </c>
      <c r="P39" s="141"/>
      <c r="Q39" s="164">
        <v>44399.619664351849</v>
      </c>
    </row>
    <row r="40" spans="1:17" ht="18" x14ac:dyDescent="0.25">
      <c r="A40" s="141" t="str">
        <f>VLOOKUP(E40,'LISTADO ATM'!$A$2:$C$901,3,0)</f>
        <v>NORTE</v>
      </c>
      <c r="B40" s="138">
        <v>3335962921</v>
      </c>
      <c r="C40" s="99">
        <v>44398.847650462965</v>
      </c>
      <c r="D40" s="99" t="s">
        <v>2465</v>
      </c>
      <c r="E40" s="133">
        <v>956</v>
      </c>
      <c r="F40" s="141" t="str">
        <f>VLOOKUP(E40,VIP!$A$2:$O14523,2,0)</f>
        <v>DRBR956</v>
      </c>
      <c r="G40" s="141" t="str">
        <f>VLOOKUP(E40,'LISTADO ATM'!$A$2:$B$900,2,0)</f>
        <v xml:space="preserve">ATM Autoservicio El Jaya (SFM) </v>
      </c>
      <c r="H40" s="141" t="str">
        <f>VLOOKUP(E40,VIP!$A$2:$O19484,7,FALSE)</f>
        <v>Si</v>
      </c>
      <c r="I40" s="141" t="str">
        <f>VLOOKUP(E40,VIP!$A$2:$O11449,8,FALSE)</f>
        <v>Si</v>
      </c>
      <c r="J40" s="141" t="str">
        <f>VLOOKUP(E40,VIP!$A$2:$O11399,8,FALSE)</f>
        <v>Si</v>
      </c>
      <c r="K40" s="141" t="str">
        <f>VLOOKUP(E40,VIP!$A$2:$O14973,6,0)</f>
        <v>NO</v>
      </c>
      <c r="L40" s="142" t="s">
        <v>2557</v>
      </c>
      <c r="M40" s="165" t="s">
        <v>2541</v>
      </c>
      <c r="N40" s="165" t="s">
        <v>2627</v>
      </c>
      <c r="O40" s="141" t="s">
        <v>2466</v>
      </c>
      <c r="P40" s="141"/>
      <c r="Q40" s="164">
        <v>44399.459780092591</v>
      </c>
    </row>
    <row r="41" spans="1:17" ht="18" x14ac:dyDescent="0.25">
      <c r="A41" s="141" t="str">
        <f>VLOOKUP(E41,'LISTADO ATM'!$A$2:$C$901,3,0)</f>
        <v>DISTRITO NACIONAL</v>
      </c>
      <c r="B41" s="138">
        <v>3335962894</v>
      </c>
      <c r="C41" s="99">
        <v>44398.782210648147</v>
      </c>
      <c r="D41" s="99" t="s">
        <v>2465</v>
      </c>
      <c r="E41" s="133">
        <v>701</v>
      </c>
      <c r="F41" s="141" t="str">
        <f>VLOOKUP(E41,VIP!$A$2:$O14538,2,0)</f>
        <v>DRBR701</v>
      </c>
      <c r="G41" s="141" t="str">
        <f>VLOOKUP(E41,'LISTADO ATM'!$A$2:$B$900,2,0)</f>
        <v>ATM Autoservicio Los Alcarrizos</v>
      </c>
      <c r="H41" s="141" t="str">
        <f>VLOOKUP(E41,VIP!$A$2:$O19499,7,FALSE)</f>
        <v>Si</v>
      </c>
      <c r="I41" s="141" t="str">
        <f>VLOOKUP(E41,VIP!$A$2:$O11464,8,FALSE)</f>
        <v>Si</v>
      </c>
      <c r="J41" s="141" t="str">
        <f>VLOOKUP(E41,VIP!$A$2:$O11414,8,FALSE)</f>
        <v>Si</v>
      </c>
      <c r="K41" s="141" t="str">
        <f>VLOOKUP(E41,VIP!$A$2:$O14988,6,0)</f>
        <v>NO</v>
      </c>
      <c r="L41" s="142" t="s">
        <v>2556</v>
      </c>
      <c r="M41" s="165" t="s">
        <v>2541</v>
      </c>
      <c r="N41" s="98" t="s">
        <v>2449</v>
      </c>
      <c r="O41" s="141" t="s">
        <v>2466</v>
      </c>
      <c r="P41" s="141"/>
      <c r="Q41" s="164">
        <v>44399.619664351849</v>
      </c>
    </row>
    <row r="42" spans="1:17" ht="18" x14ac:dyDescent="0.25">
      <c r="A42" s="141" t="str">
        <f>VLOOKUP(E42,'LISTADO ATM'!$A$2:$C$901,3,0)</f>
        <v>NORTE</v>
      </c>
      <c r="B42" s="138">
        <v>3335962926</v>
      </c>
      <c r="C42" s="99">
        <v>44398.890196759261</v>
      </c>
      <c r="D42" s="99" t="s">
        <v>2602</v>
      </c>
      <c r="E42" s="133">
        <v>348</v>
      </c>
      <c r="F42" s="141" t="str">
        <f>VLOOKUP(E42,VIP!$A$2:$O14519,2,0)</f>
        <v>DRBR348</v>
      </c>
      <c r="G42" s="141" t="str">
        <f>VLOOKUP(E42,'LISTADO ATM'!$A$2:$B$900,2,0)</f>
        <v xml:space="preserve">ATM Oficina Las Terrenas </v>
      </c>
      <c r="H42" s="141" t="str">
        <f>VLOOKUP(E42,VIP!$A$2:$O19480,7,FALSE)</f>
        <v>N/A</v>
      </c>
      <c r="I42" s="141" t="str">
        <f>VLOOKUP(E42,VIP!$A$2:$O11445,8,FALSE)</f>
        <v>N/A</v>
      </c>
      <c r="J42" s="141" t="str">
        <f>VLOOKUP(E42,VIP!$A$2:$O11395,8,FALSE)</f>
        <v>N/A</v>
      </c>
      <c r="K42" s="141" t="str">
        <f>VLOOKUP(E42,VIP!$A$2:$O14969,6,0)</f>
        <v>N/A</v>
      </c>
      <c r="L42" s="142" t="s">
        <v>2438</v>
      </c>
      <c r="M42" s="165" t="s">
        <v>2541</v>
      </c>
      <c r="N42" s="98" t="s">
        <v>2449</v>
      </c>
      <c r="O42" s="141" t="s">
        <v>2601</v>
      </c>
      <c r="P42" s="141"/>
      <c r="Q42" s="164">
        <v>44399.619664351849</v>
      </c>
    </row>
    <row r="43" spans="1:17" ht="18" x14ac:dyDescent="0.25">
      <c r="A43" s="141" t="str">
        <f>VLOOKUP(E43,'LISTADO ATM'!$A$2:$C$901,3,0)</f>
        <v>NORTE</v>
      </c>
      <c r="B43" s="138">
        <v>3335962925</v>
      </c>
      <c r="C43" s="99">
        <v>44398.887187499997</v>
      </c>
      <c r="D43" s="99" t="s">
        <v>2602</v>
      </c>
      <c r="E43" s="133">
        <v>315</v>
      </c>
      <c r="F43" s="141" t="str">
        <f>VLOOKUP(E43,VIP!$A$2:$O14520,2,0)</f>
        <v>DRBR315</v>
      </c>
      <c r="G43" s="141" t="str">
        <f>VLOOKUP(E43,'LISTADO ATM'!$A$2:$B$900,2,0)</f>
        <v xml:space="preserve">ATM Oficina Estrella Sadalá </v>
      </c>
      <c r="H43" s="141" t="str">
        <f>VLOOKUP(E43,VIP!$A$2:$O19481,7,FALSE)</f>
        <v>Si</v>
      </c>
      <c r="I43" s="141" t="str">
        <f>VLOOKUP(E43,VIP!$A$2:$O11446,8,FALSE)</f>
        <v>Si</v>
      </c>
      <c r="J43" s="141" t="str">
        <f>VLOOKUP(E43,VIP!$A$2:$O11396,8,FALSE)</f>
        <v>Si</v>
      </c>
      <c r="K43" s="141" t="str">
        <f>VLOOKUP(E43,VIP!$A$2:$O14970,6,0)</f>
        <v>NO</v>
      </c>
      <c r="L43" s="142" t="s">
        <v>2438</v>
      </c>
      <c r="M43" s="165" t="s">
        <v>2541</v>
      </c>
      <c r="N43" s="98" t="s">
        <v>2449</v>
      </c>
      <c r="O43" s="141" t="s">
        <v>2601</v>
      </c>
      <c r="P43" s="141"/>
      <c r="Q43" s="164">
        <v>44399.459780092591</v>
      </c>
    </row>
    <row r="44" spans="1:17" ht="18" x14ac:dyDescent="0.25">
      <c r="A44" s="141" t="str">
        <f>VLOOKUP(E44,'LISTADO ATM'!$A$2:$C$901,3,0)</f>
        <v>DISTRITO NACIONAL</v>
      </c>
      <c r="B44" s="138">
        <v>3335961415</v>
      </c>
      <c r="C44" s="99">
        <v>44397.726620370369</v>
      </c>
      <c r="D44" s="99" t="s">
        <v>2445</v>
      </c>
      <c r="E44" s="133">
        <v>585</v>
      </c>
      <c r="F44" s="141" t="str">
        <f>VLOOKUP(E44,VIP!$A$2:$O14466,2,0)</f>
        <v>DRBR083</v>
      </c>
      <c r="G44" s="141" t="str">
        <f>VLOOKUP(E44,'LISTADO ATM'!$A$2:$B$900,2,0)</f>
        <v xml:space="preserve">ATM Oficina Haina Oriental </v>
      </c>
      <c r="H44" s="141" t="str">
        <f>VLOOKUP(E44,VIP!$A$2:$O19427,7,FALSE)</f>
        <v>Si</v>
      </c>
      <c r="I44" s="141" t="str">
        <f>VLOOKUP(E44,VIP!$A$2:$O11392,8,FALSE)</f>
        <v>Si</v>
      </c>
      <c r="J44" s="141" t="str">
        <f>VLOOKUP(E44,VIP!$A$2:$O11342,8,FALSE)</f>
        <v>Si</v>
      </c>
      <c r="K44" s="141" t="str">
        <f>VLOOKUP(E44,VIP!$A$2:$O14916,6,0)</f>
        <v>NO</v>
      </c>
      <c r="L44" s="142" t="s">
        <v>2438</v>
      </c>
      <c r="M44" s="165" t="s">
        <v>2541</v>
      </c>
      <c r="N44" s="98" t="s">
        <v>2449</v>
      </c>
      <c r="O44" s="141" t="s">
        <v>2450</v>
      </c>
      <c r="P44" s="141"/>
      <c r="Q44" s="164">
        <v>44399.459780092591</v>
      </c>
    </row>
    <row r="45" spans="1:17" ht="18" x14ac:dyDescent="0.25">
      <c r="A45" s="141" t="str">
        <f>VLOOKUP(E45,'LISTADO ATM'!$A$2:$C$901,3,0)</f>
        <v>DISTRITO NACIONAL</v>
      </c>
      <c r="B45" s="138">
        <v>3335960469</v>
      </c>
      <c r="C45" s="99">
        <v>44397.403483796297</v>
      </c>
      <c r="D45" s="99" t="s">
        <v>2445</v>
      </c>
      <c r="E45" s="133">
        <v>618</v>
      </c>
      <c r="F45" s="141" t="str">
        <f>VLOOKUP(E45,VIP!$A$2:$O14471,2,0)</f>
        <v>DRBR618</v>
      </c>
      <c r="G45" s="141" t="str">
        <f>VLOOKUP(E45,'LISTADO ATM'!$A$2:$B$900,2,0)</f>
        <v xml:space="preserve">ATM Bienes Nacionales </v>
      </c>
      <c r="H45" s="141" t="str">
        <f>VLOOKUP(E45,VIP!$A$2:$O19432,7,FALSE)</f>
        <v>Si</v>
      </c>
      <c r="I45" s="141" t="str">
        <f>VLOOKUP(E45,VIP!$A$2:$O11397,8,FALSE)</f>
        <v>Si</v>
      </c>
      <c r="J45" s="141" t="str">
        <f>VLOOKUP(E45,VIP!$A$2:$O11347,8,FALSE)</f>
        <v>Si</v>
      </c>
      <c r="K45" s="141" t="str">
        <f>VLOOKUP(E45,VIP!$A$2:$O14921,6,0)</f>
        <v>NO</v>
      </c>
      <c r="L45" s="142" t="s">
        <v>2438</v>
      </c>
      <c r="M45" s="165" t="s">
        <v>2541</v>
      </c>
      <c r="N45" s="98" t="s">
        <v>2449</v>
      </c>
      <c r="O45" s="141" t="s">
        <v>2450</v>
      </c>
      <c r="P45" s="141"/>
      <c r="Q45" s="164">
        <v>44399.459780092591</v>
      </c>
    </row>
    <row r="46" spans="1:17" ht="18" x14ac:dyDescent="0.25">
      <c r="A46" s="141" t="str">
        <f>VLOOKUP(E46,'LISTADO ATM'!$A$2:$C$901,3,0)</f>
        <v>DISTRITO NACIONAL</v>
      </c>
      <c r="B46" s="138">
        <v>3335962819</v>
      </c>
      <c r="C46" s="99">
        <v>44398.725763888891</v>
      </c>
      <c r="D46" s="99" t="s">
        <v>2465</v>
      </c>
      <c r="E46" s="133">
        <v>911</v>
      </c>
      <c r="F46" s="141" t="str">
        <f>VLOOKUP(E46,VIP!$A$2:$O14519,2,0)</f>
        <v>DRBR911</v>
      </c>
      <c r="G46" s="141" t="str">
        <f>VLOOKUP(E46,'LISTADO ATM'!$A$2:$B$900,2,0)</f>
        <v xml:space="preserve">ATM Oficina Venezuela II </v>
      </c>
      <c r="H46" s="141" t="str">
        <f>VLOOKUP(E46,VIP!$A$2:$O19480,7,FALSE)</f>
        <v>Si</v>
      </c>
      <c r="I46" s="141" t="str">
        <f>VLOOKUP(E46,VIP!$A$2:$O11445,8,FALSE)</f>
        <v>Si</v>
      </c>
      <c r="J46" s="141" t="str">
        <f>VLOOKUP(E46,VIP!$A$2:$O11395,8,FALSE)</f>
        <v>Si</v>
      </c>
      <c r="K46" s="141" t="str">
        <f>VLOOKUP(E46,VIP!$A$2:$O14969,6,0)</f>
        <v>SI</v>
      </c>
      <c r="L46" s="142" t="s">
        <v>2438</v>
      </c>
      <c r="M46" s="165" t="s">
        <v>2541</v>
      </c>
      <c r="N46" s="165" t="s">
        <v>2627</v>
      </c>
      <c r="O46" s="141" t="s">
        <v>2466</v>
      </c>
      <c r="P46" s="141"/>
      <c r="Q46" s="164">
        <v>44399.459780092591</v>
      </c>
    </row>
    <row r="47" spans="1:17" ht="18" x14ac:dyDescent="0.25">
      <c r="A47" s="141" t="str">
        <f>VLOOKUP(E47,'LISTADO ATM'!$A$2:$C$901,3,0)</f>
        <v>DISTRITO NACIONAL</v>
      </c>
      <c r="B47" s="138">
        <v>3335960561</v>
      </c>
      <c r="C47" s="99">
        <v>44397.428761574076</v>
      </c>
      <c r="D47" s="99" t="s">
        <v>2177</v>
      </c>
      <c r="E47" s="133">
        <v>476</v>
      </c>
      <c r="F47" s="141" t="str">
        <f>VLOOKUP(E47,VIP!$A$2:$O14465,2,0)</f>
        <v>DRBR476</v>
      </c>
      <c r="G47" s="141" t="str">
        <f>VLOOKUP(E47,'LISTADO ATM'!$A$2:$B$900,2,0)</f>
        <v xml:space="preserve">ATM Multicentro La Sirena Las Caobas </v>
      </c>
      <c r="H47" s="141" t="str">
        <f>VLOOKUP(E47,VIP!$A$2:$O19426,7,FALSE)</f>
        <v>Si</v>
      </c>
      <c r="I47" s="141" t="str">
        <f>VLOOKUP(E47,VIP!$A$2:$O11391,8,FALSE)</f>
        <v>Si</v>
      </c>
      <c r="J47" s="141" t="str">
        <f>VLOOKUP(E47,VIP!$A$2:$O11341,8,FALSE)</f>
        <v>Si</v>
      </c>
      <c r="K47" s="141" t="str">
        <f>VLOOKUP(E47,VIP!$A$2:$O14915,6,0)</f>
        <v>SI</v>
      </c>
      <c r="L47" s="142" t="s">
        <v>2583</v>
      </c>
      <c r="M47" s="165" t="s">
        <v>2541</v>
      </c>
      <c r="N47" s="98" t="s">
        <v>2449</v>
      </c>
      <c r="O47" s="141" t="s">
        <v>2451</v>
      </c>
      <c r="P47" s="141"/>
      <c r="Q47" s="164">
        <v>44399.619664351849</v>
      </c>
    </row>
    <row r="48" spans="1:17" ht="18" x14ac:dyDescent="0.25">
      <c r="A48" s="141" t="str">
        <f>VLOOKUP(E48,'LISTADO ATM'!$A$2:$C$901,3,0)</f>
        <v>NORTE</v>
      </c>
      <c r="B48" s="138">
        <v>3335962923</v>
      </c>
      <c r="C48" s="99">
        <v>44398.854143518518</v>
      </c>
      <c r="D48" s="99" t="s">
        <v>2177</v>
      </c>
      <c r="E48" s="133">
        <v>712</v>
      </c>
      <c r="F48" s="141" t="str">
        <f>VLOOKUP(E48,VIP!$A$2:$O14521,2,0)</f>
        <v>DRBR128</v>
      </c>
      <c r="G48" s="141" t="str">
        <f>VLOOKUP(E48,'LISTADO ATM'!$A$2:$B$900,2,0)</f>
        <v xml:space="preserve">ATM Oficina Imbert </v>
      </c>
      <c r="H48" s="141" t="str">
        <f>VLOOKUP(E48,VIP!$A$2:$O19482,7,FALSE)</f>
        <v>Si</v>
      </c>
      <c r="I48" s="141" t="str">
        <f>VLOOKUP(E48,VIP!$A$2:$O11447,8,FALSE)</f>
        <v>Si</v>
      </c>
      <c r="J48" s="141" t="str">
        <f>VLOOKUP(E48,VIP!$A$2:$O11397,8,FALSE)</f>
        <v>Si</v>
      </c>
      <c r="K48" s="141" t="str">
        <f>VLOOKUP(E48,VIP!$A$2:$O14971,6,0)</f>
        <v>SI</v>
      </c>
      <c r="L48" s="142" t="s">
        <v>2596</v>
      </c>
      <c r="M48" s="165" t="s">
        <v>2541</v>
      </c>
      <c r="N48" s="165" t="s">
        <v>2627</v>
      </c>
      <c r="O48" s="141" t="s">
        <v>2451</v>
      </c>
      <c r="P48" s="98"/>
      <c r="Q48" s="164">
        <v>44399.619664351849</v>
      </c>
    </row>
    <row r="49" spans="1:17" ht="18" x14ac:dyDescent="0.25">
      <c r="A49" s="141" t="str">
        <f>VLOOKUP(E49,'LISTADO ATM'!$A$2:$C$901,3,0)</f>
        <v>NORTE</v>
      </c>
      <c r="B49" s="138">
        <v>3335962909</v>
      </c>
      <c r="C49" s="99">
        <v>44398.810543981483</v>
      </c>
      <c r="D49" s="99" t="s">
        <v>2177</v>
      </c>
      <c r="E49" s="133">
        <v>664</v>
      </c>
      <c r="F49" s="141" t="str">
        <f>VLOOKUP(E49,VIP!$A$2:$O14530,2,0)</f>
        <v>DRBR664</v>
      </c>
      <c r="G49" s="141" t="str">
        <f>VLOOKUP(E49,'LISTADO ATM'!$A$2:$B$900,2,0)</f>
        <v>ATM S/M Asfer (Constanza)</v>
      </c>
      <c r="H49" s="141" t="str">
        <f>VLOOKUP(E49,VIP!$A$2:$O19491,7,FALSE)</f>
        <v>N/A</v>
      </c>
      <c r="I49" s="141" t="str">
        <f>VLOOKUP(E49,VIP!$A$2:$O11456,8,FALSE)</f>
        <v>N/A</v>
      </c>
      <c r="J49" s="141" t="str">
        <f>VLOOKUP(E49,VIP!$A$2:$O11406,8,FALSE)</f>
        <v>N/A</v>
      </c>
      <c r="K49" s="141" t="str">
        <f>VLOOKUP(E49,VIP!$A$2:$O14980,6,0)</f>
        <v>N/A</v>
      </c>
      <c r="L49" s="142" t="s">
        <v>2596</v>
      </c>
      <c r="M49" s="165" t="s">
        <v>2541</v>
      </c>
      <c r="N49" s="98" t="s">
        <v>2449</v>
      </c>
      <c r="O49" s="141" t="s">
        <v>2451</v>
      </c>
      <c r="P49" s="98"/>
      <c r="Q49" s="164">
        <v>44399.459780092591</v>
      </c>
    </row>
    <row r="50" spans="1:17" ht="18" x14ac:dyDescent="0.25">
      <c r="A50" s="141" t="str">
        <f>VLOOKUP(E50,'LISTADO ATM'!$A$2:$C$901,3,0)</f>
        <v>NORTE</v>
      </c>
      <c r="B50" s="138" t="s">
        <v>2643</v>
      </c>
      <c r="C50" s="99">
        <v>44399.603194444448</v>
      </c>
      <c r="D50" s="99" t="s">
        <v>2465</v>
      </c>
      <c r="E50" s="133">
        <v>361</v>
      </c>
      <c r="F50" s="141" t="str">
        <f>VLOOKUP(E50,VIP!$A$2:$O14538,2,0)</f>
        <v>DRBR361</v>
      </c>
      <c r="G50" s="141" t="str">
        <f>VLOOKUP(E50,'LISTADO ATM'!$A$2:$B$900,2,0)</f>
        <v xml:space="preserve">ATM estacion Next Cumbre </v>
      </c>
      <c r="H50" s="141" t="str">
        <f>VLOOKUP(E50,VIP!$A$2:$O19499,7,FALSE)</f>
        <v>N/A</v>
      </c>
      <c r="I50" s="141" t="str">
        <f>VLOOKUP(E50,VIP!$A$2:$O11464,8,FALSE)</f>
        <v>N/A</v>
      </c>
      <c r="J50" s="141" t="str">
        <f>VLOOKUP(E50,VIP!$A$2:$O11414,8,FALSE)</f>
        <v>N/A</v>
      </c>
      <c r="K50" s="141" t="str">
        <f>VLOOKUP(E50,VIP!$A$2:$O14988,6,0)</f>
        <v>N/A</v>
      </c>
      <c r="L50" s="142" t="s">
        <v>2647</v>
      </c>
      <c r="M50" s="165" t="s">
        <v>2541</v>
      </c>
      <c r="N50" s="165" t="s">
        <v>2627</v>
      </c>
      <c r="O50" s="141" t="s">
        <v>2648</v>
      </c>
      <c r="P50" s="141" t="s">
        <v>2650</v>
      </c>
      <c r="Q50" s="164" t="s">
        <v>2647</v>
      </c>
    </row>
    <row r="51" spans="1:17" ht="18" x14ac:dyDescent="0.25">
      <c r="A51" s="141" t="str">
        <f>VLOOKUP(E51,'LISTADO ATM'!$A$2:$C$901,3,0)</f>
        <v>DISTRITO NACIONAL</v>
      </c>
      <c r="B51" s="138" t="s">
        <v>2642</v>
      </c>
      <c r="C51" s="99">
        <v>44399.607638888891</v>
      </c>
      <c r="D51" s="99" t="s">
        <v>2465</v>
      </c>
      <c r="E51" s="133">
        <v>586</v>
      </c>
      <c r="F51" s="141" t="str">
        <f>VLOOKUP(E51,VIP!$A$2:$O14537,2,0)</f>
        <v>DRBR01Q</v>
      </c>
      <c r="G51" s="141" t="str">
        <f>VLOOKUP(E51,'LISTADO ATM'!$A$2:$B$900,2,0)</f>
        <v xml:space="preserve">ATM Palacio de Justicia D.N. </v>
      </c>
      <c r="H51" s="141" t="str">
        <f>VLOOKUP(E51,VIP!$A$2:$O19498,7,FALSE)</f>
        <v>Si</v>
      </c>
      <c r="I51" s="141" t="str">
        <f>VLOOKUP(E51,VIP!$A$2:$O11463,8,FALSE)</f>
        <v>Si</v>
      </c>
      <c r="J51" s="141" t="str">
        <f>VLOOKUP(E51,VIP!$A$2:$O11413,8,FALSE)</f>
        <v>Si</v>
      </c>
      <c r="K51" s="141" t="str">
        <f>VLOOKUP(E51,VIP!$A$2:$O14987,6,0)</f>
        <v>NO</v>
      </c>
      <c r="L51" s="142" t="s">
        <v>2647</v>
      </c>
      <c r="M51" s="165" t="s">
        <v>2541</v>
      </c>
      <c r="N51" s="165" t="s">
        <v>2627</v>
      </c>
      <c r="O51" s="141" t="s">
        <v>2648</v>
      </c>
      <c r="P51" s="141" t="s">
        <v>2650</v>
      </c>
      <c r="Q51" s="164" t="s">
        <v>2647</v>
      </c>
    </row>
    <row r="52" spans="1:17" ht="18" x14ac:dyDescent="0.25">
      <c r="A52" s="141" t="str">
        <f>VLOOKUP(E52,'LISTADO ATM'!$A$2:$C$901,3,0)</f>
        <v>ESTE</v>
      </c>
      <c r="B52" s="138" t="s">
        <v>2639</v>
      </c>
      <c r="C52" s="99">
        <v>44399.612199074072</v>
      </c>
      <c r="D52" s="99" t="s">
        <v>2465</v>
      </c>
      <c r="E52" s="133">
        <v>609</v>
      </c>
      <c r="F52" s="141" t="str">
        <f>VLOOKUP(E52,VIP!$A$2:$O14534,2,0)</f>
        <v>DRBR120</v>
      </c>
      <c r="G52" s="141" t="str">
        <f>VLOOKUP(E52,'LISTADO ATM'!$A$2:$B$900,2,0)</f>
        <v xml:space="preserve">ATM S/M Jumbo (San Pedro) </v>
      </c>
      <c r="H52" s="141" t="str">
        <f>VLOOKUP(E52,VIP!$A$2:$O19495,7,FALSE)</f>
        <v>Si</v>
      </c>
      <c r="I52" s="141" t="str">
        <f>VLOOKUP(E52,VIP!$A$2:$O11460,8,FALSE)</f>
        <v>Si</v>
      </c>
      <c r="J52" s="141" t="str">
        <f>VLOOKUP(E52,VIP!$A$2:$O11410,8,FALSE)</f>
        <v>Si</v>
      </c>
      <c r="K52" s="141" t="str">
        <f>VLOOKUP(E52,VIP!$A$2:$O14984,6,0)</f>
        <v>NO</v>
      </c>
      <c r="L52" s="142" t="s">
        <v>2647</v>
      </c>
      <c r="M52" s="165" t="s">
        <v>2541</v>
      </c>
      <c r="N52" s="165" t="s">
        <v>2627</v>
      </c>
      <c r="O52" s="141" t="s">
        <v>2648</v>
      </c>
      <c r="P52" s="141" t="s">
        <v>2650</v>
      </c>
      <c r="Q52" s="164" t="s">
        <v>2647</v>
      </c>
    </row>
    <row r="53" spans="1:17" ht="18" x14ac:dyDescent="0.25">
      <c r="A53" s="141" t="str">
        <f>VLOOKUP(E53,'LISTADO ATM'!$A$2:$C$901,3,0)</f>
        <v>NORTE</v>
      </c>
      <c r="B53" s="138" t="s">
        <v>2640</v>
      </c>
      <c r="C53" s="99">
        <v>44399.609953703701</v>
      </c>
      <c r="D53" s="99" t="s">
        <v>2465</v>
      </c>
      <c r="E53" s="133">
        <v>736</v>
      </c>
      <c r="F53" s="141" t="str">
        <f>VLOOKUP(E53,VIP!$A$2:$O14535,2,0)</f>
        <v>DRBR071</v>
      </c>
      <c r="G53" s="141" t="str">
        <f>VLOOKUP(E53,'LISTADO ATM'!$A$2:$B$900,2,0)</f>
        <v xml:space="preserve">ATM Oficina Puerto Plata I </v>
      </c>
      <c r="H53" s="141" t="str">
        <f>VLOOKUP(E53,VIP!$A$2:$O19496,7,FALSE)</f>
        <v>Si</v>
      </c>
      <c r="I53" s="141" t="str">
        <f>VLOOKUP(E53,VIP!$A$2:$O11461,8,FALSE)</f>
        <v>Si</v>
      </c>
      <c r="J53" s="141" t="str">
        <f>VLOOKUP(E53,VIP!$A$2:$O11411,8,FALSE)</f>
        <v>Si</v>
      </c>
      <c r="K53" s="141" t="str">
        <f>VLOOKUP(E53,VIP!$A$2:$O14985,6,0)</f>
        <v>SI</v>
      </c>
      <c r="L53" s="142" t="s">
        <v>2647</v>
      </c>
      <c r="M53" s="165" t="s">
        <v>2541</v>
      </c>
      <c r="N53" s="165" t="s">
        <v>2627</v>
      </c>
      <c r="O53" s="141" t="s">
        <v>2648</v>
      </c>
      <c r="P53" s="141" t="s">
        <v>2650</v>
      </c>
      <c r="Q53" s="164" t="s">
        <v>2647</v>
      </c>
    </row>
    <row r="54" spans="1:17" ht="18" x14ac:dyDescent="0.25">
      <c r="A54" s="141" t="str">
        <f>VLOOKUP(E54,'LISTADO ATM'!$A$2:$C$901,3,0)</f>
        <v>SUR</v>
      </c>
      <c r="B54" s="138" t="s">
        <v>2641</v>
      </c>
      <c r="C54" s="99">
        <v>44399.608946759261</v>
      </c>
      <c r="D54" s="99" t="s">
        <v>2465</v>
      </c>
      <c r="E54" s="133">
        <v>873</v>
      </c>
      <c r="F54" s="141" t="str">
        <f>VLOOKUP(E54,VIP!$A$2:$O14536,2,0)</f>
        <v>DRBR873</v>
      </c>
      <c r="G54" s="141" t="str">
        <f>VLOOKUP(E54,'LISTADO ATM'!$A$2:$B$900,2,0)</f>
        <v xml:space="preserve">ATM Centro de Caja San Cristóbal II </v>
      </c>
      <c r="H54" s="141" t="str">
        <f>VLOOKUP(E54,VIP!$A$2:$O19497,7,FALSE)</f>
        <v>Si</v>
      </c>
      <c r="I54" s="141" t="str">
        <f>VLOOKUP(E54,VIP!$A$2:$O11462,8,FALSE)</f>
        <v>Si</v>
      </c>
      <c r="J54" s="141" t="str">
        <f>VLOOKUP(E54,VIP!$A$2:$O11412,8,FALSE)</f>
        <v>Si</v>
      </c>
      <c r="K54" s="141" t="str">
        <f>VLOOKUP(E54,VIP!$A$2:$O14986,6,0)</f>
        <v>SI</v>
      </c>
      <c r="L54" s="142" t="s">
        <v>2647</v>
      </c>
      <c r="M54" s="165" t="s">
        <v>2541</v>
      </c>
      <c r="N54" s="165" t="s">
        <v>2627</v>
      </c>
      <c r="O54" s="141" t="s">
        <v>2648</v>
      </c>
      <c r="P54" s="141" t="s">
        <v>2650</v>
      </c>
      <c r="Q54" s="164" t="s">
        <v>2647</v>
      </c>
    </row>
    <row r="55" spans="1:17" ht="18" x14ac:dyDescent="0.25">
      <c r="A55" s="141" t="str">
        <f>VLOOKUP(E55,'LISTADO ATM'!$A$2:$C$901,3,0)</f>
        <v>SUR</v>
      </c>
      <c r="B55" s="138">
        <v>3335962805</v>
      </c>
      <c r="C55" s="99">
        <v>44398.714259259257</v>
      </c>
      <c r="D55" s="99" t="s">
        <v>2465</v>
      </c>
      <c r="E55" s="133">
        <v>5</v>
      </c>
      <c r="F55" s="141" t="str">
        <f>VLOOKUP(E55,VIP!$A$2:$O14520,2,0)</f>
        <v>DRBR005</v>
      </c>
      <c r="G55" s="141" t="str">
        <f>VLOOKUP(E55,'LISTADO ATM'!$A$2:$B$900,2,0)</f>
        <v>ATM Oficina Autoservicio Villa Ofelia (San Juan)</v>
      </c>
      <c r="H55" s="141" t="str">
        <f>VLOOKUP(E55,VIP!$A$2:$O19481,7,FALSE)</f>
        <v>Si</v>
      </c>
      <c r="I55" s="141" t="str">
        <f>VLOOKUP(E55,VIP!$A$2:$O11446,8,FALSE)</f>
        <v>Si</v>
      </c>
      <c r="J55" s="141" t="str">
        <f>VLOOKUP(E55,VIP!$A$2:$O11396,8,FALSE)</f>
        <v>Si</v>
      </c>
      <c r="K55" s="141" t="str">
        <f>VLOOKUP(E55,VIP!$A$2:$O14970,6,0)</f>
        <v>NO</v>
      </c>
      <c r="L55" s="142" t="s">
        <v>2414</v>
      </c>
      <c r="M55" s="165" t="s">
        <v>2541</v>
      </c>
      <c r="N55" s="165" t="s">
        <v>2627</v>
      </c>
      <c r="O55" s="141" t="s">
        <v>2466</v>
      </c>
      <c r="P55" s="141"/>
      <c r="Q55" s="164">
        <v>44399.459780092591</v>
      </c>
    </row>
    <row r="56" spans="1:17" ht="18" x14ac:dyDescent="0.25">
      <c r="A56" s="141" t="str">
        <f>VLOOKUP(E56,'LISTADO ATM'!$A$2:$C$901,3,0)</f>
        <v>SUR</v>
      </c>
      <c r="B56" s="138">
        <v>3335962786</v>
      </c>
      <c r="C56" s="99">
        <v>44398.708807870367</v>
      </c>
      <c r="D56" s="99" t="s">
        <v>2465</v>
      </c>
      <c r="E56" s="133">
        <v>615</v>
      </c>
      <c r="F56" s="141" t="str">
        <f>VLOOKUP(E56,VIP!$A$2:$O14512,2,0)</f>
        <v>DRBR418</v>
      </c>
      <c r="G56" s="141" t="str">
        <f>VLOOKUP(E56,'LISTADO ATM'!$A$2:$B$900,2,0)</f>
        <v xml:space="preserve">ATM Estación Sunix Cabral (Barahona) </v>
      </c>
      <c r="H56" s="141" t="str">
        <f>VLOOKUP(E56,VIP!$A$2:$O19473,7,FALSE)</f>
        <v>Si</v>
      </c>
      <c r="I56" s="141" t="str">
        <f>VLOOKUP(E56,VIP!$A$2:$O11438,8,FALSE)</f>
        <v>Si</v>
      </c>
      <c r="J56" s="141" t="str">
        <f>VLOOKUP(E56,VIP!$A$2:$O11388,8,FALSE)</f>
        <v>Si</v>
      </c>
      <c r="K56" s="141" t="str">
        <f>VLOOKUP(E56,VIP!$A$2:$O14962,6,0)</f>
        <v>NO</v>
      </c>
      <c r="L56" s="142" t="s">
        <v>2414</v>
      </c>
      <c r="M56" s="165" t="s">
        <v>2541</v>
      </c>
      <c r="N56" s="98" t="s">
        <v>2449</v>
      </c>
      <c r="O56" s="141" t="s">
        <v>2466</v>
      </c>
      <c r="P56" s="141"/>
      <c r="Q56" s="164">
        <v>44399.619664351849</v>
      </c>
    </row>
    <row r="57" spans="1:17" ht="18" x14ac:dyDescent="0.25">
      <c r="A57" s="141" t="str">
        <f>VLOOKUP(E57,'LISTADO ATM'!$A$2:$C$901,3,0)</f>
        <v>ESTE</v>
      </c>
      <c r="B57" s="138">
        <v>3335962665</v>
      </c>
      <c r="C57" s="99">
        <v>44398.666932870372</v>
      </c>
      <c r="D57" s="99" t="s">
        <v>2445</v>
      </c>
      <c r="E57" s="133">
        <v>651</v>
      </c>
      <c r="F57" s="141" t="str">
        <f>VLOOKUP(E57,VIP!$A$2:$O14511,2,0)</f>
        <v>DRBR651</v>
      </c>
      <c r="G57" s="141" t="str">
        <f>VLOOKUP(E57,'LISTADO ATM'!$A$2:$B$900,2,0)</f>
        <v>ATM Eco Petroleo Romana</v>
      </c>
      <c r="H57" s="141" t="str">
        <f>VLOOKUP(E57,VIP!$A$2:$O19472,7,FALSE)</f>
        <v>Si</v>
      </c>
      <c r="I57" s="141" t="str">
        <f>VLOOKUP(E57,VIP!$A$2:$O11437,8,FALSE)</f>
        <v>Si</v>
      </c>
      <c r="J57" s="141" t="str">
        <f>VLOOKUP(E57,VIP!$A$2:$O11387,8,FALSE)</f>
        <v>Si</v>
      </c>
      <c r="K57" s="141" t="str">
        <f>VLOOKUP(E57,VIP!$A$2:$O14961,6,0)</f>
        <v>NO</v>
      </c>
      <c r="L57" s="142" t="s">
        <v>2414</v>
      </c>
      <c r="M57" s="165" t="s">
        <v>2541</v>
      </c>
      <c r="N57" s="98" t="s">
        <v>2449</v>
      </c>
      <c r="O57" s="141" t="s">
        <v>2450</v>
      </c>
      <c r="P57" s="141"/>
      <c r="Q57" s="164">
        <v>44399.459780092591</v>
      </c>
    </row>
    <row r="58" spans="1:17" ht="18" x14ac:dyDescent="0.25">
      <c r="A58" s="141" t="str">
        <f>VLOOKUP(E58,'LISTADO ATM'!$A$2:$C$901,3,0)</f>
        <v>ESTE</v>
      </c>
      <c r="B58" s="138">
        <v>3335962463</v>
      </c>
      <c r="C58" s="99">
        <v>44398.58965277778</v>
      </c>
      <c r="D58" s="99" t="s">
        <v>2445</v>
      </c>
      <c r="E58" s="133">
        <v>742</v>
      </c>
      <c r="F58" s="141" t="str">
        <f>VLOOKUP(E58,VIP!$A$2:$O14515,2,0)</f>
        <v>DRBR990</v>
      </c>
      <c r="G58" s="141" t="str">
        <f>VLOOKUP(E58,'LISTADO ATM'!$A$2:$B$900,2,0)</f>
        <v xml:space="preserve">ATM Oficina Plaza del Rey (La Romana) </v>
      </c>
      <c r="H58" s="141" t="str">
        <f>VLOOKUP(E58,VIP!$A$2:$O19476,7,FALSE)</f>
        <v>Si</v>
      </c>
      <c r="I58" s="141" t="str">
        <f>VLOOKUP(E58,VIP!$A$2:$O11441,8,FALSE)</f>
        <v>Si</v>
      </c>
      <c r="J58" s="141" t="str">
        <f>VLOOKUP(E58,VIP!$A$2:$O11391,8,FALSE)</f>
        <v>Si</v>
      </c>
      <c r="K58" s="141" t="str">
        <f>VLOOKUP(E58,VIP!$A$2:$O14965,6,0)</f>
        <v>NO</v>
      </c>
      <c r="L58" s="142" t="s">
        <v>2414</v>
      </c>
      <c r="M58" s="165" t="s">
        <v>2541</v>
      </c>
      <c r="N58" s="98" t="s">
        <v>2449</v>
      </c>
      <c r="O58" s="141" t="s">
        <v>2450</v>
      </c>
      <c r="P58" s="141"/>
      <c r="Q58" s="164">
        <v>44399.619664351849</v>
      </c>
    </row>
    <row r="59" spans="1:17" ht="18" x14ac:dyDescent="0.25">
      <c r="A59" s="141" t="str">
        <f>VLOOKUP(E59,'LISTADO ATM'!$A$2:$C$901,3,0)</f>
        <v>NORTE</v>
      </c>
      <c r="B59" s="138">
        <v>3335962927</v>
      </c>
      <c r="C59" s="99">
        <v>44398.895381944443</v>
      </c>
      <c r="D59" s="99" t="s">
        <v>2465</v>
      </c>
      <c r="E59" s="133">
        <v>746</v>
      </c>
      <c r="F59" s="141" t="str">
        <f>VLOOKUP(E59,VIP!$A$2:$O14518,2,0)</f>
        <v>DRBR156</v>
      </c>
      <c r="G59" s="141" t="str">
        <f>VLOOKUP(E59,'LISTADO ATM'!$A$2:$B$900,2,0)</f>
        <v xml:space="preserve">ATM Oficina Las Terrenas </v>
      </c>
      <c r="H59" s="141" t="str">
        <f>VLOOKUP(E59,VIP!$A$2:$O19479,7,FALSE)</f>
        <v>Si</v>
      </c>
      <c r="I59" s="141" t="str">
        <f>VLOOKUP(E59,VIP!$A$2:$O11444,8,FALSE)</f>
        <v>Si</v>
      </c>
      <c r="J59" s="141" t="str">
        <f>VLOOKUP(E59,VIP!$A$2:$O11394,8,FALSE)</f>
        <v>Si</v>
      </c>
      <c r="K59" s="141" t="str">
        <f>VLOOKUP(E59,VIP!$A$2:$O14968,6,0)</f>
        <v>SI</v>
      </c>
      <c r="L59" s="142" t="s">
        <v>2414</v>
      </c>
      <c r="M59" s="165" t="s">
        <v>2541</v>
      </c>
      <c r="N59" s="165" t="s">
        <v>2627</v>
      </c>
      <c r="O59" s="141" t="s">
        <v>2466</v>
      </c>
      <c r="P59" s="141"/>
      <c r="Q59" s="164">
        <v>44399.459780092591</v>
      </c>
    </row>
    <row r="60" spans="1:17" ht="18" x14ac:dyDescent="0.25">
      <c r="A60" s="141" t="str">
        <f>VLOOKUP(E60,'LISTADO ATM'!$A$2:$C$901,3,0)</f>
        <v>SUR</v>
      </c>
      <c r="B60" s="138">
        <v>3335962933</v>
      </c>
      <c r="C60" s="99">
        <v>44398.947222222225</v>
      </c>
      <c r="D60" s="99" t="s">
        <v>2445</v>
      </c>
      <c r="E60" s="133">
        <v>783</v>
      </c>
      <c r="F60" s="141" t="str">
        <f>VLOOKUP(E60,VIP!$A$2:$O14515,2,0)</f>
        <v>DRBR303</v>
      </c>
      <c r="G60" s="141" t="str">
        <f>VLOOKUP(E60,'LISTADO ATM'!$A$2:$B$900,2,0)</f>
        <v xml:space="preserve">ATM Autobanco Alfa y Omega (Barahona) </v>
      </c>
      <c r="H60" s="141" t="str">
        <f>VLOOKUP(E60,VIP!$A$2:$O19476,7,FALSE)</f>
        <v>Si</v>
      </c>
      <c r="I60" s="141" t="str">
        <f>VLOOKUP(E60,VIP!$A$2:$O11441,8,FALSE)</f>
        <v>Si</v>
      </c>
      <c r="J60" s="141" t="str">
        <f>VLOOKUP(E60,VIP!$A$2:$O11391,8,FALSE)</f>
        <v>Si</v>
      </c>
      <c r="K60" s="141" t="str">
        <f>VLOOKUP(E60,VIP!$A$2:$O14965,6,0)</f>
        <v>NO</v>
      </c>
      <c r="L60" s="142" t="s">
        <v>2414</v>
      </c>
      <c r="M60" s="165" t="s">
        <v>2541</v>
      </c>
      <c r="N60" s="98" t="s">
        <v>2449</v>
      </c>
      <c r="O60" s="141" t="s">
        <v>2450</v>
      </c>
      <c r="P60" s="141"/>
      <c r="Q60" s="164">
        <v>44399.619664351849</v>
      </c>
    </row>
    <row r="61" spans="1:17" ht="18" x14ac:dyDescent="0.25">
      <c r="A61" s="141" t="str">
        <f>VLOOKUP(E61,'LISTADO ATM'!$A$2:$C$901,3,0)</f>
        <v>ESTE</v>
      </c>
      <c r="B61" s="138">
        <v>3335962770</v>
      </c>
      <c r="C61" s="99">
        <v>44398.704293981478</v>
      </c>
      <c r="D61" s="99" t="s">
        <v>2465</v>
      </c>
      <c r="E61" s="133">
        <v>842</v>
      </c>
      <c r="F61" s="141" t="str">
        <f>VLOOKUP(E61,VIP!$A$2:$O14514,2,0)</f>
        <v>DRBR842</v>
      </c>
      <c r="G61" s="141" t="str">
        <f>VLOOKUP(E61,'LISTADO ATM'!$A$2:$B$900,2,0)</f>
        <v xml:space="preserve">ATM Plaza Orense II (La Romana) </v>
      </c>
      <c r="H61" s="141" t="str">
        <f>VLOOKUP(E61,VIP!$A$2:$O19475,7,FALSE)</f>
        <v>Si</v>
      </c>
      <c r="I61" s="141" t="str">
        <f>VLOOKUP(E61,VIP!$A$2:$O11440,8,FALSE)</f>
        <v>Si</v>
      </c>
      <c r="J61" s="141" t="str">
        <f>VLOOKUP(E61,VIP!$A$2:$O11390,8,FALSE)</f>
        <v>Si</v>
      </c>
      <c r="K61" s="141" t="str">
        <f>VLOOKUP(E61,VIP!$A$2:$O14964,6,0)</f>
        <v>NO</v>
      </c>
      <c r="L61" s="142" t="s">
        <v>2414</v>
      </c>
      <c r="M61" s="165" t="s">
        <v>2541</v>
      </c>
      <c r="N61" s="165" t="s">
        <v>2627</v>
      </c>
      <c r="O61" s="141" t="s">
        <v>2466</v>
      </c>
      <c r="P61" s="141"/>
      <c r="Q61" s="164">
        <v>44399.619664351849</v>
      </c>
    </row>
    <row r="62" spans="1:17" ht="18" x14ac:dyDescent="0.25">
      <c r="A62" s="141" t="str">
        <f>VLOOKUP(E62,'LISTADO ATM'!$A$2:$C$901,3,0)</f>
        <v>DISTRITO NACIONAL</v>
      </c>
      <c r="B62" s="138">
        <v>3335962919</v>
      </c>
      <c r="C62" s="99">
        <v>44398.83935185185</v>
      </c>
      <c r="D62" s="99" t="s">
        <v>2465</v>
      </c>
      <c r="E62" s="133">
        <v>930</v>
      </c>
      <c r="F62" s="141" t="str">
        <f>VLOOKUP(E62,VIP!$A$2:$O14525,2,0)</f>
        <v>DRBR930</v>
      </c>
      <c r="G62" s="141" t="str">
        <f>VLOOKUP(E62,'LISTADO ATM'!$A$2:$B$900,2,0)</f>
        <v>ATM Oficina Plaza Spring Center</v>
      </c>
      <c r="H62" s="141" t="str">
        <f>VLOOKUP(E62,VIP!$A$2:$O19486,7,FALSE)</f>
        <v>Si</v>
      </c>
      <c r="I62" s="141" t="str">
        <f>VLOOKUP(E62,VIP!$A$2:$O11451,8,FALSE)</f>
        <v>Si</v>
      </c>
      <c r="J62" s="141" t="str">
        <f>VLOOKUP(E62,VIP!$A$2:$O11401,8,FALSE)</f>
        <v>Si</v>
      </c>
      <c r="K62" s="141" t="str">
        <f>VLOOKUP(E62,VIP!$A$2:$O14975,6,0)</f>
        <v>NO</v>
      </c>
      <c r="L62" s="142" t="s">
        <v>2414</v>
      </c>
      <c r="M62" s="165" t="s">
        <v>2541</v>
      </c>
      <c r="N62" s="98" t="s">
        <v>2449</v>
      </c>
      <c r="O62" s="141" t="s">
        <v>2466</v>
      </c>
      <c r="P62" s="141"/>
      <c r="Q62" s="164">
        <v>44399.619664351849</v>
      </c>
    </row>
    <row r="63" spans="1:17" ht="18" x14ac:dyDescent="0.25">
      <c r="A63" s="141" t="str">
        <f>VLOOKUP(E63,'LISTADO ATM'!$A$2:$C$901,3,0)</f>
        <v>ESTE</v>
      </c>
      <c r="B63" s="138">
        <v>3335962453</v>
      </c>
      <c r="C63" s="99">
        <v>44398.586689814816</v>
      </c>
      <c r="D63" s="99" t="s">
        <v>2465</v>
      </c>
      <c r="E63" s="133">
        <v>945</v>
      </c>
      <c r="F63" s="141" t="str">
        <f>VLOOKUP(E63,VIP!$A$2:$O14518,2,0)</f>
        <v>DRBR945</v>
      </c>
      <c r="G63" s="141" t="str">
        <f>VLOOKUP(E63,'LISTADO ATM'!$A$2:$B$900,2,0)</f>
        <v xml:space="preserve">ATM UNP El Valle (Hato Mayor) </v>
      </c>
      <c r="H63" s="141" t="str">
        <f>VLOOKUP(E63,VIP!$A$2:$O19479,7,FALSE)</f>
        <v>Si</v>
      </c>
      <c r="I63" s="141" t="str">
        <f>VLOOKUP(E63,VIP!$A$2:$O11444,8,FALSE)</f>
        <v>Si</v>
      </c>
      <c r="J63" s="141" t="str">
        <f>VLOOKUP(E63,VIP!$A$2:$O11394,8,FALSE)</f>
        <v>Si</v>
      </c>
      <c r="K63" s="141" t="str">
        <f>VLOOKUP(E63,VIP!$A$2:$O14968,6,0)</f>
        <v>NO</v>
      </c>
      <c r="L63" s="142" t="s">
        <v>2414</v>
      </c>
      <c r="M63" s="165" t="s">
        <v>2541</v>
      </c>
      <c r="N63" s="98" t="s">
        <v>2449</v>
      </c>
      <c r="O63" s="141" t="s">
        <v>2582</v>
      </c>
      <c r="P63" s="141"/>
      <c r="Q63" s="164">
        <v>44399.619664351849</v>
      </c>
    </row>
    <row r="64" spans="1:17" ht="18" x14ac:dyDescent="0.25">
      <c r="A64" s="141" t="str">
        <f>VLOOKUP(E64,'LISTADO ATM'!$A$2:$C$901,3,0)</f>
        <v>NORTE</v>
      </c>
      <c r="B64" s="138" t="s">
        <v>2604</v>
      </c>
      <c r="C64" s="99">
        <v>44399.232291666667</v>
      </c>
      <c r="D64" s="99" t="s">
        <v>2602</v>
      </c>
      <c r="E64" s="133">
        <v>950</v>
      </c>
      <c r="F64" s="141" t="str">
        <f>VLOOKUP(E64,VIP!$A$2:$O14516,2,0)</f>
        <v>DRBR12G</v>
      </c>
      <c r="G64" s="141" t="str">
        <f>VLOOKUP(E64,'LISTADO ATM'!$A$2:$B$900,2,0)</f>
        <v xml:space="preserve">ATM Oficina Monterrico </v>
      </c>
      <c r="H64" s="141" t="str">
        <f>VLOOKUP(E64,VIP!$A$2:$O19477,7,FALSE)</f>
        <v>Si</v>
      </c>
      <c r="I64" s="141" t="str">
        <f>VLOOKUP(E64,VIP!$A$2:$O11442,8,FALSE)</f>
        <v>Si</v>
      </c>
      <c r="J64" s="141" t="str">
        <f>VLOOKUP(E64,VIP!$A$2:$O11392,8,FALSE)</f>
        <v>Si</v>
      </c>
      <c r="K64" s="141" t="str">
        <f>VLOOKUP(E64,VIP!$A$2:$O14966,6,0)</f>
        <v>SI</v>
      </c>
      <c r="L64" s="142" t="s">
        <v>2414</v>
      </c>
      <c r="M64" s="165" t="s">
        <v>2541</v>
      </c>
      <c r="N64" s="98" t="s">
        <v>2449</v>
      </c>
      <c r="O64" s="141" t="s">
        <v>2611</v>
      </c>
      <c r="P64" s="141"/>
      <c r="Q64" s="164">
        <v>44399.459780092591</v>
      </c>
    </row>
    <row r="65" spans="1:17" ht="18" x14ac:dyDescent="0.25">
      <c r="A65" s="141" t="str">
        <f>VLOOKUP(E65,'LISTADO ATM'!$A$2:$C$901,3,0)</f>
        <v>DISTRITO NACIONAL</v>
      </c>
      <c r="B65" s="138">
        <v>3335962519</v>
      </c>
      <c r="C65" s="99">
        <v>44398.614004629628</v>
      </c>
      <c r="D65" s="99" t="s">
        <v>2465</v>
      </c>
      <c r="E65" s="133">
        <v>957</v>
      </c>
      <c r="F65" s="141" t="str">
        <f>VLOOKUP(E65,VIP!$A$2:$O14509,2,0)</f>
        <v>DRBR23F</v>
      </c>
      <c r="G65" s="141" t="str">
        <f>VLOOKUP(E65,'LISTADO ATM'!$A$2:$B$900,2,0)</f>
        <v xml:space="preserve">ATM Oficina Venezuela </v>
      </c>
      <c r="H65" s="141" t="str">
        <f>VLOOKUP(E65,VIP!$A$2:$O19470,7,FALSE)</f>
        <v>Si</v>
      </c>
      <c r="I65" s="141" t="str">
        <f>VLOOKUP(E65,VIP!$A$2:$O11435,8,FALSE)</f>
        <v>Si</v>
      </c>
      <c r="J65" s="141" t="str">
        <f>VLOOKUP(E65,VIP!$A$2:$O11385,8,FALSE)</f>
        <v>Si</v>
      </c>
      <c r="K65" s="141" t="str">
        <f>VLOOKUP(E65,VIP!$A$2:$O14959,6,0)</f>
        <v>SI</v>
      </c>
      <c r="L65" s="142" t="s">
        <v>2414</v>
      </c>
      <c r="M65" s="165" t="s">
        <v>2541</v>
      </c>
      <c r="N65" s="165" t="s">
        <v>2627</v>
      </c>
      <c r="O65" s="141" t="s">
        <v>2582</v>
      </c>
      <c r="P65" s="141"/>
      <c r="Q65" s="164">
        <v>44399.459780092591</v>
      </c>
    </row>
    <row r="66" spans="1:17" ht="18" x14ac:dyDescent="0.25">
      <c r="A66" s="141" t="str">
        <f>VLOOKUP(E66,'LISTADO ATM'!$A$2:$C$901,3,0)</f>
        <v>DISTRITO NACIONAL</v>
      </c>
      <c r="B66" s="138">
        <v>3335961866</v>
      </c>
      <c r="C66" s="99">
        <v>44398.411134259259</v>
      </c>
      <c r="D66" s="99" t="s">
        <v>2177</v>
      </c>
      <c r="E66" s="133">
        <v>298</v>
      </c>
      <c r="F66" s="141" t="str">
        <f>VLOOKUP(E66,VIP!$A$2:$O14500,2,0)</f>
        <v>DRBR298</v>
      </c>
      <c r="G66" s="141" t="str">
        <f>VLOOKUP(E66,'LISTADO ATM'!$A$2:$B$900,2,0)</f>
        <v xml:space="preserve">ATM S/M Aprezio Engombe </v>
      </c>
      <c r="H66" s="141" t="str">
        <f>VLOOKUP(E66,VIP!$A$2:$O19461,7,FALSE)</f>
        <v>Si</v>
      </c>
      <c r="I66" s="141" t="str">
        <f>VLOOKUP(E66,VIP!$A$2:$O11426,8,FALSE)</f>
        <v>Si</v>
      </c>
      <c r="J66" s="141" t="str">
        <f>VLOOKUP(E66,VIP!$A$2:$O11376,8,FALSE)</f>
        <v>Si</v>
      </c>
      <c r="K66" s="141" t="str">
        <f>VLOOKUP(E66,VIP!$A$2:$O14950,6,0)</f>
        <v>NO</v>
      </c>
      <c r="L66" s="142" t="s">
        <v>2461</v>
      </c>
      <c r="M66" s="165" t="s">
        <v>2541</v>
      </c>
      <c r="N66" s="165" t="s">
        <v>2627</v>
      </c>
      <c r="O66" s="141" t="s">
        <v>2451</v>
      </c>
      <c r="P66" s="141"/>
      <c r="Q66" s="164">
        <v>44399.619664351849</v>
      </c>
    </row>
    <row r="67" spans="1:17" ht="18" x14ac:dyDescent="0.25">
      <c r="A67" s="141" t="str">
        <f>VLOOKUP(E67,'LISTADO ATM'!$A$2:$C$901,3,0)</f>
        <v>DISTRITO NACIONAL</v>
      </c>
      <c r="B67" s="138">
        <v>3335962930</v>
      </c>
      <c r="C67" s="99">
        <v>44398.91170138889</v>
      </c>
      <c r="D67" s="99" t="s">
        <v>2177</v>
      </c>
      <c r="E67" s="133">
        <v>85</v>
      </c>
      <c r="F67" s="141" t="str">
        <f>VLOOKUP(E67,VIP!$A$2:$O14515,2,0)</f>
        <v>DRBR085</v>
      </c>
      <c r="G67" s="141" t="str">
        <f>VLOOKUP(E67,'LISTADO ATM'!$A$2:$B$900,2,0)</f>
        <v xml:space="preserve">ATM Oficina San Isidro (Fuerza Aérea) </v>
      </c>
      <c r="H67" s="141" t="str">
        <f>VLOOKUP(E67,VIP!$A$2:$O19476,7,FALSE)</f>
        <v>Si</v>
      </c>
      <c r="I67" s="141" t="str">
        <f>VLOOKUP(E67,VIP!$A$2:$O11441,8,FALSE)</f>
        <v>Si</v>
      </c>
      <c r="J67" s="141" t="str">
        <f>VLOOKUP(E67,VIP!$A$2:$O11391,8,FALSE)</f>
        <v>Si</v>
      </c>
      <c r="K67" s="141" t="str">
        <f>VLOOKUP(E67,VIP!$A$2:$O14965,6,0)</f>
        <v>NO</v>
      </c>
      <c r="L67" s="142" t="s">
        <v>2461</v>
      </c>
      <c r="M67" s="165" t="s">
        <v>2541</v>
      </c>
      <c r="N67" s="165" t="s">
        <v>2627</v>
      </c>
      <c r="O67" s="141" t="s">
        <v>2451</v>
      </c>
      <c r="P67" s="141"/>
      <c r="Q67" s="164">
        <v>44399.459780092591</v>
      </c>
    </row>
    <row r="68" spans="1:17" ht="18" x14ac:dyDescent="0.25">
      <c r="A68" s="141" t="str">
        <f>VLOOKUP(E68,'LISTADO ATM'!$A$2:$C$901,3,0)</f>
        <v>DISTRITO NACIONAL</v>
      </c>
      <c r="B68" s="138">
        <v>3335960638</v>
      </c>
      <c r="C68" s="99">
        <v>44398.34652777778</v>
      </c>
      <c r="D68" s="99" t="s">
        <v>2177</v>
      </c>
      <c r="E68" s="133">
        <v>231</v>
      </c>
      <c r="F68" s="141" t="str">
        <f>VLOOKUP(E68,VIP!$A$2:$O14511,2,0)</f>
        <v>DRBR231</v>
      </c>
      <c r="G68" s="141" t="str">
        <f>VLOOKUP(E68,'LISTADO ATM'!$A$2:$B$900,2,0)</f>
        <v xml:space="preserve">ATM Oficina Zona Oriental </v>
      </c>
      <c r="H68" s="141" t="str">
        <f>VLOOKUP(E68,VIP!$A$2:$O19472,7,FALSE)</f>
        <v>Si</v>
      </c>
      <c r="I68" s="141" t="str">
        <f>VLOOKUP(E68,VIP!$A$2:$O11437,8,FALSE)</f>
        <v>Si</v>
      </c>
      <c r="J68" s="141" t="str">
        <f>VLOOKUP(E68,VIP!$A$2:$O11387,8,FALSE)</f>
        <v>Si</v>
      </c>
      <c r="K68" s="141" t="str">
        <f>VLOOKUP(E68,VIP!$A$2:$O14961,6,0)</f>
        <v>SI</v>
      </c>
      <c r="L68" s="142" t="s">
        <v>2461</v>
      </c>
      <c r="M68" s="165" t="s">
        <v>2541</v>
      </c>
      <c r="N68" s="165" t="s">
        <v>2627</v>
      </c>
      <c r="O68" s="141" t="s">
        <v>2451</v>
      </c>
      <c r="P68" s="98"/>
      <c r="Q68" s="164">
        <v>44399.619664351849</v>
      </c>
    </row>
    <row r="69" spans="1:17" ht="18" x14ac:dyDescent="0.25">
      <c r="A69" s="141" t="str">
        <f>VLOOKUP(E69,'LISTADO ATM'!$A$2:$C$901,3,0)</f>
        <v>DISTRITO NACIONAL</v>
      </c>
      <c r="B69" s="138">
        <v>3335962390</v>
      </c>
      <c r="C69" s="99">
        <v>44398.557974537034</v>
      </c>
      <c r="D69" s="99" t="s">
        <v>2177</v>
      </c>
      <c r="E69" s="133">
        <v>239</v>
      </c>
      <c r="F69" s="141" t="str">
        <f>VLOOKUP(E69,VIP!$A$2:$O14528,2,0)</f>
        <v>DRBR239</v>
      </c>
      <c r="G69" s="141" t="str">
        <f>VLOOKUP(E69,'LISTADO ATM'!$A$2:$B$900,2,0)</f>
        <v xml:space="preserve">ATM Autobanco Charles de Gaulle </v>
      </c>
      <c r="H69" s="141" t="str">
        <f>VLOOKUP(E69,VIP!$A$2:$O19489,7,FALSE)</f>
        <v>Si</v>
      </c>
      <c r="I69" s="141" t="str">
        <f>VLOOKUP(E69,VIP!$A$2:$O11454,8,FALSE)</f>
        <v>Si</v>
      </c>
      <c r="J69" s="141" t="str">
        <f>VLOOKUP(E69,VIP!$A$2:$O11404,8,FALSE)</f>
        <v>Si</v>
      </c>
      <c r="K69" s="141" t="str">
        <f>VLOOKUP(E69,VIP!$A$2:$O14978,6,0)</f>
        <v>SI</v>
      </c>
      <c r="L69" s="142" t="s">
        <v>2461</v>
      </c>
      <c r="M69" s="165" t="s">
        <v>2541</v>
      </c>
      <c r="N69" s="165" t="s">
        <v>2627</v>
      </c>
      <c r="O69" s="141" t="s">
        <v>2451</v>
      </c>
      <c r="P69" s="141"/>
      <c r="Q69" s="164">
        <v>44399.459780092591</v>
      </c>
    </row>
    <row r="70" spans="1:17" ht="18" x14ac:dyDescent="0.25">
      <c r="A70" s="141" t="str">
        <f>VLOOKUP(E70,'LISTADO ATM'!$A$2:$C$901,3,0)</f>
        <v>ESTE</v>
      </c>
      <c r="B70" s="138" t="s">
        <v>2618</v>
      </c>
      <c r="C70" s="99">
        <v>44399.449675925927</v>
      </c>
      <c r="D70" s="99" t="s">
        <v>2177</v>
      </c>
      <c r="E70" s="133">
        <v>268</v>
      </c>
      <c r="F70" s="141" t="str">
        <f>VLOOKUP(E70,VIP!$A$2:$O14527,2,0)</f>
        <v>DRBR268</v>
      </c>
      <c r="G70" s="141" t="str">
        <f>VLOOKUP(E70,'LISTADO ATM'!$A$2:$B$900,2,0)</f>
        <v xml:space="preserve">ATM Autobanco La Altagracia (Higuey) </v>
      </c>
      <c r="H70" s="141" t="str">
        <f>VLOOKUP(E70,VIP!$A$2:$O19488,7,FALSE)</f>
        <v>Si</v>
      </c>
      <c r="I70" s="141" t="str">
        <f>VLOOKUP(E70,VIP!$A$2:$O11453,8,FALSE)</f>
        <v>Si</v>
      </c>
      <c r="J70" s="141" t="str">
        <f>VLOOKUP(E70,VIP!$A$2:$O11403,8,FALSE)</f>
        <v>Si</v>
      </c>
      <c r="K70" s="141" t="str">
        <f>VLOOKUP(E70,VIP!$A$2:$O14977,6,0)</f>
        <v>NO</v>
      </c>
      <c r="L70" s="142" t="s">
        <v>2461</v>
      </c>
      <c r="M70" s="165" t="s">
        <v>2541</v>
      </c>
      <c r="N70" s="98" t="s">
        <v>2449</v>
      </c>
      <c r="O70" s="141" t="s">
        <v>2451</v>
      </c>
      <c r="P70" s="141"/>
      <c r="Q70" s="164">
        <v>44399.619664351849</v>
      </c>
    </row>
    <row r="71" spans="1:17" ht="18" x14ac:dyDescent="0.25">
      <c r="A71" s="141" t="str">
        <f>VLOOKUP(E71,'LISTADO ATM'!$A$2:$C$901,3,0)</f>
        <v>NORTE</v>
      </c>
      <c r="B71" s="138">
        <v>3335962914</v>
      </c>
      <c r="C71" s="99">
        <v>44398.822858796295</v>
      </c>
      <c r="D71" s="99" t="s">
        <v>2178</v>
      </c>
      <c r="E71" s="133">
        <v>299</v>
      </c>
      <c r="F71" s="141" t="str">
        <f>VLOOKUP(E71,VIP!$A$2:$O14526,2,0)</f>
        <v>DRBR299</v>
      </c>
      <c r="G71" s="141" t="str">
        <f>VLOOKUP(E71,'LISTADO ATM'!$A$2:$B$900,2,0)</f>
        <v xml:space="preserve">ATM S/M Aprezio Cotui </v>
      </c>
      <c r="H71" s="141" t="str">
        <f>VLOOKUP(E71,VIP!$A$2:$O19487,7,FALSE)</f>
        <v>Si</v>
      </c>
      <c r="I71" s="141" t="str">
        <f>VLOOKUP(E71,VIP!$A$2:$O11452,8,FALSE)</f>
        <v>Si</v>
      </c>
      <c r="J71" s="141" t="str">
        <f>VLOOKUP(E71,VIP!$A$2:$O11402,8,FALSE)</f>
        <v>Si</v>
      </c>
      <c r="K71" s="141" t="str">
        <f>VLOOKUP(E71,VIP!$A$2:$O14976,6,0)</f>
        <v>NO</v>
      </c>
      <c r="L71" s="142" t="s">
        <v>2461</v>
      </c>
      <c r="M71" s="165" t="s">
        <v>2541</v>
      </c>
      <c r="N71" s="165" t="s">
        <v>2627</v>
      </c>
      <c r="O71" s="141" t="s">
        <v>2581</v>
      </c>
      <c r="P71" s="141"/>
      <c r="Q71" s="164">
        <v>44399.619664351849</v>
      </c>
    </row>
    <row r="72" spans="1:17" ht="18" x14ac:dyDescent="0.25">
      <c r="A72" s="141" t="str">
        <f>VLOOKUP(E72,'LISTADO ATM'!$A$2:$C$901,3,0)</f>
        <v>DISTRITO NACIONAL</v>
      </c>
      <c r="B72" s="138">
        <v>3335962900</v>
      </c>
      <c r="C72" s="99">
        <v>44398.791747685187</v>
      </c>
      <c r="D72" s="99" t="s">
        <v>2177</v>
      </c>
      <c r="E72" s="133">
        <v>415</v>
      </c>
      <c r="F72" s="141" t="str">
        <f>VLOOKUP(E72,VIP!$A$2:$O14534,2,0)</f>
        <v>DRBR415</v>
      </c>
      <c r="G72" s="141" t="str">
        <f>VLOOKUP(E72,'LISTADO ATM'!$A$2:$B$900,2,0)</f>
        <v xml:space="preserve">ATM Autobanco San Martín I </v>
      </c>
      <c r="H72" s="141" t="str">
        <f>VLOOKUP(E72,VIP!$A$2:$O19495,7,FALSE)</f>
        <v>Si</v>
      </c>
      <c r="I72" s="141" t="str">
        <f>VLOOKUP(E72,VIP!$A$2:$O11460,8,FALSE)</f>
        <v>Si</v>
      </c>
      <c r="J72" s="141" t="str">
        <f>VLOOKUP(E72,VIP!$A$2:$O11410,8,FALSE)</f>
        <v>Si</v>
      </c>
      <c r="K72" s="141" t="str">
        <f>VLOOKUP(E72,VIP!$A$2:$O14984,6,0)</f>
        <v>NO</v>
      </c>
      <c r="L72" s="142" t="s">
        <v>2461</v>
      </c>
      <c r="M72" s="165" t="s">
        <v>2541</v>
      </c>
      <c r="N72" s="165" t="s">
        <v>2627</v>
      </c>
      <c r="O72" s="141" t="s">
        <v>2451</v>
      </c>
      <c r="P72" s="141"/>
      <c r="Q72" s="164">
        <v>44399.619664351849</v>
      </c>
    </row>
    <row r="73" spans="1:17" ht="18" x14ac:dyDescent="0.25">
      <c r="A73" s="141" t="str">
        <f>VLOOKUP(E73,'LISTADO ATM'!$A$2:$C$901,3,0)</f>
        <v>DISTRITO NACIONAL</v>
      </c>
      <c r="B73" s="138">
        <v>3335960610</v>
      </c>
      <c r="C73" s="99">
        <v>44397.439363425925</v>
      </c>
      <c r="D73" s="99" t="s">
        <v>2177</v>
      </c>
      <c r="E73" s="133">
        <v>836</v>
      </c>
      <c r="F73" s="141" t="str">
        <f>VLOOKUP(E73,VIP!$A$2:$O14464,2,0)</f>
        <v>DRBR836</v>
      </c>
      <c r="G73" s="141" t="str">
        <f>VLOOKUP(E73,'LISTADO ATM'!$A$2:$B$900,2,0)</f>
        <v xml:space="preserve">ATM UNP Plaza Luperón </v>
      </c>
      <c r="H73" s="141" t="str">
        <f>VLOOKUP(E73,VIP!$A$2:$O19425,7,FALSE)</f>
        <v>Si</v>
      </c>
      <c r="I73" s="141" t="str">
        <f>VLOOKUP(E73,VIP!$A$2:$O11390,8,FALSE)</f>
        <v>Si</v>
      </c>
      <c r="J73" s="141" t="str">
        <f>VLOOKUP(E73,VIP!$A$2:$O11340,8,FALSE)</f>
        <v>Si</v>
      </c>
      <c r="K73" s="141" t="str">
        <f>VLOOKUP(E73,VIP!$A$2:$O14914,6,0)</f>
        <v>NO</v>
      </c>
      <c r="L73" s="142" t="s">
        <v>2461</v>
      </c>
      <c r="M73" s="165" t="s">
        <v>2541</v>
      </c>
      <c r="N73" s="165" t="s">
        <v>2627</v>
      </c>
      <c r="O73" s="141" t="s">
        <v>2451</v>
      </c>
      <c r="P73" s="141"/>
      <c r="Q73" s="164">
        <v>44399.619664351849</v>
      </c>
    </row>
    <row r="74" spans="1:17" ht="18" x14ac:dyDescent="0.25">
      <c r="A74" s="141" t="str">
        <f>VLOOKUP(E74,'LISTADO ATM'!$A$2:$C$901,3,0)</f>
        <v>NORTE</v>
      </c>
      <c r="B74" s="138">
        <v>3335962736</v>
      </c>
      <c r="C74" s="99">
        <v>44398.691805555558</v>
      </c>
      <c r="D74" s="99" t="s">
        <v>2178</v>
      </c>
      <c r="E74" s="133">
        <v>864</v>
      </c>
      <c r="F74" s="141" t="str">
        <f>VLOOKUP(E74,VIP!$A$2:$O14516,2,0)</f>
        <v>DRBR864</v>
      </c>
      <c r="G74" s="141" t="str">
        <f>VLOOKUP(E74,'LISTADO ATM'!$A$2:$B$900,2,0)</f>
        <v xml:space="preserve">ATM Palmares Mall (San Francisco) </v>
      </c>
      <c r="H74" s="141" t="str">
        <f>VLOOKUP(E74,VIP!$A$2:$O19477,7,FALSE)</f>
        <v>Si</v>
      </c>
      <c r="I74" s="141" t="str">
        <f>VLOOKUP(E74,VIP!$A$2:$O11442,8,FALSE)</f>
        <v>Si</v>
      </c>
      <c r="J74" s="141" t="str">
        <f>VLOOKUP(E74,VIP!$A$2:$O11392,8,FALSE)</f>
        <v>Si</v>
      </c>
      <c r="K74" s="141" t="str">
        <f>VLOOKUP(E74,VIP!$A$2:$O14966,6,0)</f>
        <v>NO</v>
      </c>
      <c r="L74" s="142" t="s">
        <v>2461</v>
      </c>
      <c r="M74" s="165" t="s">
        <v>2541</v>
      </c>
      <c r="N74" s="165" t="s">
        <v>2627</v>
      </c>
      <c r="O74" s="141" t="s">
        <v>2581</v>
      </c>
      <c r="P74" s="141"/>
      <c r="Q74" s="164">
        <v>44399.459780092591</v>
      </c>
    </row>
    <row r="75" spans="1:17" ht="18" x14ac:dyDescent="0.25">
      <c r="A75" s="141" t="str">
        <f>VLOOKUP(E75,'LISTADO ATM'!$A$2:$C$901,3,0)</f>
        <v>DISTRITO NACIONAL</v>
      </c>
      <c r="B75" s="138" t="s">
        <v>2632</v>
      </c>
      <c r="C75" s="99">
        <v>44399.55259259259</v>
      </c>
      <c r="D75" s="99" t="s">
        <v>2177</v>
      </c>
      <c r="E75" s="133">
        <v>955</v>
      </c>
      <c r="F75" s="141" t="str">
        <f>VLOOKUP(E75,VIP!$A$2:$O14532,2,0)</f>
        <v>DRBR955</v>
      </c>
      <c r="G75" s="141" t="str">
        <f>VLOOKUP(E75,'LISTADO ATM'!$A$2:$B$900,2,0)</f>
        <v xml:space="preserve">ATM Oficina Americana Independencia II </v>
      </c>
      <c r="H75" s="141" t="str">
        <f>VLOOKUP(E75,VIP!$A$2:$O19493,7,FALSE)</f>
        <v>Si</v>
      </c>
      <c r="I75" s="141" t="str">
        <f>VLOOKUP(E75,VIP!$A$2:$O11458,8,FALSE)</f>
        <v>Si</v>
      </c>
      <c r="J75" s="141" t="str">
        <f>VLOOKUP(E75,VIP!$A$2:$O11408,8,FALSE)</f>
        <v>Si</v>
      </c>
      <c r="K75" s="141" t="str">
        <f>VLOOKUP(E75,VIP!$A$2:$O14982,6,0)</f>
        <v>NO</v>
      </c>
      <c r="L75" s="142" t="s">
        <v>2461</v>
      </c>
      <c r="M75" s="165" t="s">
        <v>2541</v>
      </c>
      <c r="N75" s="165" t="s">
        <v>2627</v>
      </c>
      <c r="O75" s="141" t="s">
        <v>2451</v>
      </c>
      <c r="P75" s="141"/>
      <c r="Q75" s="164">
        <v>44399.619664351849</v>
      </c>
    </row>
    <row r="76" spans="1:17" ht="18" x14ac:dyDescent="0.25">
      <c r="A76" s="141" t="str">
        <f>VLOOKUP(E76,'LISTADO ATM'!$A$2:$C$901,3,0)</f>
        <v>DISTRITO NACIONAL</v>
      </c>
      <c r="B76" s="138" t="s">
        <v>2628</v>
      </c>
      <c r="C76" s="99">
        <v>44399.589861111112</v>
      </c>
      <c r="D76" s="99" t="s">
        <v>2177</v>
      </c>
      <c r="E76" s="133">
        <v>2</v>
      </c>
      <c r="F76" s="141" t="str">
        <f>VLOOKUP(E76,VIP!$A$2:$O14528,2,0)</f>
        <v>DRBR002</v>
      </c>
      <c r="G76" s="141" t="str">
        <f>VLOOKUP(E76,'LISTADO ATM'!$A$2:$B$900,2,0)</f>
        <v>ATM Autoservicio Padre Castellano</v>
      </c>
      <c r="H76" s="141" t="str">
        <f>VLOOKUP(E76,VIP!$A$2:$O19489,7,FALSE)</f>
        <v>Si</v>
      </c>
      <c r="I76" s="141" t="str">
        <f>VLOOKUP(E76,VIP!$A$2:$O11454,8,FALSE)</f>
        <v>Si</v>
      </c>
      <c r="J76" s="141" t="str">
        <f>VLOOKUP(E76,VIP!$A$2:$O11404,8,FALSE)</f>
        <v>Si</v>
      </c>
      <c r="K76" s="141" t="str">
        <f>VLOOKUP(E76,VIP!$A$2:$O14978,6,0)</f>
        <v>NO</v>
      </c>
      <c r="L76" s="142" t="s">
        <v>2216</v>
      </c>
      <c r="M76" s="98" t="s">
        <v>2442</v>
      </c>
      <c r="N76" s="98" t="s">
        <v>2449</v>
      </c>
      <c r="O76" s="141" t="s">
        <v>2451</v>
      </c>
      <c r="P76" s="141"/>
      <c r="Q76" s="159" t="s">
        <v>2216</v>
      </c>
    </row>
    <row r="77" spans="1:17" ht="18" x14ac:dyDescent="0.25">
      <c r="A77" s="141" t="str">
        <f>VLOOKUP(E77,'LISTADO ATM'!$A$2:$C$901,3,0)</f>
        <v>ESTE</v>
      </c>
      <c r="B77" s="138">
        <v>3335962201</v>
      </c>
      <c r="C77" s="99">
        <v>44398.492152777777</v>
      </c>
      <c r="D77" s="99" t="s">
        <v>2177</v>
      </c>
      <c r="E77" s="133">
        <v>67</v>
      </c>
      <c r="F77" s="141" t="str">
        <f>VLOOKUP(E77,VIP!$A$2:$O14532,2,0)</f>
        <v>DRBR067</v>
      </c>
      <c r="G77" s="141" t="str">
        <f>VLOOKUP(E77,'LISTADO ATM'!$A$2:$B$900,2,0)</f>
        <v xml:space="preserve">ATM Hotel NaturaPark (Punta Cana) </v>
      </c>
      <c r="H77" s="141" t="str">
        <f>VLOOKUP(E77,VIP!$A$2:$O19493,7,FALSE)</f>
        <v>Si</v>
      </c>
      <c r="I77" s="141" t="str">
        <f>VLOOKUP(E77,VIP!$A$2:$O11458,8,FALSE)</f>
        <v>Si</v>
      </c>
      <c r="J77" s="141" t="str">
        <f>VLOOKUP(E77,VIP!$A$2:$O11408,8,FALSE)</f>
        <v>Si</v>
      </c>
      <c r="K77" s="141" t="str">
        <f>VLOOKUP(E77,VIP!$A$2:$O14982,6,0)</f>
        <v>NO</v>
      </c>
      <c r="L77" s="142" t="s">
        <v>2216</v>
      </c>
      <c r="M77" s="98" t="s">
        <v>2442</v>
      </c>
      <c r="N77" s="165" t="s">
        <v>2627</v>
      </c>
      <c r="O77" s="141" t="s">
        <v>2451</v>
      </c>
      <c r="P77" s="141"/>
      <c r="Q77" s="159" t="s">
        <v>2216</v>
      </c>
    </row>
    <row r="78" spans="1:17" ht="18" x14ac:dyDescent="0.25">
      <c r="A78" s="141" t="str">
        <f>VLOOKUP(E78,'LISTADO ATM'!$A$2:$C$901,3,0)</f>
        <v>DISTRITO NACIONAL</v>
      </c>
      <c r="B78" s="138" t="s">
        <v>2633</v>
      </c>
      <c r="C78" s="99">
        <v>44399.48909722222</v>
      </c>
      <c r="D78" s="99" t="s">
        <v>2177</v>
      </c>
      <c r="E78" s="133">
        <v>113</v>
      </c>
      <c r="F78" s="141" t="str">
        <f>VLOOKUP(E78,VIP!$A$2:$O14533,2,0)</f>
        <v>DRBR113</v>
      </c>
      <c r="G78" s="141" t="str">
        <f>VLOOKUP(E78,'LISTADO ATM'!$A$2:$B$900,2,0)</f>
        <v xml:space="preserve">ATM Autoservicio Atalaya del Mar </v>
      </c>
      <c r="H78" s="141" t="str">
        <f>VLOOKUP(E78,VIP!$A$2:$O19494,7,FALSE)</f>
        <v>Si</v>
      </c>
      <c r="I78" s="141" t="str">
        <f>VLOOKUP(E78,VIP!$A$2:$O11459,8,FALSE)</f>
        <v>No</v>
      </c>
      <c r="J78" s="141" t="str">
        <f>VLOOKUP(E78,VIP!$A$2:$O11409,8,FALSE)</f>
        <v>No</v>
      </c>
      <c r="K78" s="141" t="str">
        <f>VLOOKUP(E78,VIP!$A$2:$O14983,6,0)</f>
        <v>NO</v>
      </c>
      <c r="L78" s="142" t="s">
        <v>2216</v>
      </c>
      <c r="M78" s="98" t="s">
        <v>2442</v>
      </c>
      <c r="N78" s="98" t="s">
        <v>2449</v>
      </c>
      <c r="O78" s="141" t="s">
        <v>2451</v>
      </c>
      <c r="P78" s="141"/>
      <c r="Q78" s="159" t="s">
        <v>2216</v>
      </c>
    </row>
    <row r="79" spans="1:17" ht="18" x14ac:dyDescent="0.25">
      <c r="A79" s="141" t="str">
        <f>VLOOKUP(E79,'LISTADO ATM'!$A$2:$C$901,3,0)</f>
        <v>DISTRITO NACIONAL</v>
      </c>
      <c r="B79" s="138">
        <v>3335961738</v>
      </c>
      <c r="C79" s="99">
        <v>44398.378518518519</v>
      </c>
      <c r="D79" s="99" t="s">
        <v>2177</v>
      </c>
      <c r="E79" s="133">
        <v>224</v>
      </c>
      <c r="F79" s="141" t="str">
        <f>VLOOKUP(E79,VIP!$A$2:$O14504,2,0)</f>
        <v>DRBR224</v>
      </c>
      <c r="G79" s="141" t="str">
        <f>VLOOKUP(E79,'LISTADO ATM'!$A$2:$B$900,2,0)</f>
        <v xml:space="preserve">ATM S/M Nacional El Millón (Núñez de Cáceres) </v>
      </c>
      <c r="H79" s="141" t="str">
        <f>VLOOKUP(E79,VIP!$A$2:$O19465,7,FALSE)</f>
        <v>Si</v>
      </c>
      <c r="I79" s="141" t="str">
        <f>VLOOKUP(E79,VIP!$A$2:$O11430,8,FALSE)</f>
        <v>Si</v>
      </c>
      <c r="J79" s="141" t="str">
        <f>VLOOKUP(E79,VIP!$A$2:$O11380,8,FALSE)</f>
        <v>Si</v>
      </c>
      <c r="K79" s="141" t="str">
        <f>VLOOKUP(E79,VIP!$A$2:$O14954,6,0)</f>
        <v>SI</v>
      </c>
      <c r="L79" s="142" t="s">
        <v>2216</v>
      </c>
      <c r="M79" s="98" t="s">
        <v>2442</v>
      </c>
      <c r="N79" s="98" t="s">
        <v>2449</v>
      </c>
      <c r="O79" s="141" t="s">
        <v>2451</v>
      </c>
      <c r="P79" s="141"/>
      <c r="Q79" s="159" t="s">
        <v>2216</v>
      </c>
    </row>
    <row r="80" spans="1:17" ht="18" x14ac:dyDescent="0.25">
      <c r="A80" s="141" t="str">
        <f>VLOOKUP(E80,'LISTADO ATM'!$A$2:$C$901,3,0)</f>
        <v>DISTRITO NACIONAL</v>
      </c>
      <c r="B80" s="138" t="s">
        <v>2654</v>
      </c>
      <c r="C80" s="99">
        <v>44399.667129629626</v>
      </c>
      <c r="D80" s="99" t="s">
        <v>2177</v>
      </c>
      <c r="E80" s="133">
        <v>232</v>
      </c>
      <c r="F80" s="141" t="str">
        <f>VLOOKUP(E80,VIP!$A$2:$O14533,2,0)</f>
        <v>DRBR232</v>
      </c>
      <c r="G80" s="141" t="str">
        <f>VLOOKUP(E80,'LISTADO ATM'!$A$2:$B$900,2,0)</f>
        <v xml:space="preserve">ATM S/M Nacional Charles de Gaulle </v>
      </c>
      <c r="H80" s="141" t="str">
        <f>VLOOKUP(E80,VIP!$A$2:$O19494,7,FALSE)</f>
        <v>Si</v>
      </c>
      <c r="I80" s="141" t="str">
        <f>VLOOKUP(E80,VIP!$A$2:$O11459,8,FALSE)</f>
        <v>Si</v>
      </c>
      <c r="J80" s="141" t="str">
        <f>VLOOKUP(E80,VIP!$A$2:$O11409,8,FALSE)</f>
        <v>Si</v>
      </c>
      <c r="K80" s="141" t="str">
        <f>VLOOKUP(E80,VIP!$A$2:$O14983,6,0)</f>
        <v>SI</v>
      </c>
      <c r="L80" s="142" t="s">
        <v>2216</v>
      </c>
      <c r="M80" s="98" t="s">
        <v>2442</v>
      </c>
      <c r="N80" s="98" t="s">
        <v>2449</v>
      </c>
      <c r="O80" s="141" t="s">
        <v>2451</v>
      </c>
      <c r="P80" s="141"/>
      <c r="Q80" s="98" t="s">
        <v>2216</v>
      </c>
    </row>
    <row r="81" spans="1:17" s="116" customFormat="1" ht="18" x14ac:dyDescent="0.25">
      <c r="A81" s="141" t="str">
        <f>VLOOKUP(E81,'LISTADO ATM'!$A$2:$C$901,3,0)</f>
        <v>DISTRITO NACIONAL</v>
      </c>
      <c r="B81" s="138">
        <v>3335958165</v>
      </c>
      <c r="C81" s="99">
        <v>44395.840289351851</v>
      </c>
      <c r="D81" s="99" t="s">
        <v>2177</v>
      </c>
      <c r="E81" s="133">
        <v>240</v>
      </c>
      <c r="F81" s="141" t="str">
        <f>VLOOKUP(E81,VIP!$A$2:$O14430,2,0)</f>
        <v>DRBR24D</v>
      </c>
      <c r="G81" s="141" t="str">
        <f>VLOOKUP(E81,'LISTADO ATM'!$A$2:$B$900,2,0)</f>
        <v xml:space="preserve">ATM Oficina Carrefour I </v>
      </c>
      <c r="H81" s="141" t="str">
        <f>VLOOKUP(E81,VIP!$A$2:$O19391,7,FALSE)</f>
        <v>Si</v>
      </c>
      <c r="I81" s="141" t="str">
        <f>VLOOKUP(E81,VIP!$A$2:$O11356,8,FALSE)</f>
        <v>Si</v>
      </c>
      <c r="J81" s="141" t="str">
        <f>VLOOKUP(E81,VIP!$A$2:$O11306,8,FALSE)</f>
        <v>Si</v>
      </c>
      <c r="K81" s="141" t="str">
        <f>VLOOKUP(E81,VIP!$A$2:$O14880,6,0)</f>
        <v>SI</v>
      </c>
      <c r="L81" s="142" t="s">
        <v>2216</v>
      </c>
      <c r="M81" s="165" t="s">
        <v>2541</v>
      </c>
      <c r="N81" s="98" t="s">
        <v>2449</v>
      </c>
      <c r="O81" s="141" t="s">
        <v>2451</v>
      </c>
      <c r="P81" s="141"/>
      <c r="Q81" s="164">
        <v>44399.695138888892</v>
      </c>
    </row>
    <row r="82" spans="1:17" s="116" customFormat="1" ht="18" x14ac:dyDescent="0.25">
      <c r="A82" s="141" t="str">
        <f>VLOOKUP(E82,'LISTADO ATM'!$A$2:$C$901,3,0)</f>
        <v>DISTRITO NACIONAL</v>
      </c>
      <c r="B82" s="138">
        <v>3335962911</v>
      </c>
      <c r="C82" s="99">
        <v>44398.817557870374</v>
      </c>
      <c r="D82" s="99" t="s">
        <v>2177</v>
      </c>
      <c r="E82" s="133">
        <v>248</v>
      </c>
      <c r="F82" s="141" t="str">
        <f>VLOOKUP(E82,VIP!$A$2:$O14528,2,0)</f>
        <v>DRBR248</v>
      </c>
      <c r="G82" s="141" t="str">
        <f>VLOOKUP(E82,'LISTADO ATM'!$A$2:$B$900,2,0)</f>
        <v xml:space="preserve">ATM Shell Paraiso </v>
      </c>
      <c r="H82" s="141" t="str">
        <f>VLOOKUP(E82,VIP!$A$2:$O19489,7,FALSE)</f>
        <v>Si</v>
      </c>
      <c r="I82" s="141" t="str">
        <f>VLOOKUP(E82,VIP!$A$2:$O11454,8,FALSE)</f>
        <v>Si</v>
      </c>
      <c r="J82" s="141" t="str">
        <f>VLOOKUP(E82,VIP!$A$2:$O11404,8,FALSE)</f>
        <v>Si</v>
      </c>
      <c r="K82" s="141" t="str">
        <f>VLOOKUP(E82,VIP!$A$2:$O14978,6,0)</f>
        <v>NO</v>
      </c>
      <c r="L82" s="142" t="s">
        <v>2216</v>
      </c>
      <c r="M82" s="98" t="s">
        <v>2442</v>
      </c>
      <c r="N82" s="165" t="s">
        <v>2627</v>
      </c>
      <c r="O82" s="141" t="s">
        <v>2451</v>
      </c>
      <c r="P82" s="141"/>
      <c r="Q82" s="159" t="s">
        <v>2216</v>
      </c>
    </row>
    <row r="83" spans="1:17" s="116" customFormat="1" ht="18" x14ac:dyDescent="0.25">
      <c r="A83" s="141" t="str">
        <f>VLOOKUP(E83,'LISTADO ATM'!$A$2:$C$901,3,0)</f>
        <v>DISTRITO NACIONAL</v>
      </c>
      <c r="B83" s="138" t="s">
        <v>2621</v>
      </c>
      <c r="C83" s="99">
        <v>44399.421620370369</v>
      </c>
      <c r="D83" s="99" t="s">
        <v>2177</v>
      </c>
      <c r="E83" s="133">
        <v>453</v>
      </c>
      <c r="F83" s="141" t="str">
        <f>VLOOKUP(E83,VIP!$A$2:$O14530,2,0)</f>
        <v>DRBR453</v>
      </c>
      <c r="G83" s="141" t="str">
        <f>VLOOKUP(E83,'LISTADO ATM'!$A$2:$B$900,2,0)</f>
        <v xml:space="preserve">ATM Autobanco Sarasota II </v>
      </c>
      <c r="H83" s="141" t="str">
        <f>VLOOKUP(E83,VIP!$A$2:$O19491,7,FALSE)</f>
        <v>Si</v>
      </c>
      <c r="I83" s="141" t="str">
        <f>VLOOKUP(E83,VIP!$A$2:$O11456,8,FALSE)</f>
        <v>Si</v>
      </c>
      <c r="J83" s="141" t="str">
        <f>VLOOKUP(E83,VIP!$A$2:$O11406,8,FALSE)</f>
        <v>Si</v>
      </c>
      <c r="K83" s="141" t="str">
        <f>VLOOKUP(E83,VIP!$A$2:$O14980,6,0)</f>
        <v>SI</v>
      </c>
      <c r="L83" s="142" t="s">
        <v>2216</v>
      </c>
      <c r="M83" s="98" t="s">
        <v>2442</v>
      </c>
      <c r="N83" s="98" t="s">
        <v>2449</v>
      </c>
      <c r="O83" s="141" t="s">
        <v>2451</v>
      </c>
      <c r="P83" s="141"/>
      <c r="Q83" s="159" t="s">
        <v>2216</v>
      </c>
    </row>
    <row r="84" spans="1:17" s="116" customFormat="1" ht="18" x14ac:dyDescent="0.25">
      <c r="A84" s="141" t="str">
        <f>VLOOKUP(E84,'LISTADO ATM'!$A$2:$C$901,3,0)</f>
        <v>SUR</v>
      </c>
      <c r="B84" s="138">
        <v>3335960999</v>
      </c>
      <c r="C84" s="99">
        <v>44397.568865740737</v>
      </c>
      <c r="D84" s="99" t="s">
        <v>2177</v>
      </c>
      <c r="E84" s="133">
        <v>512</v>
      </c>
      <c r="F84" s="141" t="str">
        <f>VLOOKUP(E84,VIP!$A$2:$O14466,2,0)</f>
        <v>DRBR512</v>
      </c>
      <c r="G84" s="141" t="str">
        <f>VLOOKUP(E84,'LISTADO ATM'!$A$2:$B$900,2,0)</f>
        <v>ATM Plaza Jesús Ferreira</v>
      </c>
      <c r="H84" s="141" t="str">
        <f>VLOOKUP(E84,VIP!$A$2:$O19427,7,FALSE)</f>
        <v>N/A</v>
      </c>
      <c r="I84" s="141" t="str">
        <f>VLOOKUP(E84,VIP!$A$2:$O11392,8,FALSE)</f>
        <v>N/A</v>
      </c>
      <c r="J84" s="141" t="str">
        <f>VLOOKUP(E84,VIP!$A$2:$O11342,8,FALSE)</f>
        <v>N/A</v>
      </c>
      <c r="K84" s="141" t="str">
        <f>VLOOKUP(E84,VIP!$A$2:$O14916,6,0)</f>
        <v>N/A</v>
      </c>
      <c r="L84" s="142" t="s">
        <v>2216</v>
      </c>
      <c r="M84" s="98" t="s">
        <v>2442</v>
      </c>
      <c r="N84" s="98" t="s">
        <v>2449</v>
      </c>
      <c r="O84" s="141" t="s">
        <v>2451</v>
      </c>
      <c r="P84" s="141"/>
      <c r="Q84" s="159" t="s">
        <v>2216</v>
      </c>
    </row>
    <row r="85" spans="1:17" s="116" customFormat="1" ht="18" x14ac:dyDescent="0.25">
      <c r="A85" s="141" t="str">
        <f>VLOOKUP(E85,'LISTADO ATM'!$A$2:$C$901,3,0)</f>
        <v>NORTE</v>
      </c>
      <c r="B85" s="138" t="s">
        <v>2630</v>
      </c>
      <c r="C85" s="99">
        <v>44399.581157407411</v>
      </c>
      <c r="D85" s="99" t="s">
        <v>2178</v>
      </c>
      <c r="E85" s="133">
        <v>638</v>
      </c>
      <c r="F85" s="141" t="str">
        <f>VLOOKUP(E85,VIP!$A$2:$O14530,2,0)</f>
        <v>DRBR638</v>
      </c>
      <c r="G85" s="141" t="str">
        <f>VLOOKUP(E85,'LISTADO ATM'!$A$2:$B$900,2,0)</f>
        <v xml:space="preserve">ATM S/M Yoma </v>
      </c>
      <c r="H85" s="141" t="str">
        <f>VLOOKUP(E85,VIP!$A$2:$O19491,7,FALSE)</f>
        <v>Si</v>
      </c>
      <c r="I85" s="141" t="str">
        <f>VLOOKUP(E85,VIP!$A$2:$O11456,8,FALSE)</f>
        <v>Si</v>
      </c>
      <c r="J85" s="141" t="str">
        <f>VLOOKUP(E85,VIP!$A$2:$O11406,8,FALSE)</f>
        <v>Si</v>
      </c>
      <c r="K85" s="141" t="str">
        <f>VLOOKUP(E85,VIP!$A$2:$O14980,6,0)</f>
        <v>NO</v>
      </c>
      <c r="L85" s="142" t="s">
        <v>2216</v>
      </c>
      <c r="M85" s="165" t="s">
        <v>2541</v>
      </c>
      <c r="N85" s="98" t="s">
        <v>2449</v>
      </c>
      <c r="O85" s="141" t="s">
        <v>2595</v>
      </c>
      <c r="P85" s="141"/>
      <c r="Q85" s="164">
        <v>44399.7</v>
      </c>
    </row>
    <row r="86" spans="1:17" s="116" customFormat="1" ht="18" x14ac:dyDescent="0.25">
      <c r="A86" s="141" t="str">
        <f>VLOOKUP(E86,'LISTADO ATM'!$A$2:$C$901,3,0)</f>
        <v>DISTRITO NACIONAL</v>
      </c>
      <c r="B86" s="138">
        <v>3335960299</v>
      </c>
      <c r="C86" s="99">
        <v>44397.369953703703</v>
      </c>
      <c r="D86" s="99" t="s">
        <v>2177</v>
      </c>
      <c r="E86" s="133">
        <v>686</v>
      </c>
      <c r="F86" s="141" t="str">
        <f>VLOOKUP(E86,VIP!$A$2:$O14473,2,0)</f>
        <v>DRBR686</v>
      </c>
      <c r="G86" s="141" t="str">
        <f>VLOOKUP(E86,'LISTADO ATM'!$A$2:$B$900,2,0)</f>
        <v>ATM Autoservicio Oficina Máximo Gómez</v>
      </c>
      <c r="H86" s="141" t="str">
        <f>VLOOKUP(E86,VIP!$A$2:$O19434,7,FALSE)</f>
        <v>Si</v>
      </c>
      <c r="I86" s="141" t="str">
        <f>VLOOKUP(E86,VIP!$A$2:$O11399,8,FALSE)</f>
        <v>Si</v>
      </c>
      <c r="J86" s="141" t="str">
        <f>VLOOKUP(E86,VIP!$A$2:$O11349,8,FALSE)</f>
        <v>Si</v>
      </c>
      <c r="K86" s="141" t="str">
        <f>VLOOKUP(E86,VIP!$A$2:$O14923,6,0)</f>
        <v>NO</v>
      </c>
      <c r="L86" s="142" t="s">
        <v>2216</v>
      </c>
      <c r="M86" s="98" t="s">
        <v>2442</v>
      </c>
      <c r="N86" s="98" t="s">
        <v>2449</v>
      </c>
      <c r="O86" s="141" t="s">
        <v>2451</v>
      </c>
      <c r="P86" s="141"/>
      <c r="Q86" s="159" t="s">
        <v>2216</v>
      </c>
    </row>
    <row r="87" spans="1:17" s="116" customFormat="1" ht="18" x14ac:dyDescent="0.25">
      <c r="A87" s="141" t="str">
        <f>VLOOKUP(E87,'LISTADO ATM'!$A$2:$C$901,3,0)</f>
        <v>NORTE</v>
      </c>
      <c r="B87" s="138" t="s">
        <v>2631</v>
      </c>
      <c r="C87" s="99">
        <v>44399.578148148146</v>
      </c>
      <c r="D87" s="99" t="s">
        <v>2178</v>
      </c>
      <c r="E87" s="133">
        <v>869</v>
      </c>
      <c r="F87" s="141" t="str">
        <f>VLOOKUP(E87,VIP!$A$2:$O14531,2,0)</f>
        <v>DRBR869</v>
      </c>
      <c r="G87" s="141" t="str">
        <f>VLOOKUP(E87,'LISTADO ATM'!$A$2:$B$900,2,0)</f>
        <v xml:space="preserve">ATM Estación Isla La Cueva (Cotuí) </v>
      </c>
      <c r="H87" s="141" t="str">
        <f>VLOOKUP(E87,VIP!$A$2:$O19492,7,FALSE)</f>
        <v>Si</v>
      </c>
      <c r="I87" s="141" t="str">
        <f>VLOOKUP(E87,VIP!$A$2:$O11457,8,FALSE)</f>
        <v>Si</v>
      </c>
      <c r="J87" s="141" t="str">
        <f>VLOOKUP(E87,VIP!$A$2:$O11407,8,FALSE)</f>
        <v>Si</v>
      </c>
      <c r="K87" s="141" t="str">
        <f>VLOOKUP(E87,VIP!$A$2:$O14981,6,0)</f>
        <v>NO</v>
      </c>
      <c r="L87" s="142" t="s">
        <v>2216</v>
      </c>
      <c r="M87" s="98" t="s">
        <v>2442</v>
      </c>
      <c r="N87" s="98" t="s">
        <v>2449</v>
      </c>
      <c r="O87" s="141" t="s">
        <v>2595</v>
      </c>
      <c r="P87" s="141"/>
      <c r="Q87" s="159" t="s">
        <v>2216</v>
      </c>
    </row>
    <row r="88" spans="1:17" s="116" customFormat="1" ht="18" x14ac:dyDescent="0.25">
      <c r="A88" s="141" t="str">
        <f>VLOOKUP(E88,'LISTADO ATM'!$A$2:$C$901,3,0)</f>
        <v>DISTRITO NACIONAL</v>
      </c>
      <c r="B88" s="138">
        <v>3335961719</v>
      </c>
      <c r="C88" s="99">
        <v>44398.3747337963</v>
      </c>
      <c r="D88" s="99" t="s">
        <v>2177</v>
      </c>
      <c r="E88" s="133">
        <v>889</v>
      </c>
      <c r="F88" s="141" t="str">
        <f>VLOOKUP(E88,VIP!$A$2:$O14506,2,0)</f>
        <v>DRBR889</v>
      </c>
      <c r="G88" s="141" t="str">
        <f>VLOOKUP(E88,'LISTADO ATM'!$A$2:$B$900,2,0)</f>
        <v>ATM Oficina Plaza Lama Máximo Gómez II</v>
      </c>
      <c r="H88" s="141" t="str">
        <f>VLOOKUP(E88,VIP!$A$2:$O19467,7,FALSE)</f>
        <v>Si</v>
      </c>
      <c r="I88" s="141" t="str">
        <f>VLOOKUP(E88,VIP!$A$2:$O11432,8,FALSE)</f>
        <v>Si</v>
      </c>
      <c r="J88" s="141" t="str">
        <f>VLOOKUP(E88,VIP!$A$2:$O11382,8,FALSE)</f>
        <v>Si</v>
      </c>
      <c r="K88" s="141" t="str">
        <f>VLOOKUP(E88,VIP!$A$2:$O14956,6,0)</f>
        <v>NO</v>
      </c>
      <c r="L88" s="142" t="s">
        <v>2216</v>
      </c>
      <c r="M88" s="98" t="s">
        <v>2442</v>
      </c>
      <c r="N88" s="98" t="s">
        <v>2449</v>
      </c>
      <c r="O88" s="141" t="s">
        <v>2451</v>
      </c>
      <c r="P88" s="141"/>
      <c r="Q88" s="159" t="s">
        <v>2216</v>
      </c>
    </row>
    <row r="89" spans="1:17" s="116" customFormat="1" ht="18" x14ac:dyDescent="0.25">
      <c r="A89" s="141" t="str">
        <f>VLOOKUP(E89,'LISTADO ATM'!$A$2:$C$901,3,0)</f>
        <v>DISTRITO NACIONAL</v>
      </c>
      <c r="B89" s="138" t="s">
        <v>2651</v>
      </c>
      <c r="C89" s="99">
        <v>44399.671168981484</v>
      </c>
      <c r="D89" s="99" t="s">
        <v>2177</v>
      </c>
      <c r="E89" s="133">
        <v>902</v>
      </c>
      <c r="F89" s="141" t="str">
        <f>VLOOKUP(E89,VIP!$A$2:$O14530,2,0)</f>
        <v>DRBR16A</v>
      </c>
      <c r="G89" s="141" t="str">
        <f>VLOOKUP(E89,'LISTADO ATM'!$A$2:$B$900,2,0)</f>
        <v xml:space="preserve">ATM Oficina Plaza Florida </v>
      </c>
      <c r="H89" s="141" t="str">
        <f>VLOOKUP(E89,VIP!$A$2:$O19491,7,FALSE)</f>
        <v>Si</v>
      </c>
      <c r="I89" s="141" t="str">
        <f>VLOOKUP(E89,VIP!$A$2:$O11456,8,FALSE)</f>
        <v>Si</v>
      </c>
      <c r="J89" s="141" t="str">
        <f>VLOOKUP(E89,VIP!$A$2:$O11406,8,FALSE)</f>
        <v>Si</v>
      </c>
      <c r="K89" s="141" t="str">
        <f>VLOOKUP(E89,VIP!$A$2:$O14980,6,0)</f>
        <v>NO</v>
      </c>
      <c r="L89" s="142" t="s">
        <v>2216</v>
      </c>
      <c r="M89" s="98" t="s">
        <v>2442</v>
      </c>
      <c r="N89" s="98" t="s">
        <v>2449</v>
      </c>
      <c r="O89" s="141" t="s">
        <v>2451</v>
      </c>
      <c r="P89" s="141"/>
      <c r="Q89" s="98" t="s">
        <v>2216</v>
      </c>
    </row>
    <row r="90" spans="1:17" s="116" customFormat="1" ht="18" x14ac:dyDescent="0.25">
      <c r="A90" s="141" t="str">
        <f>VLOOKUP(E90,'LISTADO ATM'!$A$2:$C$901,3,0)</f>
        <v>DISTRITO NACIONAL</v>
      </c>
      <c r="B90" s="138" t="s">
        <v>2652</v>
      </c>
      <c r="C90" s="99">
        <v>44399.669189814813</v>
      </c>
      <c r="D90" s="99" t="s">
        <v>2177</v>
      </c>
      <c r="E90" s="133">
        <v>915</v>
      </c>
      <c r="F90" s="141" t="str">
        <f>VLOOKUP(E90,VIP!$A$2:$O14531,2,0)</f>
        <v>DRBR24F</v>
      </c>
      <c r="G90" s="141" t="str">
        <f>VLOOKUP(E90,'LISTADO ATM'!$A$2:$B$900,2,0)</f>
        <v xml:space="preserve">ATM Multicentro La Sirena Aut. Duarte </v>
      </c>
      <c r="H90" s="141" t="str">
        <f>VLOOKUP(E90,VIP!$A$2:$O19492,7,FALSE)</f>
        <v>Si</v>
      </c>
      <c r="I90" s="141" t="str">
        <f>VLOOKUP(E90,VIP!$A$2:$O11457,8,FALSE)</f>
        <v>Si</v>
      </c>
      <c r="J90" s="141" t="str">
        <f>VLOOKUP(E90,VIP!$A$2:$O11407,8,FALSE)</f>
        <v>Si</v>
      </c>
      <c r="K90" s="141" t="str">
        <f>VLOOKUP(E90,VIP!$A$2:$O14981,6,0)</f>
        <v>SI</v>
      </c>
      <c r="L90" s="142" t="s">
        <v>2216</v>
      </c>
      <c r="M90" s="98" t="s">
        <v>2442</v>
      </c>
      <c r="N90" s="98" t="s">
        <v>2449</v>
      </c>
      <c r="O90" s="141" t="s">
        <v>2451</v>
      </c>
      <c r="P90" s="141"/>
      <c r="Q90" s="98" t="s">
        <v>2216</v>
      </c>
    </row>
    <row r="91" spans="1:17" s="116" customFormat="1" ht="18" x14ac:dyDescent="0.25">
      <c r="A91" s="141" t="str">
        <f>VLOOKUP(E91,'LISTADO ATM'!$A$2:$C$901,3,0)</f>
        <v>DISTRITO NACIONAL</v>
      </c>
      <c r="B91" s="138" t="s">
        <v>2653</v>
      </c>
      <c r="C91" s="99">
        <v>44399.668055555558</v>
      </c>
      <c r="D91" s="99" t="s">
        <v>2177</v>
      </c>
      <c r="E91" s="133">
        <v>952</v>
      </c>
      <c r="F91" s="141" t="str">
        <f>VLOOKUP(E91,VIP!$A$2:$O14532,2,0)</f>
        <v>DRBR16L</v>
      </c>
      <c r="G91" s="141" t="str">
        <f>VLOOKUP(E91,'LISTADO ATM'!$A$2:$B$900,2,0)</f>
        <v xml:space="preserve">ATM Alvarez Rivas </v>
      </c>
      <c r="H91" s="141" t="str">
        <f>VLOOKUP(E91,VIP!$A$2:$O19493,7,FALSE)</f>
        <v>Si</v>
      </c>
      <c r="I91" s="141" t="str">
        <f>VLOOKUP(E91,VIP!$A$2:$O11458,8,FALSE)</f>
        <v>Si</v>
      </c>
      <c r="J91" s="141" t="str">
        <f>VLOOKUP(E91,VIP!$A$2:$O11408,8,FALSE)</f>
        <v>Si</v>
      </c>
      <c r="K91" s="141" t="str">
        <f>VLOOKUP(E91,VIP!$A$2:$O14982,6,0)</f>
        <v>NO</v>
      </c>
      <c r="L91" s="142" t="s">
        <v>2216</v>
      </c>
      <c r="M91" s="98" t="s">
        <v>2442</v>
      </c>
      <c r="N91" s="98" t="s">
        <v>2449</v>
      </c>
      <c r="O91" s="141" t="s">
        <v>2451</v>
      </c>
      <c r="P91" s="141"/>
      <c r="Q91" s="98" t="s">
        <v>2216</v>
      </c>
    </row>
    <row r="92" spans="1:17" s="116" customFormat="1" ht="18" x14ac:dyDescent="0.25">
      <c r="A92" s="141" t="str">
        <f>VLOOKUP(E92,'LISTADO ATM'!$A$2:$C$901,3,0)</f>
        <v>SUR</v>
      </c>
      <c r="B92" s="138" t="s">
        <v>2612</v>
      </c>
      <c r="C92" s="99">
        <v>44399.329791666663</v>
      </c>
      <c r="D92" s="99" t="s">
        <v>2177</v>
      </c>
      <c r="E92" s="133">
        <v>968</v>
      </c>
      <c r="F92" s="141" t="str">
        <f>VLOOKUP(E92,VIP!$A$2:$O14534,2,0)</f>
        <v>DRBR24I</v>
      </c>
      <c r="G92" s="141" t="str">
        <f>VLOOKUP(E92,'LISTADO ATM'!$A$2:$B$900,2,0)</f>
        <v xml:space="preserve">ATM UNP Mercado Baní </v>
      </c>
      <c r="H92" s="141" t="str">
        <f>VLOOKUP(E92,VIP!$A$2:$O19495,7,FALSE)</f>
        <v>Si</v>
      </c>
      <c r="I92" s="141" t="str">
        <f>VLOOKUP(E92,VIP!$A$2:$O11460,8,FALSE)</f>
        <v>Si</v>
      </c>
      <c r="J92" s="141" t="str">
        <f>VLOOKUP(E92,VIP!$A$2:$O11410,8,FALSE)</f>
        <v>Si</v>
      </c>
      <c r="K92" s="141" t="str">
        <f>VLOOKUP(E92,VIP!$A$2:$O14984,6,0)</f>
        <v>SI</v>
      </c>
      <c r="L92" s="142" t="s">
        <v>2216</v>
      </c>
      <c r="M92" s="98" t="s">
        <v>2442</v>
      </c>
      <c r="N92" s="165" t="s">
        <v>2627</v>
      </c>
      <c r="O92" s="141" t="s">
        <v>2451</v>
      </c>
      <c r="P92" s="141"/>
      <c r="Q92" s="159" t="s">
        <v>2216</v>
      </c>
    </row>
    <row r="93" spans="1:17" s="116" customFormat="1" ht="18" x14ac:dyDescent="0.25">
      <c r="A93" s="141" t="str">
        <f>VLOOKUP(E93,'LISTADO ATM'!$A$2:$C$901,3,0)</f>
        <v>ESTE</v>
      </c>
      <c r="B93" s="138" t="s">
        <v>2606</v>
      </c>
      <c r="C93" s="99">
        <v>44399.201354166667</v>
      </c>
      <c r="D93" s="99" t="s">
        <v>2177</v>
      </c>
      <c r="E93" s="133">
        <v>213</v>
      </c>
      <c r="F93" s="141" t="str">
        <f>VLOOKUP(E93,VIP!$A$2:$O14518,2,0)</f>
        <v>DRBR213</v>
      </c>
      <c r="G93" s="141" t="str">
        <f>VLOOKUP(E93,'LISTADO ATM'!$A$2:$B$900,2,0)</f>
        <v xml:space="preserve">ATM Almacenes Iberia (La Romana) </v>
      </c>
      <c r="H93" s="141" t="str">
        <f>VLOOKUP(E93,VIP!$A$2:$O19479,7,FALSE)</f>
        <v>Si</v>
      </c>
      <c r="I93" s="141" t="str">
        <f>VLOOKUP(E93,VIP!$A$2:$O11444,8,FALSE)</f>
        <v>Si</v>
      </c>
      <c r="J93" s="141" t="str">
        <f>VLOOKUP(E93,VIP!$A$2:$O11394,8,FALSE)</f>
        <v>Si</v>
      </c>
      <c r="K93" s="141" t="str">
        <f>VLOOKUP(E93,VIP!$A$2:$O14968,6,0)</f>
        <v>NO</v>
      </c>
      <c r="L93" s="142" t="s">
        <v>2242</v>
      </c>
      <c r="M93" s="98" t="s">
        <v>2442</v>
      </c>
      <c r="N93" s="98" t="s">
        <v>2449</v>
      </c>
      <c r="O93" s="141" t="s">
        <v>2451</v>
      </c>
      <c r="P93" s="141"/>
      <c r="Q93" s="159" t="s">
        <v>2242</v>
      </c>
    </row>
    <row r="94" spans="1:17" s="116" customFormat="1" ht="18" x14ac:dyDescent="0.25">
      <c r="A94" s="141" t="str">
        <f>VLOOKUP(E94,'LISTADO ATM'!$A$2:$C$901,3,0)</f>
        <v>SUR</v>
      </c>
      <c r="B94" s="138">
        <v>3335955021</v>
      </c>
      <c r="C94" s="99">
        <v>44392.186192129629</v>
      </c>
      <c r="D94" s="99" t="s">
        <v>2177</v>
      </c>
      <c r="E94" s="133">
        <v>360</v>
      </c>
      <c r="F94" s="141" t="str">
        <f>VLOOKUP(E94,VIP!$A$2:$O14303,2,0)</f>
        <v>DRBR360</v>
      </c>
      <c r="G94" s="141" t="str">
        <f>VLOOKUP(E94,'LISTADO ATM'!$A$2:$B$900,2,0)</f>
        <v>ATM Ayuntamiento Guayabal</v>
      </c>
      <c r="H94" s="141" t="str">
        <f>VLOOKUP(E94,VIP!$A$2:$O19264,7,FALSE)</f>
        <v>si</v>
      </c>
      <c r="I94" s="141" t="str">
        <f>VLOOKUP(E94,VIP!$A$2:$O11229,8,FALSE)</f>
        <v>si</v>
      </c>
      <c r="J94" s="141" t="str">
        <f>VLOOKUP(E94,VIP!$A$2:$O11179,8,FALSE)</f>
        <v>si</v>
      </c>
      <c r="K94" s="141" t="str">
        <f>VLOOKUP(E94,VIP!$A$2:$O14753,6,0)</f>
        <v>NO</v>
      </c>
      <c r="L94" s="142" t="s">
        <v>2242</v>
      </c>
      <c r="M94" s="98" t="s">
        <v>2442</v>
      </c>
      <c r="N94" s="98" t="s">
        <v>2449</v>
      </c>
      <c r="O94" s="141" t="s">
        <v>2451</v>
      </c>
      <c r="P94" s="141"/>
      <c r="Q94" s="98" t="s">
        <v>2242</v>
      </c>
    </row>
    <row r="95" spans="1:17" s="116" customFormat="1" ht="18" x14ac:dyDescent="0.25">
      <c r="A95" s="141" t="str">
        <f>VLOOKUP(E95,'LISTADO ATM'!$A$2:$C$901,3,0)</f>
        <v>DISTRITO NACIONAL</v>
      </c>
      <c r="B95" s="138" t="s">
        <v>2607</v>
      </c>
      <c r="C95" s="99">
        <v>44399.19903935185</v>
      </c>
      <c r="D95" s="99" t="s">
        <v>2177</v>
      </c>
      <c r="E95" s="133">
        <v>394</v>
      </c>
      <c r="F95" s="141" t="str">
        <f>VLOOKUP(E95,VIP!$A$2:$O14519,2,0)</f>
        <v>DRBR394</v>
      </c>
      <c r="G95" s="141" t="str">
        <f>VLOOKUP(E95,'LISTADO ATM'!$A$2:$B$900,2,0)</f>
        <v xml:space="preserve">ATM Multicentro La Sirena Luperón </v>
      </c>
      <c r="H95" s="141" t="str">
        <f>VLOOKUP(E95,VIP!$A$2:$O19480,7,FALSE)</f>
        <v>Si</v>
      </c>
      <c r="I95" s="141" t="str">
        <f>VLOOKUP(E95,VIP!$A$2:$O11445,8,FALSE)</f>
        <v>Si</v>
      </c>
      <c r="J95" s="141" t="str">
        <f>VLOOKUP(E95,VIP!$A$2:$O11395,8,FALSE)</f>
        <v>Si</v>
      </c>
      <c r="K95" s="141" t="str">
        <f>VLOOKUP(E95,VIP!$A$2:$O14969,6,0)</f>
        <v>NO</v>
      </c>
      <c r="L95" s="142" t="s">
        <v>2242</v>
      </c>
      <c r="M95" s="98" t="s">
        <v>2442</v>
      </c>
      <c r="N95" s="98" t="s">
        <v>2449</v>
      </c>
      <c r="O95" s="141" t="s">
        <v>2451</v>
      </c>
      <c r="P95" s="141"/>
      <c r="Q95" s="159" t="s">
        <v>2242</v>
      </c>
    </row>
    <row r="96" spans="1:17" s="116" customFormat="1" ht="18" x14ac:dyDescent="0.25">
      <c r="A96" s="141" t="str">
        <f>VLOOKUP(E96,'LISTADO ATM'!$A$2:$C$901,3,0)</f>
        <v>ESTE</v>
      </c>
      <c r="B96" s="138" t="s">
        <v>2610</v>
      </c>
      <c r="C96" s="99">
        <v>44399.194664351853</v>
      </c>
      <c r="D96" s="99" t="s">
        <v>2177</v>
      </c>
      <c r="E96" s="133">
        <v>472</v>
      </c>
      <c r="F96" s="141" t="str">
        <f>VLOOKUP(E96,VIP!$A$2:$O14522,2,0)</f>
        <v>DRBRA72</v>
      </c>
      <c r="G96" s="141" t="str">
        <f>VLOOKUP(E96,'LISTADO ATM'!$A$2:$B$900,2,0)</f>
        <v>ATM Ayuntamiento Ramon Santana</v>
      </c>
      <c r="H96" s="141" t="str">
        <f>VLOOKUP(E96,VIP!$A$2:$O19483,7,FALSE)</f>
        <v>Si</v>
      </c>
      <c r="I96" s="141" t="str">
        <f>VLOOKUP(E96,VIP!$A$2:$O11448,8,FALSE)</f>
        <v>Si</v>
      </c>
      <c r="J96" s="141" t="str">
        <f>VLOOKUP(E96,VIP!$A$2:$O11398,8,FALSE)</f>
        <v>Si</v>
      </c>
      <c r="K96" s="141" t="str">
        <f>VLOOKUP(E96,VIP!$A$2:$O14972,6,0)</f>
        <v>NO</v>
      </c>
      <c r="L96" s="142" t="s">
        <v>2242</v>
      </c>
      <c r="M96" s="98" t="s">
        <v>2442</v>
      </c>
      <c r="N96" s="165" t="s">
        <v>2627</v>
      </c>
      <c r="O96" s="141" t="s">
        <v>2451</v>
      </c>
      <c r="P96" s="141"/>
      <c r="Q96" s="159" t="s">
        <v>2242</v>
      </c>
    </row>
    <row r="97" spans="1:17" s="116" customFormat="1" ht="18" x14ac:dyDescent="0.25">
      <c r="A97" s="141" t="str">
        <f>VLOOKUP(E97,'LISTADO ATM'!$A$2:$C$901,3,0)</f>
        <v>DISTRITO NACIONAL</v>
      </c>
      <c r="B97" s="138">
        <v>3335962830</v>
      </c>
      <c r="C97" s="99">
        <v>44398.737997685188</v>
      </c>
      <c r="D97" s="99" t="s">
        <v>2177</v>
      </c>
      <c r="E97" s="133">
        <v>548</v>
      </c>
      <c r="F97" s="141" t="str">
        <f>VLOOKUP(E97,VIP!$A$2:$O14517,2,0)</f>
        <v>DRBR130</v>
      </c>
      <c r="G97" s="141" t="str">
        <f>VLOOKUP(E97,'LISTADO ATM'!$A$2:$B$900,2,0)</f>
        <v xml:space="preserve">ATM AMET </v>
      </c>
      <c r="H97" s="141" t="str">
        <f>VLOOKUP(E97,VIP!$A$2:$O19478,7,FALSE)</f>
        <v>Si</v>
      </c>
      <c r="I97" s="141" t="str">
        <f>VLOOKUP(E97,VIP!$A$2:$O11443,8,FALSE)</f>
        <v>Si</v>
      </c>
      <c r="J97" s="141" t="str">
        <f>VLOOKUP(E97,VIP!$A$2:$O11393,8,FALSE)</f>
        <v>Si</v>
      </c>
      <c r="K97" s="141" t="str">
        <f>VLOOKUP(E97,VIP!$A$2:$O14967,6,0)</f>
        <v>NO</v>
      </c>
      <c r="L97" s="142" t="s">
        <v>2242</v>
      </c>
      <c r="M97" s="165" t="s">
        <v>2541</v>
      </c>
      <c r="N97" s="98" t="s">
        <v>2449</v>
      </c>
      <c r="O97" s="141" t="s">
        <v>2451</v>
      </c>
      <c r="P97" s="141"/>
      <c r="Q97" s="164">
        <v>44399.710416666669</v>
      </c>
    </row>
    <row r="98" spans="1:17" s="116" customFormat="1" ht="18" x14ac:dyDescent="0.25">
      <c r="A98" s="141" t="str">
        <f>VLOOKUP(E98,'LISTADO ATM'!$A$2:$C$901,3,0)</f>
        <v>DISTRITO NACIONAL</v>
      </c>
      <c r="B98" s="138" t="s">
        <v>2616</v>
      </c>
      <c r="C98" s="99">
        <v>44399.329791666663</v>
      </c>
      <c r="D98" s="99" t="s">
        <v>2177</v>
      </c>
      <c r="E98" s="133">
        <v>570</v>
      </c>
      <c r="F98" s="141" t="str">
        <f>VLOOKUP(E98,VIP!$A$2:$O14517,2,0)</f>
        <v>DRBR478</v>
      </c>
      <c r="G98" s="141" t="str">
        <f>VLOOKUP(E98,'LISTADO ATM'!$A$2:$B$900,2,0)</f>
        <v xml:space="preserve">ATM S/M Liverpool Villa Mella </v>
      </c>
      <c r="H98" s="141" t="str">
        <f>VLOOKUP(E98,VIP!$A$2:$O19478,7,FALSE)</f>
        <v>Si</v>
      </c>
      <c r="I98" s="141" t="str">
        <f>VLOOKUP(E98,VIP!$A$2:$O11443,8,FALSE)</f>
        <v>Si</v>
      </c>
      <c r="J98" s="141" t="str">
        <f>VLOOKUP(E98,VIP!$A$2:$O11393,8,FALSE)</f>
        <v>Si</v>
      </c>
      <c r="K98" s="141" t="str">
        <f>VLOOKUP(E98,VIP!$A$2:$O14967,6,0)</f>
        <v>NO</v>
      </c>
      <c r="L98" s="142" t="s">
        <v>2242</v>
      </c>
      <c r="M98" s="165" t="s">
        <v>2541</v>
      </c>
      <c r="N98" s="98" t="s">
        <v>2449</v>
      </c>
      <c r="O98" s="141" t="s">
        <v>2451</v>
      </c>
      <c r="P98" s="141"/>
      <c r="Q98" s="164">
        <v>44399.709722222222</v>
      </c>
    </row>
    <row r="99" spans="1:17" s="116" customFormat="1" ht="18" x14ac:dyDescent="0.25">
      <c r="A99" s="141" t="str">
        <f>VLOOKUP(E99,'LISTADO ATM'!$A$2:$C$901,3,0)</f>
        <v>DISTRITO NACIONAL</v>
      </c>
      <c r="B99" s="138" t="s">
        <v>2608</v>
      </c>
      <c r="C99" s="99">
        <v>44399.197511574072</v>
      </c>
      <c r="D99" s="99" t="s">
        <v>2177</v>
      </c>
      <c r="E99" s="133">
        <v>744</v>
      </c>
      <c r="F99" s="141" t="str">
        <f>VLOOKUP(E99,VIP!$A$2:$O14520,2,0)</f>
        <v>DRBR289</v>
      </c>
      <c r="G99" s="141" t="str">
        <f>VLOOKUP(E99,'LISTADO ATM'!$A$2:$B$900,2,0)</f>
        <v xml:space="preserve">ATM Multicentro La Sirena Venezuela </v>
      </c>
      <c r="H99" s="141" t="str">
        <f>VLOOKUP(E99,VIP!$A$2:$O19481,7,FALSE)</f>
        <v>Si</v>
      </c>
      <c r="I99" s="141" t="str">
        <f>VLOOKUP(E99,VIP!$A$2:$O11446,8,FALSE)</f>
        <v>Si</v>
      </c>
      <c r="J99" s="141" t="str">
        <f>VLOOKUP(E99,VIP!$A$2:$O11396,8,FALSE)</f>
        <v>Si</v>
      </c>
      <c r="K99" s="141" t="str">
        <f>VLOOKUP(E99,VIP!$A$2:$O14970,6,0)</f>
        <v>SI</v>
      </c>
      <c r="L99" s="142" t="s">
        <v>2242</v>
      </c>
      <c r="M99" s="98" t="s">
        <v>2442</v>
      </c>
      <c r="N99" s="165" t="s">
        <v>2627</v>
      </c>
      <c r="O99" s="141" t="s">
        <v>2451</v>
      </c>
      <c r="P99" s="141"/>
      <c r="Q99" s="159" t="s">
        <v>2242</v>
      </c>
    </row>
    <row r="100" spans="1:17" s="116" customFormat="1" ht="18" x14ac:dyDescent="0.25">
      <c r="A100" s="141" t="str">
        <f>VLOOKUP(E100,'LISTADO ATM'!$A$2:$C$901,3,0)</f>
        <v>ESTE</v>
      </c>
      <c r="B100" s="138">
        <v>3335958090</v>
      </c>
      <c r="C100" s="99">
        <v>44396.300694444442</v>
      </c>
      <c r="D100" s="99" t="s">
        <v>2177</v>
      </c>
      <c r="E100" s="133">
        <v>795</v>
      </c>
      <c r="F100" s="141" t="str">
        <f>VLOOKUP(E100,VIP!$A$2:$O14519,2,0)</f>
        <v>DRBR795</v>
      </c>
      <c r="G100" s="141" t="str">
        <f>VLOOKUP(E100,'LISTADO ATM'!$A$2:$B$900,2,0)</f>
        <v xml:space="preserve">ATM UNP Guaymate (La Romana) </v>
      </c>
      <c r="H100" s="141" t="str">
        <f>VLOOKUP(E100,VIP!$A$2:$O19480,7,FALSE)</f>
        <v>Si</v>
      </c>
      <c r="I100" s="141" t="str">
        <f>VLOOKUP(E100,VIP!$A$2:$O11445,8,FALSE)</f>
        <v>Si</v>
      </c>
      <c r="J100" s="141" t="str">
        <f>VLOOKUP(E100,VIP!$A$2:$O11395,8,FALSE)</f>
        <v>Si</v>
      </c>
      <c r="K100" s="141" t="str">
        <f>VLOOKUP(E100,VIP!$A$2:$O14969,6,0)</f>
        <v>NO</v>
      </c>
      <c r="L100" s="142" t="s">
        <v>2242</v>
      </c>
      <c r="M100" s="98" t="s">
        <v>2442</v>
      </c>
      <c r="N100" s="98" t="s">
        <v>2449</v>
      </c>
      <c r="O100" s="141" t="s">
        <v>2451</v>
      </c>
      <c r="P100" s="141"/>
      <c r="Q100" s="98" t="s">
        <v>2242</v>
      </c>
    </row>
    <row r="101" spans="1:17" s="116" customFormat="1" ht="18" x14ac:dyDescent="0.25">
      <c r="A101" s="141" t="str">
        <f>VLOOKUP(E101,'LISTADO ATM'!$A$2:$C$901,3,0)</f>
        <v>DISTRITO NACIONAL</v>
      </c>
      <c r="B101" s="138" t="s">
        <v>2614</v>
      </c>
      <c r="C101" s="99">
        <v>44399.326921296299</v>
      </c>
      <c r="D101" s="99" t="s">
        <v>2177</v>
      </c>
      <c r="E101" s="133">
        <v>909</v>
      </c>
      <c r="F101" s="141" t="str">
        <f>VLOOKUP(E101,VIP!$A$2:$O14519,2,0)</f>
        <v>DRBR01A</v>
      </c>
      <c r="G101" s="141" t="str">
        <f>VLOOKUP(E101,'LISTADO ATM'!$A$2:$B$900,2,0)</f>
        <v xml:space="preserve">ATM UNP UASD </v>
      </c>
      <c r="H101" s="141" t="str">
        <f>VLOOKUP(E101,VIP!$A$2:$O19480,7,FALSE)</f>
        <v>Si</v>
      </c>
      <c r="I101" s="141" t="str">
        <f>VLOOKUP(E101,VIP!$A$2:$O11445,8,FALSE)</f>
        <v>Si</v>
      </c>
      <c r="J101" s="141" t="str">
        <f>VLOOKUP(E101,VIP!$A$2:$O11395,8,FALSE)</f>
        <v>Si</v>
      </c>
      <c r="K101" s="141" t="str">
        <f>VLOOKUP(E101,VIP!$A$2:$O14969,6,0)</f>
        <v>SI</v>
      </c>
      <c r="L101" s="142" t="s">
        <v>2242</v>
      </c>
      <c r="M101" s="98" t="s">
        <v>2442</v>
      </c>
      <c r="N101" s="165" t="s">
        <v>2627</v>
      </c>
      <c r="O101" s="141" t="s">
        <v>2451</v>
      </c>
      <c r="P101" s="141"/>
      <c r="Q101" s="159" t="s">
        <v>2242</v>
      </c>
    </row>
    <row r="102" spans="1:17" s="116" customFormat="1" ht="18" x14ac:dyDescent="0.25">
      <c r="A102" s="141" t="str">
        <f>VLOOKUP(E102,'LISTADO ATM'!$A$2:$C$901,3,0)</f>
        <v>DISTRITO NACIONAL</v>
      </c>
      <c r="B102" s="138">
        <v>3335962880</v>
      </c>
      <c r="C102" s="99">
        <v>44398.761979166666</v>
      </c>
      <c r="D102" s="99" t="s">
        <v>2177</v>
      </c>
      <c r="E102" s="133">
        <v>939</v>
      </c>
      <c r="F102" s="141" t="str">
        <f>VLOOKUP(E102,VIP!$A$2:$O14513,2,0)</f>
        <v>DRBR939</v>
      </c>
      <c r="G102" s="141" t="str">
        <f>VLOOKUP(E102,'LISTADO ATM'!$A$2:$B$900,2,0)</f>
        <v xml:space="preserve">ATM Estación Texaco Máximo Gómez </v>
      </c>
      <c r="H102" s="141" t="str">
        <f>VLOOKUP(E102,VIP!$A$2:$O19474,7,FALSE)</f>
        <v>Si</v>
      </c>
      <c r="I102" s="141" t="str">
        <f>VLOOKUP(E102,VIP!$A$2:$O11439,8,FALSE)</f>
        <v>Si</v>
      </c>
      <c r="J102" s="141" t="str">
        <f>VLOOKUP(E102,VIP!$A$2:$O11389,8,FALSE)</f>
        <v>Si</v>
      </c>
      <c r="K102" s="141" t="str">
        <f>VLOOKUP(E102,VIP!$A$2:$O14963,6,0)</f>
        <v>NO</v>
      </c>
      <c r="L102" s="142" t="s">
        <v>2242</v>
      </c>
      <c r="M102" s="165" t="s">
        <v>2541</v>
      </c>
      <c r="N102" s="98" t="s">
        <v>2449</v>
      </c>
      <c r="O102" s="141" t="s">
        <v>2451</v>
      </c>
      <c r="P102" s="141"/>
      <c r="Q102" s="164">
        <v>44399.706944444442</v>
      </c>
    </row>
    <row r="103" spans="1:17" s="116" customFormat="1" ht="18" x14ac:dyDescent="0.25">
      <c r="A103" s="141" t="str">
        <f>VLOOKUP(E103,'LISTADO ATM'!$A$2:$C$901,3,0)</f>
        <v>DISTRITO NACIONAL</v>
      </c>
      <c r="B103" s="138">
        <v>3335961465</v>
      </c>
      <c r="C103" s="99">
        <v>44397.898842592593</v>
      </c>
      <c r="D103" s="99" t="s">
        <v>2445</v>
      </c>
      <c r="E103" s="133">
        <v>54</v>
      </c>
      <c r="F103" s="141" t="str">
        <f>VLOOKUP(E103,VIP!$A$2:$O14514,2,0)</f>
        <v>DRBR054</v>
      </c>
      <c r="G103" s="141" t="str">
        <f>VLOOKUP(E103,'LISTADO ATM'!$A$2:$B$900,2,0)</f>
        <v xml:space="preserve">ATM Autoservicio Galería 360 </v>
      </c>
      <c r="H103" s="141" t="str">
        <f>VLOOKUP(E103,VIP!$A$2:$O19475,7,FALSE)</f>
        <v>Si</v>
      </c>
      <c r="I103" s="141" t="str">
        <f>VLOOKUP(E103,VIP!$A$2:$O11440,8,FALSE)</f>
        <v>Si</v>
      </c>
      <c r="J103" s="141" t="str">
        <f>VLOOKUP(E103,VIP!$A$2:$O11390,8,FALSE)</f>
        <v>Si</v>
      </c>
      <c r="K103" s="141" t="str">
        <f>VLOOKUP(E103,VIP!$A$2:$O14964,6,0)</f>
        <v>NO</v>
      </c>
      <c r="L103" s="142" t="s">
        <v>2557</v>
      </c>
      <c r="M103" s="98" t="s">
        <v>2442</v>
      </c>
      <c r="N103" s="98" t="s">
        <v>2449</v>
      </c>
      <c r="O103" s="141" t="s">
        <v>2450</v>
      </c>
      <c r="P103" s="141"/>
      <c r="Q103" s="159" t="s">
        <v>2599</v>
      </c>
    </row>
    <row r="104" spans="1:17" s="116" customFormat="1" ht="18" x14ac:dyDescent="0.25">
      <c r="A104" s="141" t="str">
        <f>VLOOKUP(E104,'LISTADO ATM'!$A$2:$C$901,3,0)</f>
        <v>DISTRITO NACIONAL</v>
      </c>
      <c r="B104" s="138">
        <v>3335962931</v>
      </c>
      <c r="C104" s="99">
        <v>44398.917164351849</v>
      </c>
      <c r="D104" s="99" t="s">
        <v>2465</v>
      </c>
      <c r="E104" s="133">
        <v>318</v>
      </c>
      <c r="F104" s="141" t="str">
        <f>VLOOKUP(E104,VIP!$A$2:$O14514,2,0)</f>
        <v>DRBR318</v>
      </c>
      <c r="G104" s="141" t="str">
        <f>VLOOKUP(E104,'LISTADO ATM'!$A$2:$B$900,2,0)</f>
        <v>ATM Autoservicio Lope de Vega</v>
      </c>
      <c r="H104" s="141" t="str">
        <f>VLOOKUP(E104,VIP!$A$2:$O19475,7,FALSE)</f>
        <v>Si</v>
      </c>
      <c r="I104" s="141" t="str">
        <f>VLOOKUP(E104,VIP!$A$2:$O11440,8,FALSE)</f>
        <v>Si</v>
      </c>
      <c r="J104" s="141" t="str">
        <f>VLOOKUP(E104,VIP!$A$2:$O11390,8,FALSE)</f>
        <v>Si</v>
      </c>
      <c r="K104" s="141" t="str">
        <f>VLOOKUP(E104,VIP!$A$2:$O14964,6,0)</f>
        <v>NO</v>
      </c>
      <c r="L104" s="142" t="s">
        <v>2557</v>
      </c>
      <c r="M104" s="98" t="s">
        <v>2442</v>
      </c>
      <c r="N104" s="98" t="s">
        <v>2449</v>
      </c>
      <c r="O104" s="141" t="s">
        <v>2466</v>
      </c>
      <c r="P104" s="141"/>
      <c r="Q104" s="159" t="s">
        <v>2557</v>
      </c>
    </row>
    <row r="105" spans="1:17" s="116" customFormat="1" ht="18" x14ac:dyDescent="0.25">
      <c r="A105" s="141" t="str">
        <f>VLOOKUP(E105,'LISTADO ATM'!$A$2:$C$901,3,0)</f>
        <v>DISTRITO NACIONAL</v>
      </c>
      <c r="B105" s="138">
        <v>3335962897</v>
      </c>
      <c r="C105" s="99">
        <v>44398.786550925928</v>
      </c>
      <c r="D105" s="99" t="s">
        <v>2445</v>
      </c>
      <c r="E105" s="133">
        <v>818</v>
      </c>
      <c r="F105" s="141" t="str">
        <f>VLOOKUP(E105,VIP!$A$2:$O14536,2,0)</f>
        <v>DRBR818</v>
      </c>
      <c r="G105" s="141" t="str">
        <f>VLOOKUP(E105,'LISTADO ATM'!$A$2:$B$900,2,0)</f>
        <v xml:space="preserve">ATM Juridicción Inmobiliaria </v>
      </c>
      <c r="H105" s="141" t="str">
        <f>VLOOKUP(E105,VIP!$A$2:$O19497,7,FALSE)</f>
        <v>No</v>
      </c>
      <c r="I105" s="141" t="str">
        <f>VLOOKUP(E105,VIP!$A$2:$O11462,8,FALSE)</f>
        <v>No</v>
      </c>
      <c r="J105" s="141" t="str">
        <f>VLOOKUP(E105,VIP!$A$2:$O11412,8,FALSE)</f>
        <v>No</v>
      </c>
      <c r="K105" s="141" t="str">
        <f>VLOOKUP(E105,VIP!$A$2:$O14986,6,0)</f>
        <v>NO</v>
      </c>
      <c r="L105" s="142" t="s">
        <v>2556</v>
      </c>
      <c r="M105" s="98" t="s">
        <v>2442</v>
      </c>
      <c r="N105" s="98" t="s">
        <v>2449</v>
      </c>
      <c r="O105" s="141" t="s">
        <v>2450</v>
      </c>
      <c r="P105" s="141"/>
      <c r="Q105" s="159" t="s">
        <v>2556</v>
      </c>
    </row>
    <row r="106" spans="1:17" s="116" customFormat="1" ht="18" x14ac:dyDescent="0.25">
      <c r="A106" s="141" t="str">
        <f>VLOOKUP(E106,'LISTADO ATM'!$A$2:$C$901,3,0)</f>
        <v>DISTRITO NACIONAL</v>
      </c>
      <c r="B106" s="138">
        <v>3335962678</v>
      </c>
      <c r="C106" s="99">
        <v>44398.670104166667</v>
      </c>
      <c r="D106" s="99" t="s">
        <v>2465</v>
      </c>
      <c r="E106" s="133">
        <v>160</v>
      </c>
      <c r="F106" s="141" t="str">
        <f>VLOOKUP(E106,VIP!$A$2:$O14518,2,0)</f>
        <v>DRBR160</v>
      </c>
      <c r="G106" s="141" t="str">
        <f>VLOOKUP(E106,'LISTADO ATM'!$A$2:$B$900,2,0)</f>
        <v xml:space="preserve">ATM Oficina Herrera </v>
      </c>
      <c r="H106" s="141" t="str">
        <f>VLOOKUP(E106,VIP!$A$2:$O19479,7,FALSE)</f>
        <v>Si</v>
      </c>
      <c r="I106" s="141" t="str">
        <f>VLOOKUP(E106,VIP!$A$2:$O11444,8,FALSE)</f>
        <v>Si</v>
      </c>
      <c r="J106" s="141" t="str">
        <f>VLOOKUP(E106,VIP!$A$2:$O11394,8,FALSE)</f>
        <v>Si</v>
      </c>
      <c r="K106" s="141" t="str">
        <f>VLOOKUP(E106,VIP!$A$2:$O14968,6,0)</f>
        <v>NO</v>
      </c>
      <c r="L106" s="142" t="s">
        <v>2438</v>
      </c>
      <c r="M106" s="98" t="s">
        <v>2442</v>
      </c>
      <c r="N106" s="98" t="s">
        <v>2449</v>
      </c>
      <c r="O106" s="141" t="s">
        <v>2582</v>
      </c>
      <c r="P106" s="141"/>
      <c r="Q106" s="159" t="s">
        <v>2600</v>
      </c>
    </row>
    <row r="107" spans="1:17" s="116" customFormat="1" ht="18" x14ac:dyDescent="0.25">
      <c r="A107" s="141" t="str">
        <f>VLOOKUP(E107,'LISTADO ATM'!$A$2:$C$901,3,0)</f>
        <v>ESTE</v>
      </c>
      <c r="B107" s="138">
        <v>3335962912</v>
      </c>
      <c r="C107" s="99">
        <v>44398.820844907408</v>
      </c>
      <c r="D107" s="99" t="s">
        <v>2465</v>
      </c>
      <c r="E107" s="133">
        <v>211</v>
      </c>
      <c r="F107" s="141" t="str">
        <f>VLOOKUP(E107,VIP!$A$2:$O14527,2,0)</f>
        <v>DRBR211</v>
      </c>
      <c r="G107" s="141" t="str">
        <f>VLOOKUP(E107,'LISTADO ATM'!$A$2:$B$900,2,0)</f>
        <v xml:space="preserve">ATM Oficina La Romana I </v>
      </c>
      <c r="H107" s="141" t="str">
        <f>VLOOKUP(E107,VIP!$A$2:$O19488,7,FALSE)</f>
        <v>Si</v>
      </c>
      <c r="I107" s="141" t="str">
        <f>VLOOKUP(E107,VIP!$A$2:$O11453,8,FALSE)</f>
        <v>Si</v>
      </c>
      <c r="J107" s="141" t="str">
        <f>VLOOKUP(E107,VIP!$A$2:$O11403,8,FALSE)</f>
        <v>Si</v>
      </c>
      <c r="K107" s="141" t="str">
        <f>VLOOKUP(E107,VIP!$A$2:$O14977,6,0)</f>
        <v>NO</v>
      </c>
      <c r="L107" s="142" t="s">
        <v>2438</v>
      </c>
      <c r="M107" s="98" t="s">
        <v>2442</v>
      </c>
      <c r="N107" s="165" t="s">
        <v>2627</v>
      </c>
      <c r="O107" s="141" t="s">
        <v>2466</v>
      </c>
      <c r="P107" s="141"/>
      <c r="Q107" s="159" t="s">
        <v>2438</v>
      </c>
    </row>
    <row r="108" spans="1:17" s="116" customFormat="1" ht="18" x14ac:dyDescent="0.25">
      <c r="A108" s="141" t="str">
        <f>VLOOKUP(E108,'LISTADO ATM'!$A$2:$C$901,3,0)</f>
        <v>DISTRITO NACIONAL</v>
      </c>
      <c r="B108" s="138" t="s">
        <v>2655</v>
      </c>
      <c r="C108" s="99">
        <v>44399.654224537036</v>
      </c>
      <c r="D108" s="99" t="s">
        <v>2465</v>
      </c>
      <c r="E108" s="133">
        <v>735</v>
      </c>
      <c r="F108" s="141" t="str">
        <f>VLOOKUP(E108,VIP!$A$2:$O14534,2,0)</f>
        <v>DRBR179</v>
      </c>
      <c r="G108" s="141" t="str">
        <f>VLOOKUP(E108,'LISTADO ATM'!$A$2:$B$900,2,0)</f>
        <v xml:space="preserve">ATM Oficina Independencia II  </v>
      </c>
      <c r="H108" s="141" t="str">
        <f>VLOOKUP(E108,VIP!$A$2:$O19495,7,FALSE)</f>
        <v>Si</v>
      </c>
      <c r="I108" s="141" t="str">
        <f>VLOOKUP(E108,VIP!$A$2:$O11460,8,FALSE)</f>
        <v>Si</v>
      </c>
      <c r="J108" s="141" t="str">
        <f>VLOOKUP(E108,VIP!$A$2:$O11410,8,FALSE)</f>
        <v>Si</v>
      </c>
      <c r="K108" s="141" t="str">
        <f>VLOOKUP(E108,VIP!$A$2:$O14984,6,0)</f>
        <v>NO</v>
      </c>
      <c r="L108" s="142" t="s">
        <v>2438</v>
      </c>
      <c r="M108" s="98" t="s">
        <v>2442</v>
      </c>
      <c r="N108" s="98" t="s">
        <v>2449</v>
      </c>
      <c r="O108" s="141" t="s">
        <v>2582</v>
      </c>
      <c r="P108" s="141"/>
      <c r="Q108" s="98" t="s">
        <v>2438</v>
      </c>
    </row>
    <row r="109" spans="1:17" s="116" customFormat="1" ht="18" x14ac:dyDescent="0.25">
      <c r="A109" s="141" t="str">
        <f>VLOOKUP(E109,'LISTADO ATM'!$A$2:$C$901,3,0)</f>
        <v>ESTE</v>
      </c>
      <c r="B109" s="138">
        <v>3335962889</v>
      </c>
      <c r="C109" s="99">
        <v>44398.774502314816</v>
      </c>
      <c r="D109" s="99" t="s">
        <v>2177</v>
      </c>
      <c r="E109" s="133">
        <v>368</v>
      </c>
      <c r="F109" s="141" t="str">
        <f>VLOOKUP(E109,VIP!$A$2:$O14541,2,0)</f>
        <v xml:space="preserve">DRBR368 </v>
      </c>
      <c r="G109" s="141" t="str">
        <f>VLOOKUP(E109,'LISTADO ATM'!$A$2:$B$900,2,0)</f>
        <v>ATM Ayuntamiento Peralvillo</v>
      </c>
      <c r="H109" s="141" t="str">
        <f>VLOOKUP(E109,VIP!$A$2:$O19502,7,FALSE)</f>
        <v>N/A</v>
      </c>
      <c r="I109" s="141" t="str">
        <f>VLOOKUP(E109,VIP!$A$2:$O11467,8,FALSE)</f>
        <v>N/A</v>
      </c>
      <c r="J109" s="141" t="str">
        <f>VLOOKUP(E109,VIP!$A$2:$O11417,8,FALSE)</f>
        <v>N/A</v>
      </c>
      <c r="K109" s="141" t="str">
        <f>VLOOKUP(E109,VIP!$A$2:$O14991,6,0)</f>
        <v>N/A</v>
      </c>
      <c r="L109" s="142" t="s">
        <v>2583</v>
      </c>
      <c r="M109" s="98" t="s">
        <v>2442</v>
      </c>
      <c r="N109" s="98" t="s">
        <v>2449</v>
      </c>
      <c r="O109" s="141" t="s">
        <v>2451</v>
      </c>
      <c r="P109" s="141"/>
      <c r="Q109" s="159" t="s">
        <v>2583</v>
      </c>
    </row>
    <row r="110" spans="1:17" s="116" customFormat="1" ht="18" x14ac:dyDescent="0.25">
      <c r="A110" s="141" t="str">
        <f>VLOOKUP(E110,'LISTADO ATM'!$A$2:$C$901,3,0)</f>
        <v>SUR</v>
      </c>
      <c r="B110" s="138">
        <v>3335961500</v>
      </c>
      <c r="C110" s="99">
        <v>44398.146284722221</v>
      </c>
      <c r="D110" s="99" t="s">
        <v>2177</v>
      </c>
      <c r="E110" s="133">
        <v>135</v>
      </c>
      <c r="F110" s="141" t="str">
        <f>VLOOKUP(E110,VIP!$A$2:$O14482,2,0)</f>
        <v>DRBR135</v>
      </c>
      <c r="G110" s="141" t="str">
        <f>VLOOKUP(E110,'LISTADO ATM'!$A$2:$B$900,2,0)</f>
        <v xml:space="preserve">ATM Oficina Las Dunas Baní </v>
      </c>
      <c r="H110" s="141" t="str">
        <f>VLOOKUP(E110,VIP!$A$2:$O19443,7,FALSE)</f>
        <v>Si</v>
      </c>
      <c r="I110" s="141" t="str">
        <f>VLOOKUP(E110,VIP!$A$2:$O11408,8,FALSE)</f>
        <v>Si</v>
      </c>
      <c r="J110" s="141" t="str">
        <f>VLOOKUP(E110,VIP!$A$2:$O11358,8,FALSE)</f>
        <v>Si</v>
      </c>
      <c r="K110" s="141" t="str">
        <f>VLOOKUP(E110,VIP!$A$2:$O14932,6,0)</f>
        <v>SI</v>
      </c>
      <c r="L110" s="142" t="s">
        <v>2596</v>
      </c>
      <c r="M110" s="98" t="s">
        <v>2442</v>
      </c>
      <c r="N110" s="98" t="s">
        <v>2449</v>
      </c>
      <c r="O110" s="141" t="s">
        <v>2451</v>
      </c>
      <c r="P110" s="141"/>
      <c r="Q110" s="159" t="s">
        <v>2596</v>
      </c>
    </row>
    <row r="111" spans="1:17" s="116" customFormat="1" ht="18" x14ac:dyDescent="0.25">
      <c r="A111" s="141" t="str">
        <f>VLOOKUP(E111,'LISTADO ATM'!$A$2:$C$901,3,0)</f>
        <v>DISTRITO NACIONAL</v>
      </c>
      <c r="B111" s="138">
        <v>3335962458</v>
      </c>
      <c r="C111" s="99">
        <v>44398.588275462964</v>
      </c>
      <c r="D111" s="99" t="s">
        <v>2465</v>
      </c>
      <c r="E111" s="133">
        <v>487</v>
      </c>
      <c r="F111" s="141" t="str">
        <f>VLOOKUP(E111,VIP!$A$2:$O14517,2,0)</f>
        <v>DRBR487</v>
      </c>
      <c r="G111" s="141" t="str">
        <f>VLOOKUP(E111,'LISTADO ATM'!$A$2:$B$900,2,0)</f>
        <v xml:space="preserve">ATM Olé Hainamosa </v>
      </c>
      <c r="H111" s="141" t="str">
        <f>VLOOKUP(E111,VIP!$A$2:$O19478,7,FALSE)</f>
        <v>Si</v>
      </c>
      <c r="I111" s="141" t="str">
        <f>VLOOKUP(E111,VIP!$A$2:$O11443,8,FALSE)</f>
        <v>Si</v>
      </c>
      <c r="J111" s="141" t="str">
        <f>VLOOKUP(E111,VIP!$A$2:$O11393,8,FALSE)</f>
        <v>Si</v>
      </c>
      <c r="K111" s="141" t="str">
        <f>VLOOKUP(E111,VIP!$A$2:$O14967,6,0)</f>
        <v>SI</v>
      </c>
      <c r="L111" s="142" t="s">
        <v>2414</v>
      </c>
      <c r="M111" s="98" t="s">
        <v>2442</v>
      </c>
      <c r="N111" s="98" t="s">
        <v>2449</v>
      </c>
      <c r="O111" s="141" t="s">
        <v>2450</v>
      </c>
      <c r="P111" s="141"/>
      <c r="Q111" s="159" t="s">
        <v>2414</v>
      </c>
    </row>
    <row r="112" spans="1:17" s="116" customFormat="1" ht="18" x14ac:dyDescent="0.25">
      <c r="A112" s="141" t="str">
        <f>VLOOKUP(E112,'LISTADO ATM'!$A$2:$C$901,3,0)</f>
        <v>DISTRITO NACIONAL</v>
      </c>
      <c r="B112" s="138" t="s">
        <v>2622</v>
      </c>
      <c r="C112" s="99">
        <v>44399.404513888891</v>
      </c>
      <c r="D112" s="99" t="s">
        <v>2465</v>
      </c>
      <c r="E112" s="133">
        <v>973</v>
      </c>
      <c r="F112" s="141" t="str">
        <f>VLOOKUP(E112,VIP!$A$2:$O14531,2,0)</f>
        <v>DRBR912</v>
      </c>
      <c r="G112" s="141" t="str">
        <f>VLOOKUP(E112,'LISTADO ATM'!$A$2:$B$900,2,0)</f>
        <v xml:space="preserve">ATM Oficina Sabana de la Mar </v>
      </c>
      <c r="H112" s="141" t="str">
        <f>VLOOKUP(E112,VIP!$A$2:$O19492,7,FALSE)</f>
        <v>Si</v>
      </c>
      <c r="I112" s="141" t="str">
        <f>VLOOKUP(E112,VIP!$A$2:$O11457,8,FALSE)</f>
        <v>Si</v>
      </c>
      <c r="J112" s="141" t="str">
        <f>VLOOKUP(E112,VIP!$A$2:$O11407,8,FALSE)</f>
        <v>Si</v>
      </c>
      <c r="K112" s="141" t="str">
        <f>VLOOKUP(E112,VIP!$A$2:$O14981,6,0)</f>
        <v>NO</v>
      </c>
      <c r="L112" s="142" t="s">
        <v>2414</v>
      </c>
      <c r="M112" s="98" t="s">
        <v>2442</v>
      </c>
      <c r="N112" s="98" t="s">
        <v>2449</v>
      </c>
      <c r="O112" s="141" t="s">
        <v>2582</v>
      </c>
      <c r="P112" s="141"/>
      <c r="Q112" s="159" t="s">
        <v>2414</v>
      </c>
    </row>
    <row r="113" spans="1:17" s="116" customFormat="1" ht="18" x14ac:dyDescent="0.25">
      <c r="A113" s="141" t="str">
        <f>VLOOKUP(E113,'LISTADO ATM'!$A$2:$C$901,3,0)</f>
        <v>ESTE</v>
      </c>
      <c r="B113" s="138">
        <v>3335962910</v>
      </c>
      <c r="C113" s="99">
        <v>44398.813356481478</v>
      </c>
      <c r="D113" s="99" t="s">
        <v>2177</v>
      </c>
      <c r="E113" s="133">
        <v>843</v>
      </c>
      <c r="F113" s="141" t="str">
        <f>VLOOKUP(E113,VIP!$A$2:$O14529,2,0)</f>
        <v>DRBR843</v>
      </c>
      <c r="G113" s="141" t="str">
        <f>VLOOKUP(E113,'LISTADO ATM'!$A$2:$B$900,2,0)</f>
        <v xml:space="preserve">ATM Oficina Romana Centro </v>
      </c>
      <c r="H113" s="141" t="str">
        <f>VLOOKUP(E113,VIP!$A$2:$O19490,7,FALSE)</f>
        <v>Si</v>
      </c>
      <c r="I113" s="141" t="str">
        <f>VLOOKUP(E113,VIP!$A$2:$O11455,8,FALSE)</f>
        <v>Si</v>
      </c>
      <c r="J113" s="141" t="str">
        <f>VLOOKUP(E113,VIP!$A$2:$O11405,8,FALSE)</f>
        <v>Si</v>
      </c>
      <c r="K113" s="141" t="str">
        <f>VLOOKUP(E113,VIP!$A$2:$O14979,6,0)</f>
        <v>NO</v>
      </c>
      <c r="L113" s="142" t="s">
        <v>2461</v>
      </c>
      <c r="M113" s="98" t="s">
        <v>2442</v>
      </c>
      <c r="N113" s="165" t="s">
        <v>2627</v>
      </c>
      <c r="O113" s="141" t="s">
        <v>2451</v>
      </c>
      <c r="P113" s="141"/>
      <c r="Q113" s="159" t="s">
        <v>2461</v>
      </c>
    </row>
    <row r="114" spans="1:17" s="116" customFormat="1" ht="18" x14ac:dyDescent="0.25">
      <c r="A114" s="141" t="str">
        <f>VLOOKUP(E114,'LISTADO ATM'!$A$2:$C$901,3,0)</f>
        <v>SUR</v>
      </c>
      <c r="B114" s="138">
        <v>3335962782</v>
      </c>
      <c r="C114" s="99">
        <v>44398.706944444442</v>
      </c>
      <c r="D114" s="99" t="s">
        <v>2177</v>
      </c>
      <c r="E114" s="133">
        <v>84</v>
      </c>
      <c r="F114" s="141" t="str">
        <f>VLOOKUP(E114,VIP!$A$2:$O14513,2,0)</f>
        <v>DRBR084</v>
      </c>
      <c r="G114" s="141" t="str">
        <f>VLOOKUP(E114,'LISTADO ATM'!$A$2:$B$900,2,0)</f>
        <v xml:space="preserve">ATM Oficina Multicentro Sirena San Cristóbal </v>
      </c>
      <c r="H114" s="141" t="str">
        <f>VLOOKUP(E114,VIP!$A$2:$O19474,7,FALSE)</f>
        <v>Si</v>
      </c>
      <c r="I114" s="141" t="str">
        <f>VLOOKUP(E114,VIP!$A$2:$O11439,8,FALSE)</f>
        <v>Si</v>
      </c>
      <c r="J114" s="141" t="str">
        <f>VLOOKUP(E114,VIP!$A$2:$O11389,8,FALSE)</f>
        <v>Si</v>
      </c>
      <c r="K114" s="141" t="str">
        <f>VLOOKUP(E114,VIP!$A$2:$O14963,6,0)</f>
        <v>SI</v>
      </c>
      <c r="L114" s="142" t="s">
        <v>2461</v>
      </c>
      <c r="M114" s="165" t="s">
        <v>2541</v>
      </c>
      <c r="N114" s="98" t="s">
        <v>2449</v>
      </c>
      <c r="O114" s="141" t="s">
        <v>2451</v>
      </c>
      <c r="P114" s="141"/>
      <c r="Q114" s="164">
        <v>44399.716666666667</v>
      </c>
    </row>
    <row r="115" spans="1:17" s="116" customFormat="1" ht="18" x14ac:dyDescent="0.25">
      <c r="A115" s="141" t="str">
        <f>VLOOKUP(E115,'LISTADO ATM'!$A$2:$C$901,3,0)</f>
        <v>DISTRITO NACIONAL</v>
      </c>
      <c r="B115" s="138">
        <v>3335962406</v>
      </c>
      <c r="C115" s="99">
        <v>44398.568703703706</v>
      </c>
      <c r="D115" s="99" t="s">
        <v>2177</v>
      </c>
      <c r="E115" s="133">
        <v>281</v>
      </c>
      <c r="F115" s="141" t="str">
        <f>VLOOKUP(E115,VIP!$A$2:$O14526,2,0)</f>
        <v>DRBR737</v>
      </c>
      <c r="G115" s="141" t="str">
        <f>VLOOKUP(E115,'LISTADO ATM'!$A$2:$B$900,2,0)</f>
        <v xml:space="preserve">ATM S/M Pola Independencia </v>
      </c>
      <c r="H115" s="141" t="str">
        <f>VLOOKUP(E115,VIP!$A$2:$O19487,7,FALSE)</f>
        <v>Si</v>
      </c>
      <c r="I115" s="141" t="str">
        <f>VLOOKUP(E115,VIP!$A$2:$O11452,8,FALSE)</f>
        <v>Si</v>
      </c>
      <c r="J115" s="141" t="str">
        <f>VLOOKUP(E115,VIP!$A$2:$O11402,8,FALSE)</f>
        <v>Si</v>
      </c>
      <c r="K115" s="141" t="str">
        <f>VLOOKUP(E115,VIP!$A$2:$O14976,6,0)</f>
        <v>NO</v>
      </c>
      <c r="L115" s="142" t="s">
        <v>2461</v>
      </c>
      <c r="M115" s="165" t="s">
        <v>2541</v>
      </c>
      <c r="N115" s="98" t="s">
        <v>2449</v>
      </c>
      <c r="O115" s="141" t="s">
        <v>2451</v>
      </c>
      <c r="P115" s="141"/>
      <c r="Q115" s="164">
        <v>44399.714583333334</v>
      </c>
    </row>
    <row r="116" spans="1:17" s="116" customFormat="1" ht="18" x14ac:dyDescent="0.25">
      <c r="A116" s="141" t="str">
        <f>VLOOKUP(E116,'LISTADO ATM'!$A$2:$C$901,3,0)</f>
        <v>DISTRITO NACIONAL</v>
      </c>
      <c r="B116" s="138">
        <v>3335962823</v>
      </c>
      <c r="C116" s="99">
        <v>44398.72997685185</v>
      </c>
      <c r="D116" s="99" t="s">
        <v>2177</v>
      </c>
      <c r="E116" s="133">
        <v>335</v>
      </c>
      <c r="F116" s="141" t="str">
        <f>VLOOKUP(E116,VIP!$A$2:$O14518,2,0)</f>
        <v>DRBR335</v>
      </c>
      <c r="G116" s="141" t="str">
        <f>VLOOKUP(E116,'LISTADO ATM'!$A$2:$B$900,2,0)</f>
        <v>ATM Edificio Aster</v>
      </c>
      <c r="H116" s="141" t="str">
        <f>VLOOKUP(E116,VIP!$A$2:$O19479,7,FALSE)</f>
        <v>Si</v>
      </c>
      <c r="I116" s="141" t="str">
        <f>VLOOKUP(E116,VIP!$A$2:$O11444,8,FALSE)</f>
        <v>Si</v>
      </c>
      <c r="J116" s="141" t="str">
        <f>VLOOKUP(E116,VIP!$A$2:$O11394,8,FALSE)</f>
        <v>Si</v>
      </c>
      <c r="K116" s="141" t="str">
        <f>VLOOKUP(E116,VIP!$A$2:$O14968,6,0)</f>
        <v>NO</v>
      </c>
      <c r="L116" s="142" t="s">
        <v>2461</v>
      </c>
      <c r="M116" s="98" t="s">
        <v>2442</v>
      </c>
      <c r="N116" s="165" t="s">
        <v>2627</v>
      </c>
      <c r="O116" s="141" t="s">
        <v>2451</v>
      </c>
      <c r="P116" s="141"/>
      <c r="Q116" s="159" t="s">
        <v>2461</v>
      </c>
    </row>
    <row r="117" spans="1:17" s="116" customFormat="1" ht="18" x14ac:dyDescent="0.25">
      <c r="A117" s="141" t="str">
        <f>VLOOKUP(E117,'LISTADO ATM'!$A$2:$C$901,3,0)</f>
        <v>DISTRITO NACIONAL</v>
      </c>
      <c r="B117" s="138" t="s">
        <v>2623</v>
      </c>
      <c r="C117" s="99">
        <v>44399.383831018517</v>
      </c>
      <c r="D117" s="99" t="s">
        <v>2177</v>
      </c>
      <c r="E117" s="133">
        <v>407</v>
      </c>
      <c r="F117" s="141" t="str">
        <f>VLOOKUP(E117,VIP!$A$2:$O14532,2,0)</f>
        <v>DRBR407</v>
      </c>
      <c r="G117" s="141" t="str">
        <f>VLOOKUP(E117,'LISTADO ATM'!$A$2:$B$900,2,0)</f>
        <v xml:space="preserve">ATM Multicentro La Sirena Villa Mella </v>
      </c>
      <c r="H117" s="141" t="str">
        <f>VLOOKUP(E117,VIP!$A$2:$O19493,7,FALSE)</f>
        <v>Si</v>
      </c>
      <c r="I117" s="141" t="str">
        <f>VLOOKUP(E117,VIP!$A$2:$O11458,8,FALSE)</f>
        <v>Si</v>
      </c>
      <c r="J117" s="141" t="str">
        <f>VLOOKUP(E117,VIP!$A$2:$O11408,8,FALSE)</f>
        <v>Si</v>
      </c>
      <c r="K117" s="141" t="str">
        <f>VLOOKUP(E117,VIP!$A$2:$O14982,6,0)</f>
        <v>NO</v>
      </c>
      <c r="L117" s="142" t="s">
        <v>2461</v>
      </c>
      <c r="M117" s="98" t="s">
        <v>2442</v>
      </c>
      <c r="N117" s="98" t="s">
        <v>2449</v>
      </c>
      <c r="O117" s="141" t="s">
        <v>2451</v>
      </c>
      <c r="P117" s="141" t="s">
        <v>2598</v>
      </c>
      <c r="Q117" s="159" t="s">
        <v>2461</v>
      </c>
    </row>
    <row r="118" spans="1:17" s="116" customFormat="1" ht="18" x14ac:dyDescent="0.25">
      <c r="A118" s="141" t="str">
        <f>VLOOKUP(E118,'LISTADO ATM'!$A$2:$C$901,3,0)</f>
        <v>DISTRITO NACIONAL</v>
      </c>
      <c r="B118" s="138">
        <v>3335962499</v>
      </c>
      <c r="C118" s="99">
        <v>44398.606550925928</v>
      </c>
      <c r="D118" s="99" t="s">
        <v>2177</v>
      </c>
      <c r="E118" s="133">
        <v>583</v>
      </c>
      <c r="F118" s="141" t="str">
        <f>VLOOKUP(E118,VIP!$A$2:$O14510,2,0)</f>
        <v>DRBR431</v>
      </c>
      <c r="G118" s="141" t="str">
        <f>VLOOKUP(E118,'LISTADO ATM'!$A$2:$B$900,2,0)</f>
        <v xml:space="preserve">ATM Ministerio Fuerzas Armadas I </v>
      </c>
      <c r="H118" s="141" t="str">
        <f>VLOOKUP(E118,VIP!$A$2:$O19471,7,FALSE)</f>
        <v>Si</v>
      </c>
      <c r="I118" s="141" t="str">
        <f>VLOOKUP(E118,VIP!$A$2:$O11436,8,FALSE)</f>
        <v>Si</v>
      </c>
      <c r="J118" s="141" t="str">
        <f>VLOOKUP(E118,VIP!$A$2:$O11386,8,FALSE)</f>
        <v>Si</v>
      </c>
      <c r="K118" s="141" t="str">
        <f>VLOOKUP(E118,VIP!$A$2:$O14960,6,0)</f>
        <v>NO</v>
      </c>
      <c r="L118" s="142" t="s">
        <v>2461</v>
      </c>
      <c r="M118" s="165" t="s">
        <v>2541</v>
      </c>
      <c r="N118" s="165" t="s">
        <v>2627</v>
      </c>
      <c r="O118" s="141" t="s">
        <v>2451</v>
      </c>
      <c r="P118" s="141"/>
      <c r="Q118" s="164">
        <v>44399.716666666667</v>
      </c>
    </row>
    <row r="119" spans="1:17" s="116" customFormat="1" ht="18" x14ac:dyDescent="0.25">
      <c r="A119" s="141" t="str">
        <f>VLOOKUP(E119,'LISTADO ATM'!$A$2:$C$901,3,0)</f>
        <v>ESTE</v>
      </c>
      <c r="B119" s="138">
        <v>3335962746</v>
      </c>
      <c r="C119" s="99">
        <v>44398.69263888889</v>
      </c>
      <c r="D119" s="99" t="s">
        <v>2177</v>
      </c>
      <c r="E119" s="133">
        <v>608</v>
      </c>
      <c r="F119" s="141" t="str">
        <f>VLOOKUP(E119,VIP!$A$2:$O14515,2,0)</f>
        <v>DRBR305</v>
      </c>
      <c r="G119" s="141" t="str">
        <f>VLOOKUP(E119,'LISTADO ATM'!$A$2:$B$900,2,0)</f>
        <v xml:space="preserve">ATM Oficina Jumbo (San Pedro) </v>
      </c>
      <c r="H119" s="141" t="str">
        <f>VLOOKUP(E119,VIP!$A$2:$O19476,7,FALSE)</f>
        <v>Si</v>
      </c>
      <c r="I119" s="141" t="str">
        <f>VLOOKUP(E119,VIP!$A$2:$O11441,8,FALSE)</f>
        <v>Si</v>
      </c>
      <c r="J119" s="141" t="str">
        <f>VLOOKUP(E119,VIP!$A$2:$O11391,8,FALSE)</f>
        <v>Si</v>
      </c>
      <c r="K119" s="141" t="str">
        <f>VLOOKUP(E119,VIP!$A$2:$O14965,6,0)</f>
        <v>SI</v>
      </c>
      <c r="L119" s="142" t="s">
        <v>2461</v>
      </c>
      <c r="M119" s="98" t="s">
        <v>2442</v>
      </c>
      <c r="N119" s="98" t="s">
        <v>2449</v>
      </c>
      <c r="O119" s="141" t="s">
        <v>2451</v>
      </c>
      <c r="P119" s="141"/>
      <c r="Q119" s="159" t="s">
        <v>2461</v>
      </c>
    </row>
    <row r="120" spans="1:17" s="116" customFormat="1" ht="18" x14ac:dyDescent="0.25">
      <c r="A120" s="141" t="str">
        <f>VLOOKUP(E120,'LISTADO ATM'!$A$2:$C$901,3,0)</f>
        <v>DISTRITO NACIONAL</v>
      </c>
      <c r="B120" s="138">
        <v>3335962878</v>
      </c>
      <c r="C120" s="99">
        <v>44398.761736111112</v>
      </c>
      <c r="D120" s="99" t="s">
        <v>2177</v>
      </c>
      <c r="E120" s="133">
        <v>663</v>
      </c>
      <c r="F120" s="141" t="str">
        <f>VLOOKUP(E120,VIP!$A$2:$O14514,2,0)</f>
        <v>DRBR663</v>
      </c>
      <c r="G120" s="141" t="str">
        <f>VLOOKUP(E120,'LISTADO ATM'!$A$2:$B$900,2,0)</f>
        <v>ATM S/M Olé Av. España</v>
      </c>
      <c r="H120" s="141" t="str">
        <f>VLOOKUP(E120,VIP!$A$2:$O19475,7,FALSE)</f>
        <v>N/A</v>
      </c>
      <c r="I120" s="141" t="str">
        <f>VLOOKUP(E120,VIP!$A$2:$O11440,8,FALSE)</f>
        <v>N/A</v>
      </c>
      <c r="J120" s="141" t="str">
        <f>VLOOKUP(E120,VIP!$A$2:$O11390,8,FALSE)</f>
        <v>N/A</v>
      </c>
      <c r="K120" s="141" t="str">
        <f>VLOOKUP(E120,VIP!$A$2:$O14964,6,0)</f>
        <v>N/A</v>
      </c>
      <c r="L120" s="142" t="s">
        <v>2461</v>
      </c>
      <c r="M120" s="165" t="s">
        <v>2541</v>
      </c>
      <c r="N120" s="98" t="s">
        <v>2449</v>
      </c>
      <c r="O120" s="141" t="s">
        <v>2451</v>
      </c>
      <c r="P120" s="141"/>
      <c r="Q120" s="164">
        <v>44399.717361111114</v>
      </c>
    </row>
    <row r="121" spans="1:17" s="116" customFormat="1" ht="18" x14ac:dyDescent="0.25">
      <c r="A121" s="141" t="str">
        <f>VLOOKUP(E121,'LISTADO ATM'!$A$2:$C$901,3,0)</f>
        <v>DISTRITO NACIONAL</v>
      </c>
      <c r="B121" s="138">
        <v>3335962415</v>
      </c>
      <c r="C121" s="99">
        <v>44398.5703125</v>
      </c>
      <c r="D121" s="99" t="s">
        <v>2177</v>
      </c>
      <c r="E121" s="133">
        <v>788</v>
      </c>
      <c r="F121" s="141" t="str">
        <f>VLOOKUP(E121,VIP!$A$2:$O14525,2,0)</f>
        <v>DRBR452</v>
      </c>
      <c r="G121" s="141" t="str">
        <f>VLOOKUP(E121,'LISTADO ATM'!$A$2:$B$900,2,0)</f>
        <v xml:space="preserve">ATM Relaciones Exteriores (Cancillería) </v>
      </c>
      <c r="H121" s="141" t="str">
        <f>VLOOKUP(E121,VIP!$A$2:$O19486,7,FALSE)</f>
        <v>No</v>
      </c>
      <c r="I121" s="141" t="str">
        <f>VLOOKUP(E121,VIP!$A$2:$O11451,8,FALSE)</f>
        <v>No</v>
      </c>
      <c r="J121" s="141" t="str">
        <f>VLOOKUP(E121,VIP!$A$2:$O11401,8,FALSE)</f>
        <v>No</v>
      </c>
      <c r="K121" s="141" t="str">
        <f>VLOOKUP(E121,VIP!$A$2:$O14975,6,0)</f>
        <v>NO</v>
      </c>
      <c r="L121" s="142" t="s">
        <v>2461</v>
      </c>
      <c r="M121" s="98" t="s">
        <v>2442</v>
      </c>
      <c r="N121" s="98" t="s">
        <v>2449</v>
      </c>
      <c r="O121" s="141" t="s">
        <v>2451</v>
      </c>
      <c r="P121" s="141"/>
      <c r="Q121" s="159" t="s">
        <v>2461</v>
      </c>
    </row>
    <row r="122" spans="1:17" s="116" customFormat="1" ht="18" x14ac:dyDescent="0.25">
      <c r="A122" s="141" t="str">
        <f>VLOOKUP(E122,'LISTADO ATM'!$A$2:$C$901,3,0)</f>
        <v>DISTRITO NACIONAL</v>
      </c>
      <c r="B122" s="138" t="s">
        <v>2629</v>
      </c>
      <c r="C122" s="99">
        <v>44399.58556712963</v>
      </c>
      <c r="D122" s="99" t="s">
        <v>2177</v>
      </c>
      <c r="E122" s="133">
        <v>884</v>
      </c>
      <c r="F122" s="141" t="str">
        <f>VLOOKUP(E122,VIP!$A$2:$O14529,2,0)</f>
        <v>DRBR884</v>
      </c>
      <c r="G122" s="141" t="str">
        <f>VLOOKUP(E122,'LISTADO ATM'!$A$2:$B$900,2,0)</f>
        <v xml:space="preserve">ATM UNP Olé Sabana Perdida </v>
      </c>
      <c r="H122" s="141" t="str">
        <f>VLOOKUP(E122,VIP!$A$2:$O19490,7,FALSE)</f>
        <v>Si</v>
      </c>
      <c r="I122" s="141" t="str">
        <f>VLOOKUP(E122,VIP!$A$2:$O11455,8,FALSE)</f>
        <v>Si</v>
      </c>
      <c r="J122" s="141" t="str">
        <f>VLOOKUP(E122,VIP!$A$2:$O11405,8,FALSE)</f>
        <v>Si</v>
      </c>
      <c r="K122" s="141" t="str">
        <f>VLOOKUP(E122,VIP!$A$2:$O14979,6,0)</f>
        <v>NO</v>
      </c>
      <c r="L122" s="142" t="s">
        <v>2461</v>
      </c>
      <c r="M122" s="98" t="s">
        <v>2442</v>
      </c>
      <c r="N122" s="98" t="s">
        <v>2449</v>
      </c>
      <c r="O122" s="141" t="s">
        <v>2451</v>
      </c>
      <c r="P122" s="141"/>
      <c r="Q122" s="159" t="s">
        <v>2461</v>
      </c>
    </row>
    <row r="1045386" spans="16:16" ht="18" x14ac:dyDescent="0.25">
      <c r="P1045386" s="141"/>
    </row>
  </sheetData>
  <autoFilter ref="A4:Q4">
    <sortState ref="A5:Q122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23:E1048576 E36:E80 E1:E4">
    <cfRule type="duplicateValues" dxfId="429" priority="122279"/>
  </conditionalFormatting>
  <conditionalFormatting sqref="B123:B1048576 B36:B42 B1:B4 B45:B79">
    <cfRule type="duplicateValues" dxfId="428" priority="122282"/>
  </conditionalFormatting>
  <conditionalFormatting sqref="E123:E1048576 E36:E80">
    <cfRule type="duplicateValues" dxfId="427" priority="470"/>
  </conditionalFormatting>
  <conditionalFormatting sqref="B123:B1048576 B36:B42 B45:B79">
    <cfRule type="duplicateValues" dxfId="426" priority="463"/>
  </conditionalFormatting>
  <conditionalFormatting sqref="B123:B1048576 B45:B79 B1:B42">
    <cfRule type="duplicateValues" dxfId="425" priority="201"/>
    <cfRule type="duplicateValues" dxfId="424" priority="369"/>
  </conditionalFormatting>
  <conditionalFormatting sqref="B123:B1048576 B45:B79 B1:B42">
    <cfRule type="duplicateValues" dxfId="423" priority="326"/>
  </conditionalFormatting>
  <conditionalFormatting sqref="E123:E1048576 E36:E80 E1:E19">
    <cfRule type="duplicateValues" dxfId="422" priority="241"/>
  </conditionalFormatting>
  <conditionalFormatting sqref="B20">
    <cfRule type="duplicateValues" dxfId="421" priority="240"/>
  </conditionalFormatting>
  <conditionalFormatting sqref="E20">
    <cfRule type="duplicateValues" dxfId="420" priority="239"/>
  </conditionalFormatting>
  <conditionalFormatting sqref="E20">
    <cfRule type="duplicateValues" dxfId="419" priority="238"/>
  </conditionalFormatting>
  <conditionalFormatting sqref="E20">
    <cfRule type="duplicateValues" dxfId="418" priority="237"/>
  </conditionalFormatting>
  <conditionalFormatting sqref="B20">
    <cfRule type="duplicateValues" dxfId="417" priority="236"/>
  </conditionalFormatting>
  <conditionalFormatting sqref="E20">
    <cfRule type="duplicateValues" dxfId="416" priority="235"/>
  </conditionalFormatting>
  <conditionalFormatting sqref="E20">
    <cfRule type="duplicateValues" dxfId="415" priority="234"/>
  </conditionalFormatting>
  <conditionalFormatting sqref="E20">
    <cfRule type="duplicateValues" dxfId="414" priority="233"/>
  </conditionalFormatting>
  <conditionalFormatting sqref="E20">
    <cfRule type="duplicateValues" dxfId="413" priority="232"/>
  </conditionalFormatting>
  <conditionalFormatting sqref="B20">
    <cfRule type="duplicateValues" dxfId="412" priority="231"/>
  </conditionalFormatting>
  <conditionalFormatting sqref="E20">
    <cfRule type="duplicateValues" dxfId="411" priority="230"/>
  </conditionalFormatting>
  <conditionalFormatting sqref="E20">
    <cfRule type="duplicateValues" dxfId="410" priority="229"/>
  </conditionalFormatting>
  <conditionalFormatting sqref="B20">
    <cfRule type="duplicateValues" dxfId="409" priority="228"/>
  </conditionalFormatting>
  <conditionalFormatting sqref="E20">
    <cfRule type="duplicateValues" dxfId="408" priority="227"/>
  </conditionalFormatting>
  <conditionalFormatting sqref="E20">
    <cfRule type="duplicateValues" dxfId="407" priority="226"/>
  </conditionalFormatting>
  <conditionalFormatting sqref="B21:B31">
    <cfRule type="duplicateValues" dxfId="406" priority="223"/>
  </conditionalFormatting>
  <conditionalFormatting sqref="B21:B31">
    <cfRule type="duplicateValues" dxfId="405" priority="220"/>
  </conditionalFormatting>
  <conditionalFormatting sqref="B21:B31">
    <cfRule type="duplicateValues" dxfId="404" priority="217"/>
  </conditionalFormatting>
  <conditionalFormatting sqref="E123:E1048576 E1:E80">
    <cfRule type="duplicateValues" dxfId="403" priority="215"/>
  </conditionalFormatting>
  <conditionalFormatting sqref="E32:E35">
    <cfRule type="duplicateValues" dxfId="402" priority="213"/>
  </conditionalFormatting>
  <conditionalFormatting sqref="B29:B42">
    <cfRule type="duplicateValues" dxfId="401" priority="212"/>
  </conditionalFormatting>
  <conditionalFormatting sqref="E32:E35">
    <cfRule type="duplicateValues" dxfId="400" priority="211"/>
  </conditionalFormatting>
  <conditionalFormatting sqref="E32:E35">
    <cfRule type="duplicateValues" dxfId="399" priority="210"/>
  </conditionalFormatting>
  <conditionalFormatting sqref="B29:B42">
    <cfRule type="duplicateValues" dxfId="398" priority="209"/>
  </conditionalFormatting>
  <conditionalFormatting sqref="E32:E35">
    <cfRule type="duplicateValues" dxfId="397" priority="208"/>
  </conditionalFormatting>
  <conditionalFormatting sqref="E32:E35">
    <cfRule type="duplicateValues" dxfId="396" priority="207"/>
  </conditionalFormatting>
  <conditionalFormatting sqref="B29:B42">
    <cfRule type="duplicateValues" dxfId="395" priority="206"/>
  </conditionalFormatting>
  <conditionalFormatting sqref="E32:E35">
    <cfRule type="duplicateValues" dxfId="394" priority="205"/>
  </conditionalFormatting>
  <conditionalFormatting sqref="E32:E35">
    <cfRule type="duplicateValues" dxfId="393" priority="204"/>
  </conditionalFormatting>
  <conditionalFormatting sqref="B29:B42">
    <cfRule type="duplicateValues" dxfId="392" priority="203"/>
  </conditionalFormatting>
  <conditionalFormatting sqref="E43">
    <cfRule type="duplicateValues" dxfId="391" priority="200"/>
  </conditionalFormatting>
  <conditionalFormatting sqref="E43">
    <cfRule type="duplicateValues" dxfId="390" priority="199"/>
  </conditionalFormatting>
  <conditionalFormatting sqref="E43">
    <cfRule type="duplicateValues" dxfId="389" priority="198"/>
  </conditionalFormatting>
  <conditionalFormatting sqref="E43">
    <cfRule type="duplicateValues" dxfId="388" priority="197"/>
  </conditionalFormatting>
  <conditionalFormatting sqref="E43">
    <cfRule type="duplicateValues" dxfId="387" priority="196"/>
  </conditionalFormatting>
  <conditionalFormatting sqref="B43:B44">
    <cfRule type="duplicateValues" dxfId="386" priority="190"/>
  </conditionalFormatting>
  <conditionalFormatting sqref="B43:B44">
    <cfRule type="duplicateValues" dxfId="385" priority="189"/>
  </conditionalFormatting>
  <conditionalFormatting sqref="B43:B44">
    <cfRule type="duplicateValues" dxfId="384" priority="187"/>
    <cfRule type="duplicateValues" dxfId="383" priority="188"/>
  </conditionalFormatting>
  <conditionalFormatting sqref="B43:B44">
    <cfRule type="duplicateValues" dxfId="382" priority="186"/>
  </conditionalFormatting>
  <conditionalFormatting sqref="B43:B44">
    <cfRule type="duplicateValues" dxfId="381" priority="185"/>
  </conditionalFormatting>
  <conditionalFormatting sqref="B43:B44">
    <cfRule type="duplicateValues" dxfId="380" priority="184"/>
  </conditionalFormatting>
  <conditionalFormatting sqref="B43:B44">
    <cfRule type="duplicateValues" dxfId="379" priority="183"/>
  </conditionalFormatting>
  <conditionalFormatting sqref="B43:B44">
    <cfRule type="duplicateValues" dxfId="378" priority="182"/>
  </conditionalFormatting>
  <conditionalFormatting sqref="B43:B44">
    <cfRule type="duplicateValues" dxfId="377" priority="181"/>
  </conditionalFormatting>
  <conditionalFormatting sqref="E44">
    <cfRule type="duplicateValues" dxfId="376" priority="123800"/>
  </conditionalFormatting>
  <conditionalFormatting sqref="B123:B1048576 B1:B79">
    <cfRule type="duplicateValues" dxfId="375" priority="175"/>
  </conditionalFormatting>
  <conditionalFormatting sqref="B45:B52">
    <cfRule type="duplicateValues" dxfId="374" priority="174"/>
  </conditionalFormatting>
  <conditionalFormatting sqref="B45:B52">
    <cfRule type="duplicateValues" dxfId="373" priority="173"/>
  </conditionalFormatting>
  <conditionalFormatting sqref="B45:B52">
    <cfRule type="duplicateValues" dxfId="372" priority="172"/>
  </conditionalFormatting>
  <conditionalFormatting sqref="B45:B52">
    <cfRule type="duplicateValues" dxfId="371" priority="171"/>
  </conditionalFormatting>
  <conditionalFormatting sqref="B45:B52">
    <cfRule type="duplicateValues" dxfId="370" priority="170"/>
  </conditionalFormatting>
  <conditionalFormatting sqref="B80">
    <cfRule type="duplicateValues" dxfId="369" priority="164"/>
  </conditionalFormatting>
  <conditionalFormatting sqref="B80">
    <cfRule type="duplicateValues" dxfId="368" priority="163"/>
  </conditionalFormatting>
  <conditionalFormatting sqref="B80">
    <cfRule type="duplicateValues" dxfId="367" priority="161"/>
    <cfRule type="duplicateValues" dxfId="366" priority="162"/>
  </conditionalFormatting>
  <conditionalFormatting sqref="B80">
    <cfRule type="duplicateValues" dxfId="365" priority="160"/>
  </conditionalFormatting>
  <conditionalFormatting sqref="B80">
    <cfRule type="duplicateValues" dxfId="364" priority="159"/>
  </conditionalFormatting>
  <conditionalFormatting sqref="B80">
    <cfRule type="duplicateValues" dxfId="363" priority="158"/>
  </conditionalFormatting>
  <conditionalFormatting sqref="B80">
    <cfRule type="duplicateValues" dxfId="362" priority="157"/>
  </conditionalFormatting>
  <conditionalFormatting sqref="B80">
    <cfRule type="duplicateValues" dxfId="361" priority="156"/>
  </conditionalFormatting>
  <conditionalFormatting sqref="B80">
    <cfRule type="duplicateValues" dxfId="360" priority="155"/>
  </conditionalFormatting>
  <conditionalFormatting sqref="B80">
    <cfRule type="duplicateValues" dxfId="359" priority="154"/>
  </conditionalFormatting>
  <conditionalFormatting sqref="E123:E1048576">
    <cfRule type="duplicateValues" dxfId="358" priority="123826"/>
  </conditionalFormatting>
  <conditionalFormatting sqref="E81:E87">
    <cfRule type="duplicateValues" dxfId="357" priority="153"/>
  </conditionalFormatting>
  <conditionalFormatting sqref="E81:E87">
    <cfRule type="duplicateValues" dxfId="356" priority="152"/>
  </conditionalFormatting>
  <conditionalFormatting sqref="E81:E87">
    <cfRule type="duplicateValues" dxfId="355" priority="151"/>
  </conditionalFormatting>
  <conditionalFormatting sqref="E81:E87">
    <cfRule type="duplicateValues" dxfId="354" priority="150"/>
  </conditionalFormatting>
  <conditionalFormatting sqref="E81:E87">
    <cfRule type="duplicateValues" dxfId="353" priority="149"/>
  </conditionalFormatting>
  <conditionalFormatting sqref="E81:E87">
    <cfRule type="duplicateValues" dxfId="352" priority="148"/>
  </conditionalFormatting>
  <conditionalFormatting sqref="E81:E87">
    <cfRule type="duplicateValues" dxfId="351" priority="147"/>
  </conditionalFormatting>
  <conditionalFormatting sqref="E81:E87">
    <cfRule type="duplicateValues" dxfId="350" priority="146"/>
  </conditionalFormatting>
  <conditionalFormatting sqref="E81:E87">
    <cfRule type="duplicateValues" dxfId="349" priority="145"/>
  </conditionalFormatting>
  <conditionalFormatting sqref="E81:E87">
    <cfRule type="duplicateValues" dxfId="348" priority="144"/>
  </conditionalFormatting>
  <conditionalFormatting sqref="E81:E87">
    <cfRule type="duplicateValues" dxfId="347" priority="143"/>
  </conditionalFormatting>
  <conditionalFormatting sqref="E81:E87">
    <cfRule type="duplicateValues" dxfId="346" priority="142"/>
  </conditionalFormatting>
  <conditionalFormatting sqref="E81:E87">
    <cfRule type="duplicateValues" dxfId="345" priority="141"/>
  </conditionalFormatting>
  <conditionalFormatting sqref="E81:E87">
    <cfRule type="duplicateValues" dxfId="344" priority="140"/>
  </conditionalFormatting>
  <conditionalFormatting sqref="E81:E87">
    <cfRule type="duplicateValues" dxfId="343" priority="139"/>
  </conditionalFormatting>
  <conditionalFormatting sqref="E81:E87">
    <cfRule type="duplicateValues" dxfId="342" priority="138"/>
  </conditionalFormatting>
  <conditionalFormatting sqref="E81:E87">
    <cfRule type="duplicateValues" dxfId="341" priority="137"/>
  </conditionalFormatting>
  <conditionalFormatting sqref="B81:B87">
    <cfRule type="duplicateValues" dxfId="340" priority="136"/>
  </conditionalFormatting>
  <conditionalFormatting sqref="B81:B87">
    <cfRule type="duplicateValues" dxfId="339" priority="135"/>
  </conditionalFormatting>
  <conditionalFormatting sqref="B81:B87">
    <cfRule type="duplicateValues" dxfId="338" priority="133"/>
    <cfRule type="duplicateValues" dxfId="337" priority="134"/>
  </conditionalFormatting>
  <conditionalFormatting sqref="B81:B87">
    <cfRule type="duplicateValues" dxfId="336" priority="132"/>
  </conditionalFormatting>
  <conditionalFormatting sqref="B81:B87">
    <cfRule type="duplicateValues" dxfId="335" priority="131"/>
  </conditionalFormatting>
  <conditionalFormatting sqref="B81:B87">
    <cfRule type="duplicateValues" dxfId="334" priority="130"/>
  </conditionalFormatting>
  <conditionalFormatting sqref="B81:B87">
    <cfRule type="duplicateValues" dxfId="333" priority="129"/>
  </conditionalFormatting>
  <conditionalFormatting sqref="B81:B87">
    <cfRule type="duplicateValues" dxfId="332" priority="128"/>
  </conditionalFormatting>
  <conditionalFormatting sqref="B81:B87">
    <cfRule type="duplicateValues" dxfId="331" priority="127"/>
  </conditionalFormatting>
  <conditionalFormatting sqref="B81:B87">
    <cfRule type="duplicateValues" dxfId="330" priority="126"/>
  </conditionalFormatting>
  <conditionalFormatting sqref="E81:E87">
    <cfRule type="duplicateValues" dxfId="329" priority="125"/>
  </conditionalFormatting>
  <conditionalFormatting sqref="E88:E90">
    <cfRule type="duplicateValues" dxfId="328" priority="124"/>
  </conditionalFormatting>
  <conditionalFormatting sqref="E88:E90">
    <cfRule type="duplicateValues" dxfId="327" priority="123"/>
  </conditionalFormatting>
  <conditionalFormatting sqref="E88:E90">
    <cfRule type="duplicateValues" dxfId="326" priority="122"/>
  </conditionalFormatting>
  <conditionalFormatting sqref="E88:E90">
    <cfRule type="duplicateValues" dxfId="325" priority="121"/>
  </conditionalFormatting>
  <conditionalFormatting sqref="E88:E90">
    <cfRule type="duplicateValues" dxfId="324" priority="120"/>
  </conditionalFormatting>
  <conditionalFormatting sqref="E88:E90">
    <cfRule type="duplicateValues" dxfId="323" priority="119"/>
  </conditionalFormatting>
  <conditionalFormatting sqref="E88:E90">
    <cfRule type="duplicateValues" dxfId="322" priority="118"/>
  </conditionalFormatting>
  <conditionalFormatting sqref="E88:E90">
    <cfRule type="duplicateValues" dxfId="321" priority="117"/>
  </conditionalFormatting>
  <conditionalFormatting sqref="E88:E90">
    <cfRule type="duplicateValues" dxfId="320" priority="116"/>
  </conditionalFormatting>
  <conditionalFormatting sqref="E88:E90">
    <cfRule type="duplicateValues" dxfId="319" priority="115"/>
  </conditionalFormatting>
  <conditionalFormatting sqref="E88:E90">
    <cfRule type="duplicateValues" dxfId="318" priority="114"/>
  </conditionalFormatting>
  <conditionalFormatting sqref="E88:E90">
    <cfRule type="duplicateValues" dxfId="317" priority="113"/>
  </conditionalFormatting>
  <conditionalFormatting sqref="E88:E90">
    <cfRule type="duplicateValues" dxfId="316" priority="112"/>
  </conditionalFormatting>
  <conditionalFormatting sqref="E88:E90">
    <cfRule type="duplicateValues" dxfId="315" priority="111"/>
  </conditionalFormatting>
  <conditionalFormatting sqref="E88:E90">
    <cfRule type="duplicateValues" dxfId="314" priority="110"/>
  </conditionalFormatting>
  <conditionalFormatting sqref="E88:E90">
    <cfRule type="duplicateValues" dxfId="313" priority="109"/>
  </conditionalFormatting>
  <conditionalFormatting sqref="E88:E90">
    <cfRule type="duplicateValues" dxfId="312" priority="108"/>
  </conditionalFormatting>
  <conditionalFormatting sqref="B88:B90">
    <cfRule type="duplicateValues" dxfId="311" priority="107"/>
  </conditionalFormatting>
  <conditionalFormatting sqref="B88:B90">
    <cfRule type="duplicateValues" dxfId="310" priority="106"/>
  </conditionalFormatting>
  <conditionalFormatting sqref="B88:B90">
    <cfRule type="duplicateValues" dxfId="309" priority="104"/>
    <cfRule type="duplicateValues" dxfId="308" priority="105"/>
  </conditionalFormatting>
  <conditionalFormatting sqref="B88:B90">
    <cfRule type="duplicateValues" dxfId="307" priority="103"/>
  </conditionalFormatting>
  <conditionalFormatting sqref="B88:B90">
    <cfRule type="duplicateValues" dxfId="306" priority="102"/>
  </conditionalFormatting>
  <conditionalFormatting sqref="B88:B90">
    <cfRule type="duplicateValues" dxfId="305" priority="101"/>
  </conditionalFormatting>
  <conditionalFormatting sqref="B88:B90">
    <cfRule type="duplicateValues" dxfId="304" priority="100"/>
  </conditionalFormatting>
  <conditionalFormatting sqref="B88:B90">
    <cfRule type="duplicateValues" dxfId="303" priority="99"/>
  </conditionalFormatting>
  <conditionalFormatting sqref="B88:B90">
    <cfRule type="duplicateValues" dxfId="302" priority="98"/>
  </conditionalFormatting>
  <conditionalFormatting sqref="B88:B90">
    <cfRule type="duplicateValues" dxfId="301" priority="97"/>
  </conditionalFormatting>
  <conditionalFormatting sqref="E88:E90">
    <cfRule type="duplicateValues" dxfId="300" priority="96"/>
  </conditionalFormatting>
  <conditionalFormatting sqref="E123:E1048576 E1:E90">
    <cfRule type="duplicateValues" dxfId="299" priority="95"/>
  </conditionalFormatting>
  <conditionalFormatting sqref="B5:B19">
    <cfRule type="duplicateValues" dxfId="298" priority="123907"/>
  </conditionalFormatting>
  <conditionalFormatting sqref="E5:E19">
    <cfRule type="duplicateValues" dxfId="297" priority="123909"/>
  </conditionalFormatting>
  <conditionalFormatting sqref="B5:B42">
    <cfRule type="duplicateValues" dxfId="296" priority="123911"/>
  </conditionalFormatting>
  <conditionalFormatting sqref="B123:B1048576 B1:B90">
    <cfRule type="duplicateValues" dxfId="295" priority="94"/>
  </conditionalFormatting>
  <conditionalFormatting sqref="E91:E98">
    <cfRule type="duplicateValues" dxfId="294" priority="93"/>
  </conditionalFormatting>
  <conditionalFormatting sqref="E91:E98">
    <cfRule type="duplicateValues" dxfId="293" priority="92"/>
  </conditionalFormatting>
  <conditionalFormatting sqref="E91:E98">
    <cfRule type="duplicateValues" dxfId="292" priority="91"/>
  </conditionalFormatting>
  <conditionalFormatting sqref="E91:E98">
    <cfRule type="duplicateValues" dxfId="291" priority="90"/>
  </conditionalFormatting>
  <conditionalFormatting sqref="E91:E98">
    <cfRule type="duplicateValues" dxfId="290" priority="89"/>
  </conditionalFormatting>
  <conditionalFormatting sqref="E91:E98">
    <cfRule type="duplicateValues" dxfId="289" priority="88"/>
  </conditionalFormatting>
  <conditionalFormatting sqref="E91:E98">
    <cfRule type="duplicateValues" dxfId="288" priority="87"/>
  </conditionalFormatting>
  <conditionalFormatting sqref="E91:E98">
    <cfRule type="duplicateValues" dxfId="287" priority="86"/>
  </conditionalFormatting>
  <conditionalFormatting sqref="E91:E98">
    <cfRule type="duplicateValues" dxfId="286" priority="85"/>
  </conditionalFormatting>
  <conditionalFormatting sqref="E91:E98">
    <cfRule type="duplicateValues" dxfId="285" priority="84"/>
  </conditionalFormatting>
  <conditionalFormatting sqref="E91:E98">
    <cfRule type="duplicateValues" dxfId="284" priority="83"/>
  </conditionalFormatting>
  <conditionalFormatting sqref="E91:E98">
    <cfRule type="duplicateValues" dxfId="283" priority="82"/>
  </conditionalFormatting>
  <conditionalFormatting sqref="E91:E98">
    <cfRule type="duplicateValues" dxfId="282" priority="81"/>
  </conditionalFormatting>
  <conditionalFormatting sqref="E91:E98">
    <cfRule type="duplicateValues" dxfId="281" priority="80"/>
  </conditionalFormatting>
  <conditionalFormatting sqref="E91:E98">
    <cfRule type="duplicateValues" dxfId="280" priority="79"/>
  </conditionalFormatting>
  <conditionalFormatting sqref="E91:E98">
    <cfRule type="duplicateValues" dxfId="279" priority="78"/>
  </conditionalFormatting>
  <conditionalFormatting sqref="E91:E98">
    <cfRule type="duplicateValues" dxfId="278" priority="77"/>
  </conditionalFormatting>
  <conditionalFormatting sqref="B91:B98">
    <cfRule type="duplicateValues" dxfId="277" priority="76"/>
  </conditionalFormatting>
  <conditionalFormatting sqref="B91:B98">
    <cfRule type="duplicateValues" dxfId="276" priority="75"/>
  </conditionalFormatting>
  <conditionalFormatting sqref="B91:B98">
    <cfRule type="duplicateValues" dxfId="275" priority="73"/>
    <cfRule type="duplicateValues" dxfId="274" priority="74"/>
  </conditionalFormatting>
  <conditionalFormatting sqref="B91:B98">
    <cfRule type="duplicateValues" dxfId="273" priority="72"/>
  </conditionalFormatting>
  <conditionalFormatting sqref="B91:B98">
    <cfRule type="duplicateValues" dxfId="272" priority="71"/>
  </conditionalFormatting>
  <conditionalFormatting sqref="B91:B98">
    <cfRule type="duplicateValues" dxfId="271" priority="70"/>
  </conditionalFormatting>
  <conditionalFormatting sqref="B91:B98">
    <cfRule type="duplicateValues" dxfId="270" priority="69"/>
  </conditionalFormatting>
  <conditionalFormatting sqref="B91:B98">
    <cfRule type="duplicateValues" dxfId="269" priority="68"/>
  </conditionalFormatting>
  <conditionalFormatting sqref="B91:B98">
    <cfRule type="duplicateValues" dxfId="268" priority="67"/>
  </conditionalFormatting>
  <conditionalFormatting sqref="B91:B98">
    <cfRule type="duplicateValues" dxfId="267" priority="66"/>
  </conditionalFormatting>
  <conditionalFormatting sqref="E91:E98">
    <cfRule type="duplicateValues" dxfId="266" priority="65"/>
  </conditionalFormatting>
  <conditionalFormatting sqref="E91:E98">
    <cfRule type="duplicateValues" dxfId="265" priority="64"/>
  </conditionalFormatting>
  <conditionalFormatting sqref="B91:B98">
    <cfRule type="duplicateValues" dxfId="264" priority="63"/>
  </conditionalFormatting>
  <conditionalFormatting sqref="B123:B1048576 B1:B98">
    <cfRule type="duplicateValues" dxfId="263" priority="62"/>
  </conditionalFormatting>
  <conditionalFormatting sqref="B99">
    <cfRule type="duplicateValues" dxfId="262" priority="60"/>
    <cfRule type="duplicateValues" dxfId="261" priority="61"/>
  </conditionalFormatting>
  <conditionalFormatting sqref="B99">
    <cfRule type="duplicateValues" dxfId="260" priority="59"/>
  </conditionalFormatting>
  <conditionalFormatting sqref="E99">
    <cfRule type="duplicateValues" dxfId="259" priority="58"/>
  </conditionalFormatting>
  <conditionalFormatting sqref="E99">
    <cfRule type="duplicateValues" dxfId="258" priority="57"/>
  </conditionalFormatting>
  <conditionalFormatting sqref="B99">
    <cfRule type="duplicateValues" dxfId="257" priority="56"/>
  </conditionalFormatting>
  <conditionalFormatting sqref="E99">
    <cfRule type="duplicateValues" dxfId="256" priority="55"/>
  </conditionalFormatting>
  <conditionalFormatting sqref="B99">
    <cfRule type="duplicateValues" dxfId="255" priority="54"/>
  </conditionalFormatting>
  <conditionalFormatting sqref="E99">
    <cfRule type="duplicateValues" dxfId="254" priority="53"/>
  </conditionalFormatting>
  <conditionalFormatting sqref="B99">
    <cfRule type="duplicateValues" dxfId="253" priority="52"/>
  </conditionalFormatting>
  <conditionalFormatting sqref="B99">
    <cfRule type="duplicateValues" dxfId="252" priority="51"/>
  </conditionalFormatting>
  <conditionalFormatting sqref="B99">
    <cfRule type="duplicateValues" dxfId="251" priority="50"/>
  </conditionalFormatting>
  <conditionalFormatting sqref="E123:E1048576 E1:E99">
    <cfRule type="duplicateValues" dxfId="250" priority="49"/>
  </conditionalFormatting>
  <conditionalFormatting sqref="B100:B105">
    <cfRule type="duplicateValues" dxfId="249" priority="47"/>
    <cfRule type="duplicateValues" dxfId="248" priority="48"/>
  </conditionalFormatting>
  <conditionalFormatting sqref="B100:B105">
    <cfRule type="duplicateValues" dxfId="247" priority="46"/>
  </conditionalFormatting>
  <conditionalFormatting sqref="E100:E105">
    <cfRule type="duplicateValues" dxfId="246" priority="45"/>
  </conditionalFormatting>
  <conditionalFormatting sqref="E100:E105">
    <cfRule type="duplicateValues" dxfId="245" priority="44"/>
  </conditionalFormatting>
  <conditionalFormatting sqref="B100:B105">
    <cfRule type="duplicateValues" dxfId="244" priority="43"/>
  </conditionalFormatting>
  <conditionalFormatting sqref="E100:E105">
    <cfRule type="duplicateValues" dxfId="243" priority="42"/>
  </conditionalFormatting>
  <conditionalFormatting sqref="B100:B105">
    <cfRule type="duplicateValues" dxfId="242" priority="41"/>
  </conditionalFormatting>
  <conditionalFormatting sqref="E100:E105">
    <cfRule type="duplicateValues" dxfId="241" priority="40"/>
  </conditionalFormatting>
  <conditionalFormatting sqref="B100:B105">
    <cfRule type="duplicateValues" dxfId="240" priority="39"/>
  </conditionalFormatting>
  <conditionalFormatting sqref="B100:B105">
    <cfRule type="duplicateValues" dxfId="239" priority="38"/>
  </conditionalFormatting>
  <conditionalFormatting sqref="B100:B105">
    <cfRule type="duplicateValues" dxfId="238" priority="37"/>
  </conditionalFormatting>
  <conditionalFormatting sqref="E100:E105">
    <cfRule type="duplicateValues" dxfId="237" priority="36"/>
  </conditionalFormatting>
  <conditionalFormatting sqref="E123:E1048576 E1:E105">
    <cfRule type="duplicateValues" dxfId="236" priority="35"/>
  </conditionalFormatting>
  <conditionalFormatting sqref="B123:B1048576 B1:B105">
    <cfRule type="duplicateValues" dxfId="235" priority="34"/>
  </conditionalFormatting>
  <conditionalFormatting sqref="B106:B117">
    <cfRule type="duplicateValues" dxfId="234" priority="32"/>
    <cfRule type="duplicateValues" dxfId="233" priority="33"/>
  </conditionalFormatting>
  <conditionalFormatting sqref="B106:B117">
    <cfRule type="duplicateValues" dxfId="232" priority="31"/>
  </conditionalFormatting>
  <conditionalFormatting sqref="E106:E117">
    <cfRule type="duplicateValues" dxfId="231" priority="30"/>
  </conditionalFormatting>
  <conditionalFormatting sqref="E106:E117">
    <cfRule type="duplicateValues" dxfId="230" priority="29"/>
  </conditionalFormatting>
  <conditionalFormatting sqref="B106:B117">
    <cfRule type="duplicateValues" dxfId="229" priority="28"/>
  </conditionalFormatting>
  <conditionalFormatting sqref="E106:E117">
    <cfRule type="duplicateValues" dxfId="228" priority="27"/>
  </conditionalFormatting>
  <conditionalFormatting sqref="B106:B117">
    <cfRule type="duplicateValues" dxfId="227" priority="26"/>
  </conditionalFormatting>
  <conditionalFormatting sqref="E106:E117">
    <cfRule type="duplicateValues" dxfId="226" priority="25"/>
  </conditionalFormatting>
  <conditionalFormatting sqref="B106:B117">
    <cfRule type="duplicateValues" dxfId="225" priority="24"/>
  </conditionalFormatting>
  <conditionalFormatting sqref="B106:B117">
    <cfRule type="duplicateValues" dxfId="224" priority="23"/>
  </conditionalFormatting>
  <conditionalFormatting sqref="B106:B117">
    <cfRule type="duplicateValues" dxfId="223" priority="22"/>
  </conditionalFormatting>
  <conditionalFormatting sqref="E106:E117">
    <cfRule type="duplicateValues" dxfId="222" priority="21"/>
  </conditionalFormatting>
  <conditionalFormatting sqref="E106:E117">
    <cfRule type="duplicateValues" dxfId="221" priority="20"/>
  </conditionalFormatting>
  <conditionalFormatting sqref="B106:B117">
    <cfRule type="duplicateValues" dxfId="220" priority="19"/>
  </conditionalFormatting>
  <conditionalFormatting sqref="E1:E117 E123:E1048576">
    <cfRule type="duplicateValues" dxfId="219" priority="18"/>
  </conditionalFormatting>
  <conditionalFormatting sqref="E36:E80">
    <cfRule type="duplicateValues" dxfId="218" priority="123930"/>
  </conditionalFormatting>
  <conditionalFormatting sqref="E21:E80">
    <cfRule type="duplicateValues" dxfId="217" priority="123952"/>
  </conditionalFormatting>
  <conditionalFormatting sqref="B53:B79">
    <cfRule type="duplicateValues" dxfId="216" priority="123966"/>
  </conditionalFormatting>
  <conditionalFormatting sqref="B118:B122">
    <cfRule type="duplicateValues" dxfId="215" priority="16"/>
    <cfRule type="duplicateValues" dxfId="214" priority="17"/>
  </conditionalFormatting>
  <conditionalFormatting sqref="B118:B122">
    <cfRule type="duplicateValues" dxfId="213" priority="15"/>
  </conditionalFormatting>
  <conditionalFormatting sqref="E118:E122">
    <cfRule type="duplicateValues" dxfId="212" priority="14"/>
  </conditionalFormatting>
  <conditionalFormatting sqref="E118:E122">
    <cfRule type="duplicateValues" dxfId="211" priority="13"/>
  </conditionalFormatting>
  <conditionalFormatting sqref="B118:B122">
    <cfRule type="duplicateValues" dxfId="210" priority="12"/>
  </conditionalFormatting>
  <conditionalFormatting sqref="E118:E122">
    <cfRule type="duplicateValues" dxfId="209" priority="11"/>
  </conditionalFormatting>
  <conditionalFormatting sqref="B118:B122">
    <cfRule type="duplicateValues" dxfId="208" priority="10"/>
  </conditionalFormatting>
  <conditionalFormatting sqref="E118:E122">
    <cfRule type="duplicateValues" dxfId="207" priority="9"/>
  </conditionalFormatting>
  <conditionalFormatting sqref="B118:B122">
    <cfRule type="duplicateValues" dxfId="206" priority="8"/>
  </conditionalFormatting>
  <conditionalFormatting sqref="B118:B122">
    <cfRule type="duplicateValues" dxfId="205" priority="7"/>
  </conditionalFormatting>
  <conditionalFormatting sqref="B118:B122">
    <cfRule type="duplicateValues" dxfId="204" priority="6"/>
  </conditionalFormatting>
  <conditionalFormatting sqref="E118:E122">
    <cfRule type="duplicateValues" dxfId="203" priority="5"/>
  </conditionalFormatting>
  <conditionalFormatting sqref="E118:E122">
    <cfRule type="duplicateValues" dxfId="202" priority="4"/>
  </conditionalFormatting>
  <conditionalFormatting sqref="B118:B122">
    <cfRule type="duplicateValues" dxfId="201" priority="3"/>
  </conditionalFormatting>
  <conditionalFormatting sqref="E118:E122">
    <cfRule type="duplicateValues" dxfId="200" priority="2"/>
  </conditionalFormatting>
  <conditionalFormatting sqref="E1:E1048576">
    <cfRule type="duplicateValues" dxfId="199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6"/>
  <sheetViews>
    <sheetView topLeftCell="A67" zoomScale="85" zoomScaleNormal="85" workbookViewId="0">
      <selection activeCell="B91" sqref="B91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5" t="s">
        <v>2147</v>
      </c>
      <c r="B1" s="196"/>
      <c r="C1" s="196"/>
      <c r="D1" s="196"/>
      <c r="E1" s="197"/>
      <c r="F1" s="193" t="s">
        <v>2546</v>
      </c>
      <c r="G1" s="194"/>
      <c r="H1" s="104">
        <f>COUNTIF(A:E,"2 Gavetas Vacias + Gavetas Fallando")</f>
        <v>0</v>
      </c>
      <c r="I1" s="104">
        <f>COUNTIF(A:E,("3 Gavetas Vacias"))</f>
        <v>8</v>
      </c>
      <c r="J1" s="83">
        <f>COUNTIF(A:E,"2 Gavetas Fallando + 1 gavetas Vacias")</f>
        <v>0</v>
      </c>
    </row>
    <row r="2" spans="1:11" ht="25.5" customHeight="1" x14ac:dyDescent="0.25">
      <c r="A2" s="198" t="s">
        <v>2447</v>
      </c>
      <c r="B2" s="199"/>
      <c r="C2" s="199"/>
      <c r="D2" s="199"/>
      <c r="E2" s="200"/>
      <c r="F2" s="103" t="s">
        <v>2545</v>
      </c>
      <c r="G2" s="102">
        <f>G3+G4</f>
        <v>118</v>
      </c>
      <c r="H2" s="103" t="s">
        <v>2555</v>
      </c>
      <c r="I2" s="102">
        <f>COUNTIF(A:E,"Abastecido")</f>
        <v>12</v>
      </c>
      <c r="J2" s="103" t="s">
        <v>2573</v>
      </c>
      <c r="K2" s="102">
        <f>COUNTIF(REPORTE!1:1048576,"REINICIO FALLIDO")</f>
        <v>1</v>
      </c>
    </row>
    <row r="3" spans="1:11" ht="18" x14ac:dyDescent="0.25">
      <c r="A3" s="116"/>
      <c r="B3" s="144"/>
      <c r="C3" s="117"/>
      <c r="D3" s="117"/>
      <c r="E3" s="124"/>
      <c r="F3" s="103" t="s">
        <v>2544</v>
      </c>
      <c r="G3" s="102">
        <f>COUNTIF(REPORTE!A:Q,"fuera de Servicio")</f>
        <v>38</v>
      </c>
      <c r="H3" s="103" t="s">
        <v>2551</v>
      </c>
      <c r="I3" s="102">
        <f>COUNTIF(A:E,"Gavetas Vacías + Gavetas Fallando")</f>
        <v>4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44398.708333333336</v>
      </c>
      <c r="C4" s="117"/>
      <c r="D4" s="117"/>
      <c r="E4" s="125"/>
      <c r="F4" s="103" t="s">
        <v>2541</v>
      </c>
      <c r="G4" s="102">
        <f>COUNTIF(REPORTE!A:Q,"En Servicio")</f>
        <v>80</v>
      </c>
      <c r="H4" s="103" t="s">
        <v>2554</v>
      </c>
      <c r="I4" s="102">
        <f>COUNTIF(A:E,"Solucionado")</f>
        <v>5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44399.25</v>
      </c>
      <c r="C5" s="151"/>
      <c r="D5" s="117"/>
      <c r="E5" s="12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8</v>
      </c>
    </row>
    <row r="6" spans="1:11" ht="18" x14ac:dyDescent="0.25">
      <c r="A6" s="116"/>
      <c r="B6" s="144"/>
      <c r="C6" s="117"/>
      <c r="D6" s="117"/>
      <c r="E6" s="127"/>
      <c r="F6" s="103" t="s">
        <v>2543</v>
      </c>
      <c r="G6" s="102">
        <f>COUNTIF(REPORTE!A:Q,"carga exitosa")</f>
        <v>7</v>
      </c>
      <c r="H6" s="103" t="s">
        <v>2552</v>
      </c>
      <c r="I6" s="102">
        <f>COUNTIF(A:E,"GAVETA DE RECHAZO LLENA")</f>
        <v>2</v>
      </c>
    </row>
    <row r="7" spans="1:11" ht="18" customHeight="1" x14ac:dyDescent="0.25">
      <c r="A7" s="190" t="s">
        <v>2577</v>
      </c>
      <c r="B7" s="191"/>
      <c r="C7" s="191"/>
      <c r="D7" s="191"/>
      <c r="E7" s="192"/>
      <c r="F7" s="103" t="s">
        <v>2547</v>
      </c>
      <c r="G7" s="102">
        <f>COUNTIF(A:E,"Sin Efectivo")</f>
        <v>6</v>
      </c>
      <c r="H7" s="103" t="s">
        <v>2553</v>
      </c>
      <c r="I7" s="102">
        <f>COUNTIF(A:E,"GAVETA DE DEPOSITO LLENA")</f>
        <v>2</v>
      </c>
    </row>
    <row r="8" spans="1:11" ht="18" x14ac:dyDescent="0.25">
      <c r="A8" s="118" t="s">
        <v>15</v>
      </c>
      <c r="B8" s="118" t="s">
        <v>2412</v>
      </c>
      <c r="C8" s="118" t="s">
        <v>46</v>
      </c>
      <c r="D8" s="126" t="s">
        <v>2415</v>
      </c>
      <c r="E8" s="126" t="s">
        <v>2413</v>
      </c>
    </row>
    <row r="9" spans="1:11" ht="18" x14ac:dyDescent="0.25">
      <c r="A9" s="133" t="str">
        <f>VLOOKUP(B9,'[1]LISTADO ATM'!$A$2:$C$822,3,0)</f>
        <v>ESTE</v>
      </c>
      <c r="B9" s="142">
        <v>211</v>
      </c>
      <c r="C9" s="136" t="str">
        <f>VLOOKUP(B9,'[1]LISTADO ATM'!$A$2:$B$822,2,0)</f>
        <v xml:space="preserve">ATM Oficina La Romana I </v>
      </c>
      <c r="D9" s="130" t="s">
        <v>2540</v>
      </c>
      <c r="E9" s="136">
        <v>3335962912</v>
      </c>
    </row>
    <row r="10" spans="1:11" ht="18" x14ac:dyDescent="0.25">
      <c r="A10" s="133" t="str">
        <f>VLOOKUP(B10,'[1]LISTADO ATM'!$A$2:$C$822,3,0)</f>
        <v>ESTE</v>
      </c>
      <c r="B10" s="142">
        <v>742</v>
      </c>
      <c r="C10" s="136" t="str">
        <f>VLOOKUP(B10,'[1]LISTADO ATM'!$A$2:$B$822,2,0)</f>
        <v xml:space="preserve">ATM Oficina Plaza del Rey (La Romana) </v>
      </c>
      <c r="D10" s="130" t="s">
        <v>2540</v>
      </c>
      <c r="E10" s="153">
        <v>3335962463</v>
      </c>
    </row>
    <row r="11" spans="1:11" s="109" customFormat="1" ht="18" x14ac:dyDescent="0.25">
      <c r="A11" s="133" t="str">
        <f>VLOOKUP(B11,'[1]LISTADO ATM'!$A$2:$C$822,3,0)</f>
        <v>DISTRITO NACIONAL</v>
      </c>
      <c r="B11" s="142">
        <v>957</v>
      </c>
      <c r="C11" s="136" t="str">
        <f>VLOOKUP(B11,'[1]LISTADO ATM'!$A$2:$B$822,2,0)</f>
        <v xml:space="preserve">ATM Oficina Venezuela </v>
      </c>
      <c r="D11" s="130" t="s">
        <v>2540</v>
      </c>
      <c r="E11" s="153">
        <v>3335962519</v>
      </c>
    </row>
    <row r="12" spans="1:11" s="109" customFormat="1" ht="18" customHeight="1" x14ac:dyDescent="0.25">
      <c r="A12" s="133" t="str">
        <f>VLOOKUP(B12,'[1]LISTADO ATM'!$A$2:$C$822,3,0)</f>
        <v>ESTE</v>
      </c>
      <c r="B12" s="142">
        <v>651</v>
      </c>
      <c r="C12" s="136" t="str">
        <f>VLOOKUP(B12,'[1]LISTADO ATM'!$A$2:$B$822,2,0)</f>
        <v>ATM Eco Petroleo Romana</v>
      </c>
      <c r="D12" s="130" t="s">
        <v>2540</v>
      </c>
      <c r="E12" s="153">
        <v>3335962665</v>
      </c>
    </row>
    <row r="13" spans="1:11" s="116" customFormat="1" ht="18" x14ac:dyDescent="0.25">
      <c r="A13" s="133" t="str">
        <f>VLOOKUP(B13,'[1]LISTADO ATM'!$A$2:$C$822,3,0)</f>
        <v>SUR</v>
      </c>
      <c r="B13" s="142">
        <v>5</v>
      </c>
      <c r="C13" s="136" t="str">
        <f>VLOOKUP(B13,'[1]LISTADO ATM'!$A$2:$B$822,2,0)</f>
        <v>ATM Oficina Autoservicio Villa Ofelia (San Juan)</v>
      </c>
      <c r="D13" s="130" t="s">
        <v>2540</v>
      </c>
      <c r="E13" s="136">
        <v>3335962805</v>
      </c>
    </row>
    <row r="14" spans="1:11" s="116" customFormat="1" ht="18" x14ac:dyDescent="0.25">
      <c r="A14" s="133" t="str">
        <f>VLOOKUP(B14,'[1]LISTADO ATM'!$A$2:$C$822,3,0)</f>
        <v>NORTE</v>
      </c>
      <c r="B14" s="142">
        <v>746</v>
      </c>
      <c r="C14" s="136" t="str">
        <f>VLOOKUP(B14,'[1]LISTADO ATM'!$A$2:$B$822,2,0)</f>
        <v xml:space="preserve">ATM Oficina Las Terrenas </v>
      </c>
      <c r="D14" s="130" t="s">
        <v>2540</v>
      </c>
      <c r="E14" s="136">
        <v>3335962927</v>
      </c>
    </row>
    <row r="15" spans="1:11" s="116" customFormat="1" ht="18" x14ac:dyDescent="0.25">
      <c r="A15" s="133" t="str">
        <f>VLOOKUP(B15,'[1]LISTADO ATM'!$A$2:$C$822,3,0)</f>
        <v>NORTE</v>
      </c>
      <c r="B15" s="142">
        <v>950</v>
      </c>
      <c r="C15" s="136" t="str">
        <f>VLOOKUP(B15,'[1]LISTADO ATM'!$A$2:$B$822,2,0)</f>
        <v xml:space="preserve">ATM Oficina Monterrico </v>
      </c>
      <c r="D15" s="130" t="s">
        <v>2540</v>
      </c>
      <c r="E15" s="136">
        <v>3335962942</v>
      </c>
    </row>
    <row r="16" spans="1:11" s="116" customFormat="1" ht="18" customHeight="1" x14ac:dyDescent="0.25">
      <c r="A16" s="133" t="str">
        <f>VLOOKUP(B16,'[1]LISTADO ATM'!$A$2:$C$822,3,0)</f>
        <v>ESTE</v>
      </c>
      <c r="B16" s="142">
        <v>842</v>
      </c>
      <c r="C16" s="136" t="str">
        <f>VLOOKUP(B16,'[1]LISTADO ATM'!$A$2:$B$822,2,0)</f>
        <v xml:space="preserve">ATM Plaza Orense II (La Romana) </v>
      </c>
      <c r="D16" s="130" t="s">
        <v>2540</v>
      </c>
      <c r="E16" s="136">
        <v>3335962770</v>
      </c>
    </row>
    <row r="17" spans="1:5" s="116" customFormat="1" ht="18" customHeight="1" x14ac:dyDescent="0.25">
      <c r="A17" s="133" t="str">
        <f>VLOOKUP(B17,'[1]LISTADO ATM'!$A$2:$C$822,3,0)</f>
        <v>DISTRITO NACIONAL</v>
      </c>
      <c r="B17" s="141">
        <v>618</v>
      </c>
      <c r="C17" s="136" t="str">
        <f>VLOOKUP(B17,'[1]LISTADO ATM'!$A$2:$B$822,2,0)</f>
        <v xml:space="preserve">ATM Bienes Nacionales </v>
      </c>
      <c r="D17" s="130" t="s">
        <v>2540</v>
      </c>
      <c r="E17" s="153">
        <v>3335960469</v>
      </c>
    </row>
    <row r="18" spans="1:5" s="116" customFormat="1" ht="18" x14ac:dyDescent="0.25">
      <c r="A18" s="133" t="str">
        <f>VLOOKUP(B18,'[1]LISTADO ATM'!$A$2:$C$822,3,0)</f>
        <v>DISTRITO NACIONAL</v>
      </c>
      <c r="B18" s="141">
        <v>585</v>
      </c>
      <c r="C18" s="136" t="str">
        <f>VLOOKUP(B18,'[1]LISTADO ATM'!$A$2:$B$822,2,0)</f>
        <v xml:space="preserve">ATM Oficina Haina Oriental </v>
      </c>
      <c r="D18" s="130" t="s">
        <v>2540</v>
      </c>
      <c r="E18" s="153" t="s">
        <v>2597</v>
      </c>
    </row>
    <row r="19" spans="1:5" s="116" customFormat="1" ht="18" customHeight="1" x14ac:dyDescent="0.25">
      <c r="A19" s="133" t="str">
        <f>VLOOKUP(B19,'[1]LISTADO ATM'!$A$2:$C$822,3,0)</f>
        <v>DISTRITO NACIONAL</v>
      </c>
      <c r="B19" s="141">
        <v>911</v>
      </c>
      <c r="C19" s="136" t="str">
        <f>VLOOKUP(B19,'[1]LISTADO ATM'!$A$2:$B$822,2,0)</f>
        <v xml:space="preserve">ATM Oficina Venezuela II </v>
      </c>
      <c r="D19" s="130" t="s">
        <v>2540</v>
      </c>
      <c r="E19" s="153">
        <v>3335962819</v>
      </c>
    </row>
    <row r="20" spans="1:5" s="116" customFormat="1" ht="18" x14ac:dyDescent="0.25">
      <c r="A20" s="133" t="str">
        <f>VLOOKUP(B20,'[1]LISTADO ATM'!$A$2:$C$822,3,0)</f>
        <v>NORTE</v>
      </c>
      <c r="B20" s="141">
        <v>315</v>
      </c>
      <c r="C20" s="136" t="str">
        <f>VLOOKUP(B20,'[1]LISTADO ATM'!$A$2:$B$822,2,0)</f>
        <v xml:space="preserve">ATM Oficina Estrella Sadalá </v>
      </c>
      <c r="D20" s="130" t="s">
        <v>2540</v>
      </c>
      <c r="E20" s="153">
        <v>3335962925</v>
      </c>
    </row>
    <row r="21" spans="1:5" s="116" customFormat="1" ht="18" x14ac:dyDescent="0.25">
      <c r="A21" s="133" t="e">
        <f>VLOOKUP(B21,'[1]LISTADO ATM'!$A$2:$C$822,3,0)</f>
        <v>#N/A</v>
      </c>
      <c r="B21" s="142"/>
      <c r="C21" s="136" t="e">
        <f>VLOOKUP(B21,'[1]LISTADO ATM'!$A$2:$B$822,2,0)</f>
        <v>#N/A</v>
      </c>
      <c r="D21" s="130"/>
      <c r="E21" s="136"/>
    </row>
    <row r="22" spans="1:5" s="116" customFormat="1" ht="18" x14ac:dyDescent="0.25">
      <c r="A22" s="133" t="e">
        <f>VLOOKUP(B22,'[1]LISTADO ATM'!$A$2:$C$822,3,0)</f>
        <v>#N/A</v>
      </c>
      <c r="B22" s="142"/>
      <c r="C22" s="136" t="e">
        <f>VLOOKUP(B22,'[1]LISTADO ATM'!$A$2:$B$822,2,0)</f>
        <v>#N/A</v>
      </c>
      <c r="D22" s="130"/>
      <c r="E22" s="136"/>
    </row>
    <row r="23" spans="1:5" s="116" customFormat="1" ht="18.75" customHeight="1" thickBot="1" x14ac:dyDescent="0.3">
      <c r="A23" s="119" t="s">
        <v>2468</v>
      </c>
      <c r="B23" s="152">
        <f>COUNT(B9:B22)</f>
        <v>12</v>
      </c>
      <c r="C23" s="187"/>
      <c r="D23" s="188"/>
      <c r="E23" s="189"/>
    </row>
    <row r="24" spans="1:5" s="116" customFormat="1" ht="18" customHeight="1" x14ac:dyDescent="0.25">
      <c r="B24" s="145"/>
      <c r="E24" s="121"/>
    </row>
    <row r="25" spans="1:5" s="116" customFormat="1" ht="18" x14ac:dyDescent="0.25">
      <c r="A25" s="190" t="s">
        <v>2578</v>
      </c>
      <c r="B25" s="191"/>
      <c r="C25" s="191"/>
      <c r="D25" s="191"/>
      <c r="E25" s="192"/>
    </row>
    <row r="26" spans="1:5" s="109" customFormat="1" ht="18.75" customHeight="1" x14ac:dyDescent="0.25">
      <c r="A26" s="118" t="s">
        <v>15</v>
      </c>
      <c r="B26" s="118" t="s">
        <v>2412</v>
      </c>
      <c r="C26" s="118" t="s">
        <v>46</v>
      </c>
      <c r="D26" s="118" t="s">
        <v>2415</v>
      </c>
      <c r="E26" s="118" t="s">
        <v>2413</v>
      </c>
    </row>
    <row r="27" spans="1:5" s="109" customFormat="1" ht="18" x14ac:dyDescent="0.25">
      <c r="A27" s="133" t="str">
        <f>VLOOKUP(B27,'[1]LISTADO ATM'!$A$2:$C$822,3,0)</f>
        <v>NORTE</v>
      </c>
      <c r="B27" s="141">
        <v>944</v>
      </c>
      <c r="C27" s="136" t="str">
        <f>VLOOKUP(B27,'[1]LISTADO ATM'!$A$2:$B$822,2,0)</f>
        <v xml:space="preserve">ATM UNP Mao </v>
      </c>
      <c r="D27" s="130" t="s">
        <v>2536</v>
      </c>
      <c r="E27" s="136">
        <v>3335962895</v>
      </c>
    </row>
    <row r="28" spans="1:5" s="109" customFormat="1" ht="18" customHeight="1" x14ac:dyDescent="0.25">
      <c r="A28" s="133" t="str">
        <f>VLOOKUP(B28,'[1]LISTADO ATM'!$A$2:$C$822,3,0)</f>
        <v>ESTE</v>
      </c>
      <c r="B28" s="141">
        <v>117</v>
      </c>
      <c r="C28" s="136" t="str">
        <f>VLOOKUP(B28,'[1]LISTADO ATM'!$A$2:$B$822,2,0)</f>
        <v xml:space="preserve">ATM Oficina El Seybo </v>
      </c>
      <c r="D28" s="130" t="s">
        <v>2536</v>
      </c>
      <c r="E28" s="136">
        <v>3335962899</v>
      </c>
    </row>
    <row r="29" spans="1:5" s="109" customFormat="1" ht="18" x14ac:dyDescent="0.25">
      <c r="A29" s="133" t="str">
        <f>VLOOKUP(B29,'[1]LISTADO ATM'!$A$2:$C$822,3,0)</f>
        <v>SUR</v>
      </c>
      <c r="B29" s="141">
        <v>880</v>
      </c>
      <c r="C29" s="136" t="str">
        <f>VLOOKUP(B29,'[1]LISTADO ATM'!$A$2:$B$822,2,0)</f>
        <v xml:space="preserve">ATM Autoservicio Barahona II </v>
      </c>
      <c r="D29" s="130" t="s">
        <v>2536</v>
      </c>
      <c r="E29" s="136">
        <v>3335962903</v>
      </c>
    </row>
    <row r="30" spans="1:5" s="109" customFormat="1" ht="18.75" customHeight="1" x14ac:dyDescent="0.25">
      <c r="A30" s="133" t="str">
        <f>VLOOKUP(B30,'[1]LISTADO ATM'!$A$2:$C$822,3,0)</f>
        <v>DISTRITO NACIONAL</v>
      </c>
      <c r="B30" s="141">
        <v>540</v>
      </c>
      <c r="C30" s="136" t="str">
        <f>VLOOKUP(B30,'[1]LISTADO ATM'!$A$2:$B$822,2,0)</f>
        <v xml:space="preserve">ATM Autoservicio Sambil I </v>
      </c>
      <c r="D30" s="130" t="s">
        <v>2536</v>
      </c>
      <c r="E30" s="136">
        <v>3335962905</v>
      </c>
    </row>
    <row r="31" spans="1:5" s="109" customFormat="1" ht="18.75" customHeight="1" x14ac:dyDescent="0.25">
      <c r="A31" s="133" t="str">
        <f>VLOOKUP(B31,'[1]LISTADO ATM'!$A$2:$C$822,3,0)</f>
        <v>NORTE</v>
      </c>
      <c r="B31" s="141">
        <v>774</v>
      </c>
      <c r="C31" s="136" t="str">
        <f>VLOOKUP(B31,'[1]LISTADO ATM'!$A$2:$B$822,2,0)</f>
        <v xml:space="preserve">ATM Oficina Montecristi </v>
      </c>
      <c r="D31" s="130" t="s">
        <v>2536</v>
      </c>
      <c r="E31" s="136">
        <v>3335962920</v>
      </c>
    </row>
    <row r="32" spans="1:5" s="109" customFormat="1" ht="18" customHeight="1" x14ac:dyDescent="0.25">
      <c r="A32" s="133" t="e">
        <f>VLOOKUP(B32,'[1]LISTADO ATM'!$A$2:$C$822,3,0)</f>
        <v>#N/A</v>
      </c>
      <c r="B32" s="141"/>
      <c r="C32" s="136" t="e">
        <f>VLOOKUP(B32,'[1]LISTADO ATM'!$A$2:$B$822,2,0)</f>
        <v>#N/A</v>
      </c>
      <c r="D32" s="130"/>
      <c r="E32" s="136"/>
    </row>
    <row r="33" spans="1:5" s="109" customFormat="1" ht="18" x14ac:dyDescent="0.25">
      <c r="A33" s="133" t="e">
        <f>VLOOKUP(B33,'[1]LISTADO ATM'!$A$2:$C$822,3,0)</f>
        <v>#N/A</v>
      </c>
      <c r="B33" s="141"/>
      <c r="C33" s="136" t="e">
        <f>VLOOKUP(B33,'[1]LISTADO ATM'!$A$2:$B$822,2,0)</f>
        <v>#N/A</v>
      </c>
      <c r="D33" s="130"/>
      <c r="E33" s="136"/>
    </row>
    <row r="34" spans="1:5" s="109" customFormat="1" ht="18.75" customHeight="1" thickBot="1" x14ac:dyDescent="0.3">
      <c r="A34" s="119" t="s">
        <v>2468</v>
      </c>
      <c r="B34" s="152">
        <f>COUNT(B27:B33)</f>
        <v>5</v>
      </c>
      <c r="C34" s="187"/>
      <c r="D34" s="188"/>
      <c r="E34" s="189"/>
    </row>
    <row r="35" spans="1:5" s="109" customFormat="1" ht="15.75" thickBot="1" x14ac:dyDescent="0.3">
      <c r="A35" s="116"/>
      <c r="B35" s="145"/>
      <c r="C35" s="116"/>
      <c r="D35" s="116"/>
      <c r="E35" s="121"/>
    </row>
    <row r="36" spans="1:5" s="109" customFormat="1" ht="18.75" thickBot="1" x14ac:dyDescent="0.3">
      <c r="A36" s="180" t="s">
        <v>2469</v>
      </c>
      <c r="B36" s="181"/>
      <c r="C36" s="181"/>
      <c r="D36" s="181"/>
      <c r="E36" s="182"/>
    </row>
    <row r="37" spans="1:5" s="109" customFormat="1" ht="18" customHeight="1" x14ac:dyDescent="0.25">
      <c r="A37" s="118" t="s">
        <v>15</v>
      </c>
      <c r="B37" s="118" t="s">
        <v>2412</v>
      </c>
      <c r="C37" s="118" t="s">
        <v>46</v>
      </c>
      <c r="D37" s="118" t="s">
        <v>2415</v>
      </c>
      <c r="E37" s="118" t="s">
        <v>2413</v>
      </c>
    </row>
    <row r="38" spans="1:5" s="116" customFormat="1" ht="18" x14ac:dyDescent="0.25">
      <c r="A38" s="147" t="str">
        <f>VLOOKUP(B38,'[1]LISTADO ATM'!$A$2:$C$822,3,0)</f>
        <v>ESTE</v>
      </c>
      <c r="B38" s="142">
        <v>945</v>
      </c>
      <c r="C38" s="148" t="str">
        <f>VLOOKUP(B38,'[1]LISTADO ATM'!$A$2:$B$822,2,0)</f>
        <v xml:space="preserve">ATM UNP El Valle (Hato Mayor) </v>
      </c>
      <c r="D38" s="129" t="s">
        <v>2433</v>
      </c>
      <c r="E38" s="153">
        <v>3335962453</v>
      </c>
    </row>
    <row r="39" spans="1:5" s="116" customFormat="1" ht="18" customHeight="1" x14ac:dyDescent="0.25">
      <c r="A39" s="147" t="str">
        <f>VLOOKUP(B39,'[1]LISTADO ATM'!$A$2:$C$822,3,0)</f>
        <v>DISTRITO NACIONAL</v>
      </c>
      <c r="B39" s="142">
        <v>487</v>
      </c>
      <c r="C39" s="148" t="str">
        <f>VLOOKUP(B39,'[1]LISTADO ATM'!$A$2:$B$822,2,0)</f>
        <v xml:space="preserve">ATM Olé Hainamosa </v>
      </c>
      <c r="D39" s="129" t="s">
        <v>2433</v>
      </c>
      <c r="E39" s="153">
        <v>3335962458</v>
      </c>
    </row>
    <row r="40" spans="1:5" s="116" customFormat="1" ht="18" x14ac:dyDescent="0.25">
      <c r="A40" s="147" t="str">
        <f>VLOOKUP(B40,'[1]LISTADO ATM'!$A$2:$C$822,3,0)</f>
        <v>DISTRITO NACIONAL</v>
      </c>
      <c r="B40" s="142">
        <v>930</v>
      </c>
      <c r="C40" s="148" t="str">
        <f>VLOOKUP(B40,'[1]LISTADO ATM'!$A$2:$B$822,2,0)</f>
        <v>ATM Oficina Plaza Spring Center</v>
      </c>
      <c r="D40" s="149" t="s">
        <v>2433</v>
      </c>
      <c r="E40" s="136">
        <v>3335962919</v>
      </c>
    </row>
    <row r="41" spans="1:5" s="116" customFormat="1" ht="18.75" customHeight="1" x14ac:dyDescent="0.25">
      <c r="A41" s="147" t="str">
        <f>VLOOKUP(B41,'[1]LISTADO ATM'!$A$2:$C$822,3,0)</f>
        <v>SUR</v>
      </c>
      <c r="B41" s="142">
        <v>615</v>
      </c>
      <c r="C41" s="148" t="str">
        <f>VLOOKUP(B41,'[1]LISTADO ATM'!$A$2:$B$822,2,0)</f>
        <v xml:space="preserve">ATM Estación Sunix Cabral (Barahona) </v>
      </c>
      <c r="D41" s="129" t="s">
        <v>2433</v>
      </c>
      <c r="E41" s="153">
        <v>3335962786</v>
      </c>
    </row>
    <row r="42" spans="1:5" s="116" customFormat="1" ht="18" x14ac:dyDescent="0.25">
      <c r="A42" s="147" t="str">
        <f>VLOOKUP(B42,'[1]LISTADO ATM'!$A$2:$C$822,3,0)</f>
        <v>SUR</v>
      </c>
      <c r="B42" s="142">
        <v>783</v>
      </c>
      <c r="C42" s="148" t="str">
        <f>VLOOKUP(B42,'[1]LISTADO ATM'!$A$2:$B$822,2,0)</f>
        <v xml:space="preserve">ATM Autobanco Alfa y Omega (Barahona) </v>
      </c>
      <c r="D42" s="149" t="s">
        <v>2433</v>
      </c>
      <c r="E42" s="136">
        <v>3335962933</v>
      </c>
    </row>
    <row r="43" spans="1:5" s="116" customFormat="1" ht="18" x14ac:dyDescent="0.25">
      <c r="A43" s="133" t="str">
        <f>VLOOKUP(B43,'[1]LISTADO ATM'!$A$2:$C$822,3,0)</f>
        <v>DISTRITO NACIONAL</v>
      </c>
      <c r="B43" s="142">
        <v>973</v>
      </c>
      <c r="C43" s="136" t="str">
        <f>VLOOKUP(B43,'[1]LISTADO ATM'!$A$2:$B$822,2,0)</f>
        <v xml:space="preserve">ATM Oficina Sabana de la Mar </v>
      </c>
      <c r="D43" s="129" t="s">
        <v>2433</v>
      </c>
      <c r="E43" s="136">
        <v>3335963308</v>
      </c>
    </row>
    <row r="44" spans="1:5" s="116" customFormat="1" ht="18" x14ac:dyDescent="0.25">
      <c r="A44" s="133" t="e">
        <f>VLOOKUP(B44,'[1]LISTADO ATM'!$A$2:$C$822,3,0)</f>
        <v>#N/A</v>
      </c>
      <c r="B44" s="142"/>
      <c r="C44" s="136" t="e">
        <f>VLOOKUP(B44,'[1]LISTADO ATM'!$A$2:$B$822,2,0)</f>
        <v>#N/A</v>
      </c>
      <c r="D44" s="129"/>
      <c r="E44" s="136"/>
    </row>
    <row r="45" spans="1:5" s="116" customFormat="1" ht="18" x14ac:dyDescent="0.25">
      <c r="A45" s="133" t="e">
        <f>VLOOKUP(B45,'[1]LISTADO ATM'!$A$2:$C$822,3,0)</f>
        <v>#N/A</v>
      </c>
      <c r="B45" s="142"/>
      <c r="C45" s="136" t="e">
        <f>VLOOKUP(B45,'[1]LISTADO ATM'!$A$2:$B$822,2,0)</f>
        <v>#N/A</v>
      </c>
      <c r="D45" s="129"/>
      <c r="E45" s="136"/>
    </row>
    <row r="46" spans="1:5" s="116" customFormat="1" ht="18.75" customHeight="1" x14ac:dyDescent="0.25">
      <c r="A46" s="133" t="e">
        <f>VLOOKUP(B46,'[1]LISTADO ATM'!$A$2:$C$822,3,0)</f>
        <v>#N/A</v>
      </c>
      <c r="B46" s="142"/>
      <c r="C46" s="136" t="e">
        <f>VLOOKUP(B46,'[1]LISTADO ATM'!$A$2:$B$822,2,0)</f>
        <v>#N/A</v>
      </c>
      <c r="D46" s="129"/>
      <c r="E46" s="136"/>
    </row>
    <row r="47" spans="1:5" s="116" customFormat="1" ht="18" customHeight="1" thickBot="1" x14ac:dyDescent="0.3">
      <c r="A47" s="137"/>
      <c r="B47" s="152">
        <f>COUNT(B38:B46)</f>
        <v>6</v>
      </c>
      <c r="C47" s="128"/>
      <c r="D47" s="128"/>
      <c r="E47" s="128"/>
    </row>
    <row r="48" spans="1:5" s="116" customFormat="1" ht="15.75" thickBot="1" x14ac:dyDescent="0.3">
      <c r="B48" s="145"/>
      <c r="E48" s="121"/>
    </row>
    <row r="49" spans="1:8" s="109" customFormat="1" ht="18.75" customHeight="1" thickBot="1" x14ac:dyDescent="0.3">
      <c r="A49" s="180" t="s">
        <v>2475</v>
      </c>
      <c r="B49" s="181"/>
      <c r="C49" s="181"/>
      <c r="D49" s="181"/>
      <c r="E49" s="182"/>
    </row>
    <row r="50" spans="1:8" ht="18.75" customHeight="1" x14ac:dyDescent="0.25">
      <c r="A50" s="118" t="s">
        <v>15</v>
      </c>
      <c r="B50" s="118" t="s">
        <v>2412</v>
      </c>
      <c r="C50" s="118" t="s">
        <v>46</v>
      </c>
      <c r="D50" s="118" t="s">
        <v>2415</v>
      </c>
      <c r="E50" s="118" t="s">
        <v>2413</v>
      </c>
      <c r="F50" s="105"/>
    </row>
    <row r="51" spans="1:8" ht="18.75" customHeight="1" x14ac:dyDescent="0.25">
      <c r="A51" s="133" t="str">
        <f>VLOOKUP(B51,'[1]LISTADO ATM'!$A$2:$C$822,3,0)</f>
        <v>DISTRITO NACIONAL</v>
      </c>
      <c r="B51" s="141">
        <v>160</v>
      </c>
      <c r="C51" s="136" t="str">
        <f>VLOOKUP(B51,'[1]LISTADO ATM'!$A$2:$B$822,2,0)</f>
        <v xml:space="preserve">ATM Oficina Herrera </v>
      </c>
      <c r="D51" s="133" t="s">
        <v>2475</v>
      </c>
      <c r="E51" s="136">
        <v>3335962678</v>
      </c>
    </row>
    <row r="52" spans="1:8" ht="18" customHeight="1" x14ac:dyDescent="0.25">
      <c r="A52" s="133" t="e">
        <f>VLOOKUP(B52,'[1]LISTADO ATM'!$A$2:$C$822,3,0)</f>
        <v>#N/A</v>
      </c>
      <c r="B52" s="141">
        <v>348</v>
      </c>
      <c r="C52" s="136" t="e">
        <f>VLOOKUP(B52,'[1]LISTADO ATM'!$A$2:$B$822,2,0)</f>
        <v>#N/A</v>
      </c>
      <c r="D52" s="133" t="s">
        <v>2475</v>
      </c>
      <c r="E52" s="153">
        <v>3335962926</v>
      </c>
    </row>
    <row r="53" spans="1:8" s="105" customFormat="1" ht="18" x14ac:dyDescent="0.25">
      <c r="A53" s="133" t="e">
        <f>VLOOKUP(B53,'[1]LISTADO ATM'!$A$2:$C$822,3,0)</f>
        <v>#N/A</v>
      </c>
      <c r="B53" s="141"/>
      <c r="C53" s="136" t="e">
        <f>VLOOKUP(B53,'[1]LISTADO ATM'!$A$2:$B$822,2,0)</f>
        <v>#N/A</v>
      </c>
      <c r="D53" s="160"/>
      <c r="E53" s="153"/>
    </row>
    <row r="54" spans="1:8" s="105" customFormat="1" ht="18.75" customHeight="1" x14ac:dyDescent="0.25">
      <c r="A54" s="133" t="e">
        <f>VLOOKUP(B54,'[1]LISTADO ATM'!$A$2:$C$822,3,0)</f>
        <v>#N/A</v>
      </c>
      <c r="B54" s="141"/>
      <c r="C54" s="136" t="e">
        <f>VLOOKUP(B54,'[1]LISTADO ATM'!$A$2:$B$822,2,0)</f>
        <v>#N/A</v>
      </c>
      <c r="D54" s="160"/>
      <c r="E54" s="153"/>
      <c r="G54" s="109"/>
      <c r="H54" s="109"/>
    </row>
    <row r="55" spans="1:8" ht="18" x14ac:dyDescent="0.25">
      <c r="A55" s="133" t="e">
        <f>VLOOKUP(B55,'[1]LISTADO ATM'!$A$2:$C$822,3,0)</f>
        <v>#N/A</v>
      </c>
      <c r="B55" s="141"/>
      <c r="C55" s="136" t="e">
        <f>VLOOKUP(B55,'[1]LISTADO ATM'!$A$2:$B$822,2,0)</f>
        <v>#N/A</v>
      </c>
      <c r="D55" s="160"/>
      <c r="E55" s="153"/>
      <c r="G55" s="109"/>
      <c r="H55" s="109"/>
    </row>
    <row r="56" spans="1:8" s="109" customFormat="1" ht="18.75" thickBot="1" x14ac:dyDescent="0.3">
      <c r="A56" s="137" t="s">
        <v>2468</v>
      </c>
      <c r="B56" s="152">
        <f>COUNT(B51:B52)</f>
        <v>2</v>
      </c>
      <c r="C56" s="128"/>
      <c r="D56" s="128"/>
      <c r="E56" s="128"/>
    </row>
    <row r="57" spans="1:8" s="109" customFormat="1" ht="18.75" customHeight="1" thickBot="1" x14ac:dyDescent="0.3">
      <c r="A57" s="116"/>
      <c r="B57" s="145"/>
      <c r="C57" s="116"/>
      <c r="D57" s="116"/>
      <c r="E57" s="121"/>
    </row>
    <row r="58" spans="1:8" s="109" customFormat="1" ht="18" customHeight="1" x14ac:dyDescent="0.25">
      <c r="A58" s="175" t="s">
        <v>2475</v>
      </c>
      <c r="B58" s="176"/>
      <c r="C58" s="176"/>
      <c r="D58" s="176"/>
      <c r="E58" s="177"/>
    </row>
    <row r="59" spans="1:8" s="109" customFormat="1" ht="18" x14ac:dyDescent="0.25">
      <c r="A59" s="118" t="s">
        <v>15</v>
      </c>
      <c r="B59" s="118" t="s">
        <v>2412</v>
      </c>
      <c r="C59" s="120" t="s">
        <v>46</v>
      </c>
      <c r="D59" s="131" t="s">
        <v>2415</v>
      </c>
      <c r="E59" s="118" t="s">
        <v>2413</v>
      </c>
    </row>
    <row r="60" spans="1:8" s="109" customFormat="1" ht="18" x14ac:dyDescent="0.25">
      <c r="A60" s="132" t="str">
        <f>VLOOKUP(B60,'[1]LISTADO ATM'!$A$2:$C$822,3,0)</f>
        <v>DISTRITO NACIONAL</v>
      </c>
      <c r="B60" s="141">
        <v>54</v>
      </c>
      <c r="C60" s="136" t="str">
        <f>VLOOKUP(B60,'[1]LISTADO ATM'!$A$2:$B$822,2,0)</f>
        <v xml:space="preserve">ATM Autoservicio Galería 360 </v>
      </c>
      <c r="D60" s="142" t="s">
        <v>2557</v>
      </c>
      <c r="E60" s="136">
        <v>3335961465</v>
      </c>
    </row>
    <row r="61" spans="1:8" ht="18" customHeight="1" x14ac:dyDescent="0.25">
      <c r="A61" s="132" t="str">
        <f>VLOOKUP(B61,'[1]LISTADO ATM'!$A$2:$C$822,3,0)</f>
        <v>DISTRITO NACIONAL</v>
      </c>
      <c r="B61" s="141">
        <v>701</v>
      </c>
      <c r="C61" s="136" t="str">
        <f>VLOOKUP(B61,'[1]LISTADO ATM'!$A$2:$B$822,2,0)</f>
        <v>ATM Autoservicio Los Alcarrizos</v>
      </c>
      <c r="D61" s="143" t="s">
        <v>2556</v>
      </c>
      <c r="E61" s="136">
        <v>3335962894</v>
      </c>
    </row>
    <row r="62" spans="1:8" ht="18" customHeight="1" x14ac:dyDescent="0.25">
      <c r="A62" s="132" t="str">
        <f>VLOOKUP(B62,'[1]LISTADO ATM'!$A$2:$C$822,3,0)</f>
        <v>DISTRITO NACIONAL</v>
      </c>
      <c r="B62" s="141">
        <v>818</v>
      </c>
      <c r="C62" s="136" t="str">
        <f>VLOOKUP(B62,'[1]LISTADO ATM'!$A$2:$B$822,2,0)</f>
        <v xml:space="preserve">ATM Juridicción Inmobiliaria </v>
      </c>
      <c r="D62" s="143" t="s">
        <v>2556</v>
      </c>
      <c r="E62" s="136">
        <v>3335962897</v>
      </c>
    </row>
    <row r="63" spans="1:8" ht="18.75" customHeight="1" x14ac:dyDescent="0.25">
      <c r="A63" s="132" t="str">
        <f>VLOOKUP(B63,'[1]LISTADO ATM'!$A$2:$C$822,3,0)</f>
        <v>DISTRITO NACIONAL</v>
      </c>
      <c r="B63" s="141">
        <v>318</v>
      </c>
      <c r="C63" s="136" t="str">
        <f>VLOOKUP(B63,'[1]LISTADO ATM'!$A$2:$B$822,2,0)</f>
        <v>ATM Autoservicio Lope de Vega</v>
      </c>
      <c r="D63" s="142" t="s">
        <v>2557</v>
      </c>
      <c r="E63" s="136" t="s">
        <v>2625</v>
      </c>
    </row>
    <row r="64" spans="1:8" ht="18.75" customHeight="1" x14ac:dyDescent="0.25">
      <c r="A64" s="133"/>
      <c r="B64" s="141"/>
      <c r="C64" s="153"/>
      <c r="D64" s="163"/>
      <c r="E64" s="153"/>
    </row>
    <row r="65" spans="1:5" ht="18" x14ac:dyDescent="0.25">
      <c r="A65" s="133"/>
      <c r="B65" s="141"/>
      <c r="C65" s="153"/>
      <c r="D65" s="163"/>
      <c r="E65" s="153"/>
    </row>
    <row r="66" spans="1:5" ht="18.75" customHeight="1" x14ac:dyDescent="0.25">
      <c r="A66" s="133"/>
      <c r="B66" s="141"/>
      <c r="C66" s="153"/>
      <c r="D66" s="163"/>
      <c r="E66" s="153"/>
    </row>
    <row r="67" spans="1:5" ht="18" customHeight="1" thickBot="1" x14ac:dyDescent="0.3">
      <c r="A67" s="137" t="s">
        <v>2468</v>
      </c>
      <c r="B67" s="152">
        <f>COUNT(B60:B63)</f>
        <v>4</v>
      </c>
      <c r="C67" s="128"/>
      <c r="D67" s="128"/>
      <c r="E67" s="128"/>
    </row>
    <row r="68" spans="1:5" ht="18" customHeight="1" thickBot="1" x14ac:dyDescent="0.3">
      <c r="A68" s="116"/>
      <c r="B68" s="145"/>
      <c r="C68" s="116"/>
      <c r="D68" s="116"/>
      <c r="E68" s="121"/>
    </row>
    <row r="69" spans="1:5" ht="18" customHeight="1" thickBot="1" x14ac:dyDescent="0.3">
      <c r="A69" s="178" t="s">
        <v>2470</v>
      </c>
      <c r="B69" s="179"/>
      <c r="C69" s="116" t="s">
        <v>2409</v>
      </c>
      <c r="D69" s="121"/>
      <c r="E69" s="121"/>
    </row>
    <row r="70" spans="1:5" ht="18.75" thickBot="1" x14ac:dyDescent="0.3">
      <c r="A70" s="139">
        <f>+B47+B56+B67</f>
        <v>12</v>
      </c>
      <c r="B70" s="146"/>
      <c r="C70" s="116"/>
      <c r="D70" s="116"/>
      <c r="E70" s="116"/>
    </row>
    <row r="71" spans="1:5" ht="15.75" thickBot="1" x14ac:dyDescent="0.3">
      <c r="A71" s="116"/>
      <c r="B71" s="145"/>
      <c r="C71" s="116"/>
      <c r="D71" s="116"/>
      <c r="E71" s="121"/>
    </row>
    <row r="72" spans="1:5" ht="18.75" thickBot="1" x14ac:dyDescent="0.3">
      <c r="A72" s="180" t="s">
        <v>2471</v>
      </c>
      <c r="B72" s="181"/>
      <c r="C72" s="181"/>
      <c r="D72" s="181"/>
      <c r="E72" s="182"/>
    </row>
    <row r="73" spans="1:5" ht="18" customHeight="1" x14ac:dyDescent="0.25">
      <c r="A73" s="122" t="s">
        <v>15</v>
      </c>
      <c r="B73" s="118" t="s">
        <v>2412</v>
      </c>
      <c r="C73" s="120" t="s">
        <v>46</v>
      </c>
      <c r="D73" s="183" t="s">
        <v>2415</v>
      </c>
      <c r="E73" s="184"/>
    </row>
    <row r="74" spans="1:5" ht="18" customHeight="1" x14ac:dyDescent="0.25">
      <c r="A74" s="147" t="str">
        <f>VLOOKUP(B74,'[1]LISTADO ATM'!$A$2:$C$822,3,0)</f>
        <v>DISTRITO NACIONAL</v>
      </c>
      <c r="B74" s="141">
        <v>639</v>
      </c>
      <c r="C74" s="133" t="str">
        <f>VLOOKUP(B74,'[1]LISTADO ATM'!$A$2:$B$822,2,0)</f>
        <v xml:space="preserve">ATM Comisión Militar MOPC </v>
      </c>
      <c r="D74" s="185" t="s">
        <v>2579</v>
      </c>
      <c r="E74" s="186"/>
    </row>
    <row r="75" spans="1:5" ht="18" customHeight="1" x14ac:dyDescent="0.25">
      <c r="A75" s="133" t="str">
        <f>VLOOKUP(B75,'[1]LISTADO ATM'!$A$2:$C$822,3,0)</f>
        <v>DISTRITO NACIONAL</v>
      </c>
      <c r="B75" s="141">
        <v>162</v>
      </c>
      <c r="C75" s="133" t="str">
        <f>VLOOKUP(B75,'[1]LISTADO ATM'!$A$2:$B$822,2,0)</f>
        <v xml:space="preserve">ATM Oficina Tiradentes I </v>
      </c>
      <c r="D75" s="185" t="s">
        <v>2615</v>
      </c>
      <c r="E75" s="186"/>
    </row>
    <row r="76" spans="1:5" ht="18" x14ac:dyDescent="0.25">
      <c r="A76" s="147" t="str">
        <f>VLOOKUP(B76,'[1]LISTADO ATM'!$A$2:$C$822,3,0)</f>
        <v>NORTE</v>
      </c>
      <c r="B76" s="141">
        <v>357</v>
      </c>
      <c r="C76" s="133" t="str">
        <f>VLOOKUP(B76,'[1]LISTADO ATM'!$A$2:$B$822,2,0)</f>
        <v xml:space="preserve">ATM Universidad Nacional Evangélica (Santiago) </v>
      </c>
      <c r="D76" s="185" t="s">
        <v>2615</v>
      </c>
      <c r="E76" s="186"/>
    </row>
    <row r="77" spans="1:5" ht="18.75" customHeight="1" x14ac:dyDescent="0.25">
      <c r="A77" s="147" t="str">
        <f>VLOOKUP(B77,'[1]LISTADO ATM'!$A$2:$C$822,3,0)</f>
        <v>NORTE</v>
      </c>
      <c r="B77" s="141">
        <v>405</v>
      </c>
      <c r="C77" s="133" t="str">
        <f>VLOOKUP(B77,'[1]LISTADO ATM'!$A$2:$B$822,2,0)</f>
        <v xml:space="preserve">ATM UNP Loma de Cabrera </v>
      </c>
      <c r="D77" s="185" t="s">
        <v>2615</v>
      </c>
      <c r="E77" s="186"/>
    </row>
    <row r="78" spans="1:5" ht="18" customHeight="1" x14ac:dyDescent="0.25">
      <c r="A78" s="147" t="str">
        <f>VLOOKUP(B78,'[1]LISTADO ATM'!$A$2:$C$822,3,0)</f>
        <v>DISTRITO NACIONAL</v>
      </c>
      <c r="B78" s="141">
        <v>586</v>
      </c>
      <c r="C78" s="133" t="str">
        <f>VLOOKUP(B78,'[1]LISTADO ATM'!$A$2:$B$822,2,0)</f>
        <v xml:space="preserve">ATM Palacio de Justicia D.N. </v>
      </c>
      <c r="D78" s="185" t="s">
        <v>2579</v>
      </c>
      <c r="E78" s="186"/>
    </row>
    <row r="79" spans="1:5" ht="18" customHeight="1" x14ac:dyDescent="0.25">
      <c r="A79" s="147" t="str">
        <f>VLOOKUP(B79,'[1]LISTADO ATM'!$A$2:$C$822,3,0)</f>
        <v>SUR</v>
      </c>
      <c r="B79" s="141">
        <v>881</v>
      </c>
      <c r="C79" s="133" t="str">
        <f>VLOOKUP(B79,'[1]LISTADO ATM'!$A$2:$B$822,2,0)</f>
        <v xml:space="preserve">ATM UNP Yaguate (San Cristóbal) </v>
      </c>
      <c r="D79" s="185" t="s">
        <v>2615</v>
      </c>
      <c r="E79" s="186"/>
    </row>
    <row r="80" spans="1:5" ht="18.75" customHeight="1" x14ac:dyDescent="0.25">
      <c r="A80" s="147" t="str">
        <f>VLOOKUP(B80,'[1]LISTADO ATM'!$A$2:$C$822,3,0)</f>
        <v>ESTE</v>
      </c>
      <c r="B80" s="141">
        <v>121</v>
      </c>
      <c r="C80" s="133" t="str">
        <f>VLOOKUP(B80,'[1]LISTADO ATM'!$A$2:$B$822,2,0)</f>
        <v xml:space="preserve">ATM Oficina Bayaguana </v>
      </c>
      <c r="D80" s="185" t="s">
        <v>2579</v>
      </c>
      <c r="E80" s="186"/>
    </row>
    <row r="81" spans="1:5" ht="18.75" customHeight="1" x14ac:dyDescent="0.25">
      <c r="A81" s="147" t="str">
        <f>VLOOKUP(B81,'[1]LISTADO ATM'!$A$2:$C$822,3,0)</f>
        <v>NORTE</v>
      </c>
      <c r="B81" s="141">
        <v>22</v>
      </c>
      <c r="C81" s="133" t="str">
        <f>VLOOKUP(B81,'[1]LISTADO ATM'!$A$2:$B$822,2,0)</f>
        <v>ATM S/M Olimpico (Santiago)</v>
      </c>
      <c r="D81" s="185" t="s">
        <v>2579</v>
      </c>
      <c r="E81" s="186"/>
    </row>
    <row r="82" spans="1:5" ht="18.75" customHeight="1" x14ac:dyDescent="0.25">
      <c r="A82" s="147" t="str">
        <f>VLOOKUP(B82,'[1]LISTADO ATM'!$A$2:$C$822,3,0)</f>
        <v>SUR</v>
      </c>
      <c r="B82" s="141">
        <v>296</v>
      </c>
      <c r="C82" s="133" t="str">
        <f>VLOOKUP(B82,'[1]LISTADO ATM'!$A$2:$B$822,2,0)</f>
        <v>ATM Estación BANICOMB (Baní)  ECO Petroleo</v>
      </c>
      <c r="D82" s="185" t="s">
        <v>2579</v>
      </c>
      <c r="E82" s="186"/>
    </row>
    <row r="83" spans="1:5" ht="18.75" customHeight="1" x14ac:dyDescent="0.25">
      <c r="A83" s="147" t="str">
        <f>VLOOKUP(B83,'[1]LISTADO ATM'!$A$2:$C$822,3,0)</f>
        <v>NORTE</v>
      </c>
      <c r="B83" s="141">
        <v>728</v>
      </c>
      <c r="C83" s="133" t="str">
        <f>VLOOKUP(B83,'[1]LISTADO ATM'!$A$2:$B$822,2,0)</f>
        <v xml:space="preserve">ATM UNP La Vega Oficina Regional Norcentral </v>
      </c>
      <c r="D83" s="185" t="s">
        <v>2579</v>
      </c>
      <c r="E83" s="186"/>
    </row>
    <row r="84" spans="1:5" ht="18.75" customHeight="1" x14ac:dyDescent="0.25">
      <c r="A84" s="147" t="str">
        <f>VLOOKUP(B84,'[1]LISTADO ATM'!$A$2:$C$822,3,0)</f>
        <v>DISTRITO NACIONAL</v>
      </c>
      <c r="B84" s="141">
        <v>735</v>
      </c>
      <c r="C84" s="133" t="str">
        <f>VLOOKUP(B84,'[1]LISTADO ATM'!$A$2:$B$822,2,0)</f>
        <v xml:space="preserve">ATM Oficina Independencia II  </v>
      </c>
      <c r="D84" s="185" t="s">
        <v>2615</v>
      </c>
      <c r="E84" s="186"/>
    </row>
    <row r="85" spans="1:5" ht="18" x14ac:dyDescent="0.25">
      <c r="A85" s="147" t="str">
        <f>VLOOKUP(B85,'[1]LISTADO ATM'!$A$2:$C$822,3,0)</f>
        <v>ESTE</v>
      </c>
      <c r="B85" s="141">
        <v>211</v>
      </c>
      <c r="C85" s="133" t="str">
        <f>VLOOKUP(B85,'[1]LISTADO ATM'!$A$2:$B$822,2,0)</f>
        <v xml:space="preserve">ATM Oficina La Romana I </v>
      </c>
      <c r="D85" s="185" t="s">
        <v>2579</v>
      </c>
      <c r="E85" s="186"/>
    </row>
    <row r="86" spans="1:5" s="116" customFormat="1" ht="18.75" customHeight="1" x14ac:dyDescent="0.25">
      <c r="A86" s="147" t="str">
        <f>VLOOKUP(B86,'[1]LISTADO ATM'!$A$2:$C$822,3,0)</f>
        <v>ESTE</v>
      </c>
      <c r="B86" s="141">
        <v>293</v>
      </c>
      <c r="C86" s="133" t="str">
        <f>VLOOKUP(B86,'[1]LISTADO ATM'!$A$2:$B$822,2,0)</f>
        <v xml:space="preserve">ATM S/M Nueva Visión (San Pedro) </v>
      </c>
      <c r="D86" s="185" t="s">
        <v>2579</v>
      </c>
      <c r="E86" s="186"/>
    </row>
    <row r="87" spans="1:5" ht="18" x14ac:dyDescent="0.25">
      <c r="A87" s="147" t="e">
        <f>VLOOKUP(B87,'[1]LISTADO ATM'!$A$2:$C$822,3,0)</f>
        <v>#N/A</v>
      </c>
      <c r="B87" s="141"/>
      <c r="C87" s="133" t="e">
        <f>VLOOKUP(B87,'[1]LISTADO ATM'!$A$2:$B$822,2,0)</f>
        <v>#N/A</v>
      </c>
      <c r="D87" s="161"/>
      <c r="E87" s="162"/>
    </row>
    <row r="88" spans="1:5" ht="18" x14ac:dyDescent="0.25">
      <c r="A88" s="147" t="e">
        <f>VLOOKUP(B88,'[1]LISTADO ATM'!$A$2:$C$822,3,0)</f>
        <v>#N/A</v>
      </c>
      <c r="B88" s="141"/>
      <c r="C88" s="133" t="e">
        <f>VLOOKUP(B88,'[1]LISTADO ATM'!$A$2:$B$822,2,0)</f>
        <v>#N/A</v>
      </c>
      <c r="D88" s="161"/>
      <c r="E88" s="162"/>
    </row>
    <row r="89" spans="1:5" ht="18.75" customHeight="1" x14ac:dyDescent="0.25">
      <c r="A89" s="147" t="e">
        <f>VLOOKUP(B89,'[1]LISTADO ATM'!$A$2:$C$822,3,0)</f>
        <v>#N/A</v>
      </c>
      <c r="B89" s="141"/>
      <c r="C89" s="133" t="e">
        <f>VLOOKUP(B89,'[1]LISTADO ATM'!$A$2:$B$822,2,0)</f>
        <v>#N/A</v>
      </c>
      <c r="D89" s="161"/>
      <c r="E89" s="162"/>
    </row>
    <row r="90" spans="1:5" ht="18.75" thickBot="1" x14ac:dyDescent="0.3">
      <c r="A90" s="137" t="s">
        <v>2468</v>
      </c>
      <c r="B90" s="152">
        <f>COUNT(B74:B89)</f>
        <v>13</v>
      </c>
      <c r="C90" s="150"/>
      <c r="D90" s="134"/>
      <c r="E90" s="135"/>
    </row>
    <row r="91" spans="1:5" ht="18" customHeight="1" x14ac:dyDescent="0.25">
      <c r="A91" s="116"/>
      <c r="C91" s="116"/>
      <c r="D91" s="116"/>
      <c r="E91" s="116"/>
    </row>
    <row r="92" spans="1:5" x14ac:dyDescent="0.25">
      <c r="A92" s="116"/>
      <c r="C92" s="116"/>
      <c r="D92" s="116"/>
      <c r="E92" s="116"/>
    </row>
    <row r="93" spans="1:5" ht="18.75" customHeight="1" x14ac:dyDescent="0.25">
      <c r="A93" s="116"/>
      <c r="C93" s="116"/>
      <c r="D93" s="116"/>
      <c r="E93" s="116"/>
    </row>
    <row r="94" spans="1:5" x14ac:dyDescent="0.25">
      <c r="A94" s="116"/>
      <c r="C94" s="116"/>
      <c r="D94" s="116"/>
      <c r="E94" s="116"/>
    </row>
    <row r="95" spans="1:5" x14ac:dyDescent="0.25">
      <c r="A95" s="116"/>
      <c r="C95" s="116"/>
      <c r="D95" s="116"/>
      <c r="E95" s="116"/>
    </row>
    <row r="96" spans="1:5" ht="18.75" customHeight="1" x14ac:dyDescent="0.25">
      <c r="A96" s="116"/>
      <c r="C96" s="116"/>
      <c r="D96" s="116"/>
      <c r="E96" s="116"/>
    </row>
    <row r="97" spans="1:5" x14ac:dyDescent="0.25">
      <c r="A97" s="116"/>
      <c r="C97" s="116"/>
      <c r="D97" s="116"/>
      <c r="E97" s="116"/>
    </row>
    <row r="98" spans="1:5" x14ac:dyDescent="0.25">
      <c r="A98" s="116"/>
      <c r="C98" s="116"/>
      <c r="D98" s="116"/>
      <c r="E98" s="116"/>
    </row>
    <row r="99" spans="1:5" x14ac:dyDescent="0.25">
      <c r="A99" s="116"/>
      <c r="C99" s="116"/>
      <c r="D99" s="116"/>
      <c r="E99" s="116"/>
    </row>
    <row r="100" spans="1:5" ht="18.75" customHeight="1" x14ac:dyDescent="0.25">
      <c r="A100" s="116"/>
      <c r="C100" s="116"/>
      <c r="D100" s="116"/>
      <c r="E100" s="116"/>
    </row>
    <row r="101" spans="1:5" x14ac:dyDescent="0.25">
      <c r="A101" s="116"/>
      <c r="C101" s="116"/>
      <c r="D101" s="116"/>
      <c r="E101" s="116"/>
    </row>
    <row r="102" spans="1:5" ht="18.75" customHeight="1" x14ac:dyDescent="0.25">
      <c r="A102" s="116"/>
      <c r="C102" s="116"/>
      <c r="D102" s="116"/>
      <c r="E102" s="116"/>
    </row>
    <row r="103" spans="1:5" ht="18.75" customHeight="1" x14ac:dyDescent="0.25">
      <c r="A103" s="116"/>
      <c r="C103" s="116"/>
      <c r="D103" s="116"/>
      <c r="E103" s="116"/>
    </row>
    <row r="104" spans="1:5" x14ac:dyDescent="0.25">
      <c r="A104" s="116"/>
      <c r="C104" s="116"/>
      <c r="D104" s="116"/>
      <c r="E104" s="116"/>
    </row>
    <row r="105" spans="1:5" ht="18.75" customHeight="1" x14ac:dyDescent="0.25">
      <c r="A105" s="116"/>
      <c r="C105" s="116"/>
      <c r="D105" s="116"/>
      <c r="E105" s="116"/>
    </row>
    <row r="106" spans="1:5" x14ac:dyDescent="0.25">
      <c r="A106" s="116"/>
      <c r="C106" s="116"/>
      <c r="D106" s="116"/>
      <c r="E106" s="116"/>
    </row>
    <row r="107" spans="1:5" x14ac:dyDescent="0.25">
      <c r="A107" s="116"/>
      <c r="C107" s="116"/>
      <c r="D107" s="116"/>
      <c r="E107" s="116"/>
    </row>
    <row r="108" spans="1:5" x14ac:dyDescent="0.25">
      <c r="A108" s="116"/>
      <c r="C108" s="116"/>
      <c r="D108" s="116"/>
      <c r="E108" s="116"/>
    </row>
    <row r="109" spans="1:5" x14ac:dyDescent="0.25">
      <c r="A109" s="116"/>
      <c r="C109" s="116"/>
      <c r="D109" s="116"/>
      <c r="E109" s="116"/>
    </row>
    <row r="110" spans="1:5" x14ac:dyDescent="0.25">
      <c r="A110" s="116"/>
      <c r="C110" s="116"/>
      <c r="D110" s="116"/>
      <c r="E110" s="116"/>
    </row>
    <row r="111" spans="1:5" x14ac:dyDescent="0.25">
      <c r="A111" s="116"/>
      <c r="C111" s="116"/>
      <c r="D111" s="116"/>
      <c r="E111" s="116"/>
    </row>
    <row r="112" spans="1:5" x14ac:dyDescent="0.25">
      <c r="A112" s="116"/>
      <c r="C112" s="116"/>
      <c r="D112" s="116"/>
      <c r="E112" s="116"/>
    </row>
    <row r="113" spans="1:5" x14ac:dyDescent="0.25">
      <c r="A113" s="116"/>
      <c r="C113" s="116"/>
      <c r="D113" s="116"/>
      <c r="E113" s="116"/>
    </row>
    <row r="114" spans="1:5" x14ac:dyDescent="0.25">
      <c r="A114" s="116"/>
      <c r="C114" s="116"/>
      <c r="D114" s="116"/>
      <c r="E114" s="116"/>
    </row>
    <row r="115" spans="1:5" x14ac:dyDescent="0.25">
      <c r="A115" s="116"/>
      <c r="C115" s="116"/>
      <c r="D115" s="116"/>
      <c r="E115" s="116"/>
    </row>
    <row r="116" spans="1:5" x14ac:dyDescent="0.25">
      <c r="A116" s="116"/>
      <c r="C116" s="116"/>
      <c r="D116" s="116"/>
      <c r="E116" s="116"/>
    </row>
    <row r="117" spans="1:5" x14ac:dyDescent="0.25">
      <c r="A117" s="116"/>
      <c r="C117" s="116"/>
      <c r="D117" s="116"/>
      <c r="E117" s="116"/>
    </row>
    <row r="118" spans="1:5" x14ac:dyDescent="0.25">
      <c r="A118" s="116"/>
      <c r="C118" s="116"/>
      <c r="D118" s="116"/>
      <c r="E118" s="116"/>
    </row>
    <row r="119" spans="1:5" x14ac:dyDescent="0.25">
      <c r="A119" s="116"/>
      <c r="C119" s="116"/>
      <c r="D119" s="116"/>
      <c r="E119" s="116"/>
    </row>
    <row r="120" spans="1:5" ht="18.75" customHeight="1" x14ac:dyDescent="0.25">
      <c r="A120" s="116"/>
      <c r="C120" s="116"/>
      <c r="D120" s="116"/>
      <c r="E120" s="116"/>
    </row>
    <row r="121" spans="1:5" x14ac:dyDescent="0.25">
      <c r="A121" s="116"/>
      <c r="C121" s="116"/>
      <c r="D121" s="116"/>
      <c r="E121" s="116"/>
    </row>
    <row r="122" spans="1:5" x14ac:dyDescent="0.25">
      <c r="A122" s="116"/>
      <c r="C122" s="116"/>
      <c r="D122" s="116"/>
      <c r="E122" s="116"/>
    </row>
    <row r="123" spans="1:5" x14ac:dyDescent="0.25">
      <c r="A123" s="116"/>
      <c r="C123" s="116"/>
      <c r="D123" s="116"/>
      <c r="E123" s="116"/>
    </row>
    <row r="124" spans="1:5" ht="18" customHeight="1" x14ac:dyDescent="0.25">
      <c r="A124" s="116"/>
      <c r="C124" s="116"/>
      <c r="D124" s="116"/>
      <c r="E124" s="116"/>
    </row>
    <row r="125" spans="1:5" x14ac:dyDescent="0.25">
      <c r="A125" s="116"/>
      <c r="C125" s="116"/>
      <c r="D125" s="116"/>
      <c r="E125" s="116"/>
    </row>
    <row r="126" spans="1:5" x14ac:dyDescent="0.25">
      <c r="A126" s="116"/>
      <c r="C126" s="116"/>
      <c r="D126" s="116"/>
      <c r="E126" s="116"/>
    </row>
    <row r="127" spans="1:5" ht="18.75" customHeight="1" x14ac:dyDescent="0.25">
      <c r="A127" s="116"/>
      <c r="C127" s="116"/>
      <c r="D127" s="116"/>
      <c r="E127" s="116"/>
    </row>
    <row r="128" spans="1:5" x14ac:dyDescent="0.25">
      <c r="A128" s="116"/>
      <c r="C128" s="116"/>
      <c r="D128" s="116"/>
      <c r="E128" s="116"/>
    </row>
    <row r="129" spans="1:5" x14ac:dyDescent="0.25">
      <c r="A129" s="116"/>
      <c r="C129" s="116"/>
      <c r="D129" s="116"/>
      <c r="E129" s="116"/>
    </row>
    <row r="130" spans="1:5" ht="18.75" customHeight="1" x14ac:dyDescent="0.25">
      <c r="A130" s="116"/>
      <c r="C130" s="116"/>
      <c r="D130" s="116"/>
      <c r="E130" s="116"/>
    </row>
    <row r="131" spans="1:5" x14ac:dyDescent="0.25">
      <c r="A131" s="116"/>
      <c r="C131" s="116"/>
      <c r="D131" s="116"/>
      <c r="E131" s="116"/>
    </row>
    <row r="132" spans="1:5" x14ac:dyDescent="0.25">
      <c r="A132" s="116"/>
      <c r="C132" s="116"/>
      <c r="D132" s="116"/>
      <c r="E132" s="116"/>
    </row>
    <row r="133" spans="1:5" x14ac:dyDescent="0.25">
      <c r="A133" s="116"/>
      <c r="C133" s="116"/>
      <c r="D133" s="116"/>
      <c r="E133" s="116"/>
    </row>
    <row r="134" spans="1:5" x14ac:dyDescent="0.25">
      <c r="A134" s="116"/>
      <c r="C134" s="116"/>
      <c r="D134" s="116"/>
      <c r="E134" s="116"/>
    </row>
    <row r="135" spans="1:5" x14ac:dyDescent="0.25">
      <c r="A135" s="116"/>
      <c r="C135" s="116"/>
      <c r="D135" s="116"/>
      <c r="E135" s="116"/>
    </row>
    <row r="136" spans="1:5" x14ac:dyDescent="0.25">
      <c r="A136" s="116"/>
      <c r="C136" s="116"/>
      <c r="D136" s="116"/>
      <c r="E136" s="116"/>
    </row>
    <row r="137" spans="1:5" x14ac:dyDescent="0.25">
      <c r="A137" s="116"/>
      <c r="C137" s="116"/>
      <c r="D137" s="116"/>
      <c r="E137" s="116"/>
    </row>
    <row r="138" spans="1:5" x14ac:dyDescent="0.25">
      <c r="A138" s="116"/>
      <c r="C138" s="116"/>
      <c r="D138" s="116"/>
      <c r="E138" s="116"/>
    </row>
    <row r="139" spans="1:5" x14ac:dyDescent="0.25">
      <c r="A139" s="116"/>
      <c r="C139" s="116"/>
      <c r="D139" s="116"/>
      <c r="E139" s="116"/>
    </row>
    <row r="140" spans="1:5" x14ac:dyDescent="0.25">
      <c r="A140" s="116"/>
      <c r="C140" s="116"/>
      <c r="D140" s="116"/>
      <c r="E140" s="116"/>
    </row>
    <row r="141" spans="1:5" ht="18.75" customHeight="1" x14ac:dyDescent="0.25">
      <c r="A141" s="116"/>
      <c r="C141" s="116"/>
      <c r="D141" s="116"/>
      <c r="E141" s="116"/>
    </row>
    <row r="142" spans="1:5" x14ac:dyDescent="0.25">
      <c r="A142" s="116"/>
      <c r="C142" s="116"/>
      <c r="D142" s="116"/>
      <c r="E142" s="116"/>
    </row>
    <row r="143" spans="1:5" x14ac:dyDescent="0.25">
      <c r="A143" s="116"/>
      <c r="C143" s="116"/>
      <c r="D143" s="116"/>
      <c r="E143" s="116"/>
    </row>
    <row r="144" spans="1:5" ht="18.75" customHeight="1" x14ac:dyDescent="0.25">
      <c r="A144" s="116"/>
      <c r="C144" s="116"/>
      <c r="D144" s="116"/>
      <c r="E144" s="116"/>
    </row>
    <row r="145" spans="1:5" x14ac:dyDescent="0.25">
      <c r="A145" s="116"/>
      <c r="C145" s="116"/>
      <c r="D145" s="116"/>
      <c r="E145" s="116"/>
    </row>
    <row r="146" spans="1:5" x14ac:dyDescent="0.25">
      <c r="A146" s="116"/>
      <c r="C146" s="116"/>
      <c r="D146" s="116"/>
      <c r="E146" s="116"/>
    </row>
    <row r="147" spans="1:5" x14ac:dyDescent="0.25">
      <c r="A147" s="116"/>
      <c r="C147" s="116"/>
      <c r="D147" s="116"/>
      <c r="E147" s="116"/>
    </row>
    <row r="148" spans="1:5" x14ac:dyDescent="0.25">
      <c r="A148" s="116"/>
      <c r="C148" s="116"/>
      <c r="D148" s="116"/>
      <c r="E148" s="116"/>
    </row>
    <row r="149" spans="1:5" x14ac:dyDescent="0.25">
      <c r="A149" s="116"/>
      <c r="C149" s="116"/>
      <c r="D149" s="116"/>
      <c r="E149" s="116"/>
    </row>
    <row r="150" spans="1:5" x14ac:dyDescent="0.25">
      <c r="A150" s="116"/>
      <c r="C150" s="116"/>
      <c r="D150" s="116"/>
      <c r="E150" s="116"/>
    </row>
    <row r="151" spans="1:5" x14ac:dyDescent="0.25">
      <c r="A151" s="116"/>
      <c r="C151" s="116"/>
      <c r="D151" s="116"/>
      <c r="E151" s="116"/>
    </row>
    <row r="152" spans="1:5" x14ac:dyDescent="0.25">
      <c r="A152" s="116"/>
      <c r="C152" s="116"/>
      <c r="D152" s="116"/>
      <c r="E152" s="116"/>
    </row>
    <row r="153" spans="1:5" x14ac:dyDescent="0.25">
      <c r="A153" s="116"/>
      <c r="C153" s="116"/>
      <c r="D153" s="116"/>
      <c r="E153" s="116"/>
    </row>
    <row r="154" spans="1:5" x14ac:dyDescent="0.25">
      <c r="A154" s="116"/>
      <c r="C154" s="116"/>
      <c r="D154" s="116"/>
      <c r="E154" s="116"/>
    </row>
    <row r="155" spans="1:5" x14ac:dyDescent="0.25">
      <c r="A155" s="116"/>
      <c r="C155" s="116"/>
      <c r="D155" s="116"/>
      <c r="E155" s="116"/>
    </row>
    <row r="156" spans="1:5" x14ac:dyDescent="0.25">
      <c r="A156" s="116"/>
      <c r="C156" s="116"/>
      <c r="D156" s="116"/>
      <c r="E156" s="116"/>
    </row>
    <row r="157" spans="1:5" x14ac:dyDescent="0.25">
      <c r="A157" s="116"/>
      <c r="C157" s="116"/>
      <c r="D157" s="116"/>
      <c r="E157" s="116"/>
    </row>
    <row r="158" spans="1:5" x14ac:dyDescent="0.25">
      <c r="A158" s="116"/>
      <c r="C158" s="116"/>
      <c r="D158" s="116"/>
      <c r="E158" s="116"/>
    </row>
    <row r="159" spans="1:5" x14ac:dyDescent="0.25">
      <c r="A159" s="116"/>
      <c r="C159" s="116"/>
      <c r="D159" s="116"/>
      <c r="E159" s="116"/>
    </row>
    <row r="160" spans="1:5" x14ac:dyDescent="0.25">
      <c r="A160" s="116"/>
      <c r="C160" s="116"/>
      <c r="D160" s="116"/>
      <c r="E160" s="116"/>
    </row>
    <row r="161" spans="1:5" x14ac:dyDescent="0.25">
      <c r="A161" s="116"/>
      <c r="C161" s="116"/>
      <c r="D161" s="116"/>
      <c r="E161" s="116"/>
    </row>
    <row r="162" spans="1:5" x14ac:dyDescent="0.25">
      <c r="A162" s="116"/>
      <c r="C162" s="116"/>
      <c r="D162" s="116"/>
      <c r="E162" s="116"/>
    </row>
    <row r="163" spans="1:5" x14ac:dyDescent="0.25">
      <c r="A163" s="116"/>
      <c r="C163" s="116"/>
      <c r="D163" s="116"/>
      <c r="E163" s="116"/>
    </row>
    <row r="164" spans="1:5" x14ac:dyDescent="0.25">
      <c r="A164" s="116"/>
      <c r="C164" s="116"/>
      <c r="D164" s="116"/>
      <c r="E164" s="116"/>
    </row>
    <row r="165" spans="1:5" x14ac:dyDescent="0.25">
      <c r="A165" s="116"/>
      <c r="C165" s="116"/>
      <c r="D165" s="116"/>
      <c r="E165" s="116"/>
    </row>
    <row r="166" spans="1:5" x14ac:dyDescent="0.25">
      <c r="A166" s="116"/>
      <c r="C166" s="116"/>
      <c r="D166" s="116"/>
      <c r="E166" s="116"/>
    </row>
    <row r="167" spans="1:5" x14ac:dyDescent="0.25">
      <c r="A167" s="116"/>
      <c r="C167" s="116"/>
      <c r="D167" s="116"/>
      <c r="E167" s="116"/>
    </row>
    <row r="168" spans="1:5" x14ac:dyDescent="0.25">
      <c r="A168" s="116"/>
      <c r="C168" s="116"/>
      <c r="D168" s="116"/>
      <c r="E168" s="116"/>
    </row>
    <row r="169" spans="1:5" x14ac:dyDescent="0.25">
      <c r="A169" s="116"/>
      <c r="C169" s="116"/>
      <c r="D169" s="116"/>
      <c r="E169" s="116"/>
    </row>
    <row r="170" spans="1:5" x14ac:dyDescent="0.25">
      <c r="A170" s="116"/>
      <c r="C170" s="116"/>
      <c r="D170" s="116"/>
      <c r="E170" s="116"/>
    </row>
    <row r="171" spans="1:5" x14ac:dyDescent="0.25">
      <c r="A171" s="116"/>
      <c r="C171" s="116"/>
      <c r="D171" s="116"/>
      <c r="E171" s="116"/>
    </row>
    <row r="172" spans="1:5" x14ac:dyDescent="0.25">
      <c r="A172" s="116"/>
      <c r="C172" s="116"/>
      <c r="D172" s="116"/>
      <c r="E172" s="116"/>
    </row>
    <row r="173" spans="1:5" x14ac:dyDescent="0.25">
      <c r="A173" s="116"/>
      <c r="C173" s="116"/>
      <c r="D173" s="116"/>
      <c r="E173" s="116"/>
    </row>
    <row r="174" spans="1:5" x14ac:dyDescent="0.25">
      <c r="A174" s="116"/>
      <c r="C174" s="116"/>
      <c r="D174" s="116"/>
      <c r="E174" s="116"/>
    </row>
    <row r="175" spans="1:5" x14ac:dyDescent="0.25">
      <c r="A175" s="116"/>
      <c r="C175" s="116"/>
      <c r="D175" s="116"/>
      <c r="E175" s="116"/>
    </row>
    <row r="176" spans="1:5" x14ac:dyDescent="0.25">
      <c r="A176" s="116"/>
      <c r="C176" s="116"/>
      <c r="D176" s="116"/>
      <c r="E176" s="116"/>
    </row>
    <row r="177" spans="1:5" x14ac:dyDescent="0.25">
      <c r="A177" s="116"/>
      <c r="C177" s="116"/>
      <c r="D177" s="116"/>
      <c r="E177" s="116"/>
    </row>
    <row r="178" spans="1:5" x14ac:dyDescent="0.25">
      <c r="A178" s="116"/>
      <c r="C178" s="116"/>
      <c r="D178" s="116"/>
      <c r="E178" s="116"/>
    </row>
    <row r="179" spans="1:5" x14ac:dyDescent="0.25">
      <c r="A179" s="116"/>
      <c r="C179" s="116"/>
      <c r="D179" s="116"/>
      <c r="E179" s="116"/>
    </row>
    <row r="180" spans="1:5" x14ac:dyDescent="0.25">
      <c r="A180" s="116"/>
      <c r="C180" s="116"/>
      <c r="D180" s="116"/>
      <c r="E180" s="116"/>
    </row>
    <row r="181" spans="1:5" x14ac:dyDescent="0.25">
      <c r="A181" s="116"/>
      <c r="C181" s="116"/>
      <c r="D181" s="116"/>
      <c r="E181" s="116"/>
    </row>
    <row r="182" spans="1:5" x14ac:dyDescent="0.25">
      <c r="A182" s="116"/>
      <c r="C182" s="116"/>
      <c r="D182" s="116"/>
      <c r="E182" s="116"/>
    </row>
    <row r="183" spans="1:5" x14ac:dyDescent="0.25">
      <c r="A183" s="116"/>
      <c r="C183" s="116"/>
      <c r="D183" s="116"/>
      <c r="E183" s="116"/>
    </row>
    <row r="184" spans="1:5" x14ac:dyDescent="0.25">
      <c r="A184" s="116"/>
      <c r="C184" s="116"/>
      <c r="D184" s="116"/>
      <c r="E184" s="116"/>
    </row>
    <row r="185" spans="1:5" x14ac:dyDescent="0.25">
      <c r="A185" s="116"/>
      <c r="C185" s="116"/>
      <c r="D185" s="116"/>
      <c r="E185" s="116"/>
    </row>
    <row r="186" spans="1:5" x14ac:dyDescent="0.25">
      <c r="A186" s="116"/>
      <c r="C186" s="116"/>
      <c r="D186" s="116"/>
      <c r="E186" s="116"/>
    </row>
    <row r="187" spans="1:5" x14ac:dyDescent="0.25">
      <c r="A187" s="116"/>
      <c r="C187" s="116"/>
      <c r="D187" s="116"/>
      <c r="E187" s="116"/>
    </row>
    <row r="188" spans="1:5" x14ac:dyDescent="0.25">
      <c r="A188" s="116"/>
      <c r="C188" s="116"/>
      <c r="D188" s="116"/>
      <c r="E188" s="116"/>
    </row>
    <row r="189" spans="1:5" x14ac:dyDescent="0.25">
      <c r="A189" s="116"/>
      <c r="C189" s="116"/>
      <c r="D189" s="116"/>
      <c r="E189" s="116"/>
    </row>
    <row r="190" spans="1:5" x14ac:dyDescent="0.25">
      <c r="A190" s="116"/>
      <c r="C190" s="116"/>
      <c r="D190" s="116"/>
      <c r="E190" s="116"/>
    </row>
    <row r="191" spans="1:5" x14ac:dyDescent="0.25">
      <c r="A191" s="116"/>
      <c r="C191" s="116"/>
      <c r="D191" s="116"/>
      <c r="E191" s="116"/>
    </row>
    <row r="192" spans="1:5" x14ac:dyDescent="0.25">
      <c r="A192" s="116"/>
      <c r="C192" s="116"/>
      <c r="D192" s="116"/>
      <c r="E192" s="116"/>
    </row>
    <row r="193" spans="1:5" x14ac:dyDescent="0.25">
      <c r="A193" s="116"/>
      <c r="C193" s="116"/>
      <c r="D193" s="116"/>
      <c r="E193" s="116"/>
    </row>
    <row r="194" spans="1:5" x14ac:dyDescent="0.25">
      <c r="A194" s="116"/>
      <c r="C194" s="116"/>
      <c r="D194" s="116"/>
      <c r="E194" s="116"/>
    </row>
    <row r="195" spans="1:5" x14ac:dyDescent="0.25">
      <c r="A195" s="116"/>
      <c r="C195" s="116"/>
      <c r="D195" s="116"/>
      <c r="E195" s="116"/>
    </row>
    <row r="196" spans="1:5" x14ac:dyDescent="0.25">
      <c r="A196" s="116"/>
      <c r="C196" s="116"/>
      <c r="D196" s="116"/>
      <c r="E196" s="116"/>
    </row>
    <row r="197" spans="1:5" x14ac:dyDescent="0.25">
      <c r="A197" s="116"/>
      <c r="C197" s="116"/>
      <c r="D197" s="116"/>
      <c r="E197" s="116"/>
    </row>
    <row r="198" spans="1:5" x14ac:dyDescent="0.25">
      <c r="A198" s="116"/>
      <c r="C198" s="116"/>
      <c r="D198" s="116"/>
      <c r="E198" s="116"/>
    </row>
    <row r="199" spans="1:5" x14ac:dyDescent="0.25">
      <c r="A199" s="116"/>
      <c r="C199" s="116"/>
      <c r="D199" s="116"/>
      <c r="E199" s="116"/>
    </row>
    <row r="200" spans="1:5" x14ac:dyDescent="0.25">
      <c r="A200" s="116"/>
      <c r="C200" s="116"/>
      <c r="D200" s="116"/>
      <c r="E200" s="116"/>
    </row>
    <row r="201" spans="1:5" x14ac:dyDescent="0.25">
      <c r="A201" s="116"/>
      <c r="C201" s="116"/>
      <c r="D201" s="116"/>
      <c r="E201" s="116"/>
    </row>
    <row r="202" spans="1:5" x14ac:dyDescent="0.25">
      <c r="A202" s="116"/>
      <c r="C202" s="116"/>
      <c r="D202" s="116"/>
      <c r="E202" s="116"/>
    </row>
    <row r="203" spans="1:5" x14ac:dyDescent="0.25">
      <c r="A203" s="116"/>
      <c r="C203" s="116"/>
      <c r="D203" s="116"/>
      <c r="E203" s="116"/>
    </row>
    <row r="204" spans="1:5" x14ac:dyDescent="0.25">
      <c r="A204" s="116"/>
      <c r="C204" s="116"/>
      <c r="D204" s="116"/>
      <c r="E204" s="116"/>
    </row>
    <row r="205" spans="1:5" x14ac:dyDescent="0.25">
      <c r="A205" s="116"/>
      <c r="C205" s="116"/>
      <c r="D205" s="116"/>
      <c r="E205" s="116"/>
    </row>
    <row r="206" spans="1:5" x14ac:dyDescent="0.25">
      <c r="A206" s="116"/>
      <c r="C206" s="116"/>
      <c r="D206" s="116"/>
      <c r="E206" s="116"/>
    </row>
    <row r="207" spans="1:5" x14ac:dyDescent="0.25">
      <c r="A207" s="116"/>
      <c r="C207" s="116"/>
      <c r="D207" s="116"/>
      <c r="E207" s="116"/>
    </row>
    <row r="208" spans="1:5" x14ac:dyDescent="0.25">
      <c r="A208" s="116"/>
      <c r="C208" s="116"/>
      <c r="D208" s="116"/>
      <c r="E208" s="116"/>
    </row>
    <row r="209" spans="1:5" x14ac:dyDescent="0.25">
      <c r="A209" s="116"/>
      <c r="C209" s="116"/>
      <c r="D209" s="116"/>
      <c r="E209" s="116"/>
    </row>
    <row r="210" spans="1:5" x14ac:dyDescent="0.25">
      <c r="A210" s="116"/>
      <c r="C210" s="116"/>
      <c r="D210" s="116"/>
      <c r="E210" s="116"/>
    </row>
    <row r="211" spans="1:5" x14ac:dyDescent="0.25">
      <c r="A211" s="116"/>
      <c r="C211" s="116"/>
      <c r="D211" s="116"/>
      <c r="E211" s="116"/>
    </row>
    <row r="212" spans="1:5" x14ac:dyDescent="0.25">
      <c r="A212" s="116"/>
      <c r="C212" s="116"/>
      <c r="D212" s="116"/>
      <c r="E212" s="116"/>
    </row>
    <row r="213" spans="1:5" x14ac:dyDescent="0.25">
      <c r="A213" s="116"/>
      <c r="C213" s="116"/>
      <c r="D213" s="116"/>
      <c r="E213" s="116"/>
    </row>
    <row r="214" spans="1:5" x14ac:dyDescent="0.25">
      <c r="A214" s="116"/>
      <c r="C214" s="116"/>
      <c r="D214" s="116"/>
      <c r="E214" s="116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  <row r="607" spans="1:5" x14ac:dyDescent="0.25">
      <c r="A607" s="116"/>
      <c r="C607" s="116"/>
      <c r="D607" s="116"/>
      <c r="E607" s="116"/>
    </row>
    <row r="608" spans="1:5" x14ac:dyDescent="0.25">
      <c r="A608" s="116"/>
      <c r="C608" s="116"/>
      <c r="D608" s="116"/>
      <c r="E608" s="116"/>
    </row>
    <row r="609" spans="1:5" x14ac:dyDescent="0.25">
      <c r="A609" s="116"/>
      <c r="C609" s="116"/>
      <c r="D609" s="116"/>
      <c r="E609" s="116"/>
    </row>
    <row r="610" spans="1:5" x14ac:dyDescent="0.25">
      <c r="A610" s="116"/>
      <c r="C610" s="116"/>
      <c r="D610" s="116"/>
      <c r="E610" s="116"/>
    </row>
    <row r="611" spans="1:5" x14ac:dyDescent="0.25">
      <c r="A611" s="116"/>
      <c r="C611" s="116"/>
      <c r="D611" s="116"/>
      <c r="E611" s="116"/>
    </row>
    <row r="612" spans="1:5" x14ac:dyDescent="0.25">
      <c r="A612" s="116"/>
      <c r="C612" s="116"/>
      <c r="D612" s="116"/>
      <c r="E612" s="116"/>
    </row>
    <row r="613" spans="1:5" x14ac:dyDescent="0.25">
      <c r="A613" s="116"/>
      <c r="C613" s="116"/>
      <c r="D613" s="116"/>
      <c r="E613" s="116"/>
    </row>
    <row r="614" spans="1:5" x14ac:dyDescent="0.25">
      <c r="A614" s="116"/>
      <c r="C614" s="116"/>
      <c r="D614" s="116"/>
      <c r="E614" s="116"/>
    </row>
    <row r="615" spans="1:5" x14ac:dyDescent="0.25">
      <c r="A615" s="116"/>
      <c r="C615" s="116"/>
      <c r="D615" s="116"/>
      <c r="E615" s="116"/>
    </row>
    <row r="616" spans="1:5" x14ac:dyDescent="0.25">
      <c r="A616" s="116"/>
      <c r="C616" s="116"/>
      <c r="D616" s="116"/>
      <c r="E616" s="116"/>
    </row>
  </sheetData>
  <mergeCells count="26">
    <mergeCell ref="F1:G1"/>
    <mergeCell ref="A1:E1"/>
    <mergeCell ref="A2:E2"/>
    <mergeCell ref="A7:E7"/>
    <mergeCell ref="D86:E86"/>
    <mergeCell ref="D81:E81"/>
    <mergeCell ref="D75:E75"/>
    <mergeCell ref="D76:E76"/>
    <mergeCell ref="D77:E77"/>
    <mergeCell ref="D78:E78"/>
    <mergeCell ref="D79:E79"/>
    <mergeCell ref="D80:E80"/>
    <mergeCell ref="D82:E82"/>
    <mergeCell ref="D83:E83"/>
    <mergeCell ref="D84:E84"/>
    <mergeCell ref="D85:E85"/>
    <mergeCell ref="C23:E23"/>
    <mergeCell ref="A25:E25"/>
    <mergeCell ref="C34:E34"/>
    <mergeCell ref="A36:E36"/>
    <mergeCell ref="A49:E49"/>
    <mergeCell ref="A58:E58"/>
    <mergeCell ref="A69:B69"/>
    <mergeCell ref="A72:E72"/>
    <mergeCell ref="D73:E73"/>
    <mergeCell ref="D74:E74"/>
  </mergeCells>
  <phoneticPr fontId="46" type="noConversion"/>
  <conditionalFormatting sqref="B617:B1048576">
    <cfRule type="duplicateValues" dxfId="198" priority="1718"/>
    <cfRule type="duplicateValues" dxfId="197" priority="1720"/>
  </conditionalFormatting>
  <conditionalFormatting sqref="E617:E1048576">
    <cfRule type="duplicateValues" dxfId="196" priority="1721"/>
  </conditionalFormatting>
  <conditionalFormatting sqref="B617:B1048576">
    <cfRule type="duplicateValues" dxfId="195" priority="1243"/>
  </conditionalFormatting>
  <conditionalFormatting sqref="B363:B616">
    <cfRule type="duplicateValues" dxfId="194" priority="1233"/>
  </conditionalFormatting>
  <conditionalFormatting sqref="B363:B616">
    <cfRule type="duplicateValues" dxfId="193" priority="1240"/>
  </conditionalFormatting>
  <conditionalFormatting sqref="E363:E616">
    <cfRule type="duplicateValues" dxfId="192" priority="1242"/>
  </conditionalFormatting>
  <conditionalFormatting sqref="B363:B1048576">
    <cfRule type="duplicateValues" dxfId="191" priority="1060"/>
  </conditionalFormatting>
  <conditionalFormatting sqref="E213:E362">
    <cfRule type="duplicateValues" dxfId="190" priority="282"/>
  </conditionalFormatting>
  <conditionalFormatting sqref="B213:B362">
    <cfRule type="duplicateValues" dxfId="189" priority="281"/>
  </conditionalFormatting>
  <conditionalFormatting sqref="B213:B362">
    <cfRule type="duplicateValues" dxfId="188" priority="245"/>
  </conditionalFormatting>
  <conditionalFormatting sqref="B213:B362">
    <cfRule type="duplicateValues" dxfId="187" priority="229"/>
  </conditionalFormatting>
  <conditionalFormatting sqref="B213:B362">
    <cfRule type="duplicateValues" dxfId="186" priority="222"/>
  </conditionalFormatting>
  <conditionalFormatting sqref="E213:E362">
    <cfRule type="duplicateValues" dxfId="185" priority="283"/>
  </conditionalFormatting>
  <conditionalFormatting sqref="E213:E362">
    <cfRule type="duplicateValues" dxfId="184" priority="284"/>
  </conditionalFormatting>
  <conditionalFormatting sqref="B67:B212 B34:B41 B1:B8 B23:B26 B56:B60 B47:B51">
    <cfRule type="duplicateValues" dxfId="183" priority="95"/>
  </conditionalFormatting>
  <conditionalFormatting sqref="B27:B33">
    <cfRule type="duplicateValues" dxfId="182" priority="94"/>
  </conditionalFormatting>
  <conditionalFormatting sqref="E32:E33">
    <cfRule type="duplicateValues" dxfId="181" priority="93"/>
  </conditionalFormatting>
  <conditionalFormatting sqref="E32:E33">
    <cfRule type="duplicateValues" dxfId="180" priority="92"/>
  </conditionalFormatting>
  <conditionalFormatting sqref="E21:E22">
    <cfRule type="duplicateValues" dxfId="179" priority="91"/>
  </conditionalFormatting>
  <conditionalFormatting sqref="E21:E22">
    <cfRule type="duplicateValues" dxfId="178" priority="90"/>
  </conditionalFormatting>
  <conditionalFormatting sqref="E21:E22">
    <cfRule type="duplicateValues" dxfId="177" priority="89"/>
  </conditionalFormatting>
  <conditionalFormatting sqref="E61">
    <cfRule type="duplicateValues" dxfId="176" priority="88"/>
  </conditionalFormatting>
  <conditionalFormatting sqref="B61">
    <cfRule type="duplicateValues" dxfId="175" priority="87"/>
  </conditionalFormatting>
  <conditionalFormatting sqref="E61">
    <cfRule type="duplicateValues" dxfId="174" priority="86"/>
  </conditionalFormatting>
  <conditionalFormatting sqref="E61">
    <cfRule type="duplicateValues" dxfId="173" priority="85"/>
  </conditionalFormatting>
  <conditionalFormatting sqref="E27">
    <cfRule type="duplicateValues" dxfId="172" priority="84"/>
  </conditionalFormatting>
  <conditionalFormatting sqref="E27">
    <cfRule type="duplicateValues" dxfId="171" priority="83"/>
  </conditionalFormatting>
  <conditionalFormatting sqref="E27">
    <cfRule type="duplicateValues" dxfId="170" priority="82"/>
  </conditionalFormatting>
  <conditionalFormatting sqref="E62">
    <cfRule type="duplicateValues" dxfId="169" priority="81"/>
  </conditionalFormatting>
  <conditionalFormatting sqref="B62">
    <cfRule type="duplicateValues" dxfId="168" priority="80"/>
  </conditionalFormatting>
  <conditionalFormatting sqref="E62">
    <cfRule type="duplicateValues" dxfId="167" priority="79"/>
  </conditionalFormatting>
  <conditionalFormatting sqref="E62">
    <cfRule type="duplicateValues" dxfId="166" priority="78"/>
  </conditionalFormatting>
  <conditionalFormatting sqref="E28">
    <cfRule type="duplicateValues" dxfId="165" priority="77"/>
  </conditionalFormatting>
  <conditionalFormatting sqref="E28">
    <cfRule type="duplicateValues" dxfId="164" priority="76"/>
  </conditionalFormatting>
  <conditionalFormatting sqref="E28">
    <cfRule type="duplicateValues" dxfId="163" priority="75"/>
  </conditionalFormatting>
  <conditionalFormatting sqref="E29">
    <cfRule type="duplicateValues" dxfId="162" priority="74"/>
  </conditionalFormatting>
  <conditionalFormatting sqref="E29">
    <cfRule type="duplicateValues" dxfId="161" priority="73"/>
  </conditionalFormatting>
  <conditionalFormatting sqref="E29">
    <cfRule type="duplicateValues" dxfId="160" priority="72"/>
  </conditionalFormatting>
  <conditionalFormatting sqref="E30">
    <cfRule type="duplicateValues" dxfId="159" priority="71"/>
  </conditionalFormatting>
  <conditionalFormatting sqref="E30">
    <cfRule type="duplicateValues" dxfId="158" priority="70"/>
  </conditionalFormatting>
  <conditionalFormatting sqref="E30">
    <cfRule type="duplicateValues" dxfId="157" priority="69"/>
  </conditionalFormatting>
  <conditionalFormatting sqref="E9">
    <cfRule type="duplicateValues" dxfId="156" priority="68"/>
  </conditionalFormatting>
  <conditionalFormatting sqref="B67:B212 B47:B51 B56:B62 B1:B41">
    <cfRule type="duplicateValues" dxfId="155" priority="67"/>
  </conditionalFormatting>
  <conditionalFormatting sqref="E31">
    <cfRule type="duplicateValues" dxfId="154" priority="66"/>
  </conditionalFormatting>
  <conditionalFormatting sqref="E31">
    <cfRule type="duplicateValues" dxfId="153" priority="65"/>
  </conditionalFormatting>
  <conditionalFormatting sqref="E31">
    <cfRule type="duplicateValues" dxfId="152" priority="64"/>
  </conditionalFormatting>
  <conditionalFormatting sqref="B63:B66">
    <cfRule type="duplicateValues" dxfId="151" priority="63"/>
  </conditionalFormatting>
  <conditionalFormatting sqref="B63:B66">
    <cfRule type="duplicateValues" dxfId="150" priority="62"/>
  </conditionalFormatting>
  <conditionalFormatting sqref="E14">
    <cfRule type="duplicateValues" dxfId="149" priority="61"/>
  </conditionalFormatting>
  <conditionalFormatting sqref="E14">
    <cfRule type="duplicateValues" dxfId="148" priority="60"/>
  </conditionalFormatting>
  <conditionalFormatting sqref="E14">
    <cfRule type="duplicateValues" dxfId="147" priority="59"/>
  </conditionalFormatting>
  <conditionalFormatting sqref="B56:B212 B47:B51 B1:B41">
    <cfRule type="duplicateValues" dxfId="146" priority="58"/>
  </conditionalFormatting>
  <conditionalFormatting sqref="E42 E15">
    <cfRule type="duplicateValues" dxfId="145" priority="57"/>
  </conditionalFormatting>
  <conditionalFormatting sqref="B56:B212 B47:B51 B1:B42">
    <cfRule type="duplicateValues" dxfId="144" priority="56"/>
  </conditionalFormatting>
  <conditionalFormatting sqref="E44:E46 E16">
    <cfRule type="duplicateValues" dxfId="143" priority="55"/>
  </conditionalFormatting>
  <conditionalFormatting sqref="E16">
    <cfRule type="duplicateValues" dxfId="142" priority="54"/>
  </conditionalFormatting>
  <conditionalFormatting sqref="E20">
    <cfRule type="duplicateValues" dxfId="141" priority="53"/>
  </conditionalFormatting>
  <conditionalFormatting sqref="E20">
    <cfRule type="duplicateValues" dxfId="140" priority="52"/>
  </conditionalFormatting>
  <conditionalFormatting sqref="E20">
    <cfRule type="duplicateValues" dxfId="139" priority="51"/>
  </conditionalFormatting>
  <conditionalFormatting sqref="E54:E55 E52">
    <cfRule type="duplicateValues" dxfId="138" priority="50"/>
  </conditionalFormatting>
  <conditionalFormatting sqref="E52">
    <cfRule type="duplicateValues" dxfId="137" priority="49"/>
  </conditionalFormatting>
  <conditionalFormatting sqref="E52">
    <cfRule type="duplicateValues" dxfId="136" priority="48"/>
  </conditionalFormatting>
  <conditionalFormatting sqref="E87:E212 E67:E78 E34:E41 E10:E13 E1:E8 E23:E26 E56:E60 E47:E51 E17:E19">
    <cfRule type="duplicateValues" dxfId="135" priority="96"/>
  </conditionalFormatting>
  <conditionalFormatting sqref="E87:E212 E67:E78 E1:E8 E23:E26 E10:E13 E56:E60 E47:E51 E17:E19 E32:E41">
    <cfRule type="duplicateValues" dxfId="134" priority="97"/>
  </conditionalFormatting>
  <conditionalFormatting sqref="E79">
    <cfRule type="duplicateValues" dxfId="133" priority="45"/>
  </conditionalFormatting>
  <conditionalFormatting sqref="E79">
    <cfRule type="duplicateValues" dxfId="132" priority="46"/>
  </conditionalFormatting>
  <conditionalFormatting sqref="E79">
    <cfRule type="duplicateValues" dxfId="131" priority="47"/>
  </conditionalFormatting>
  <conditionalFormatting sqref="B1:B212">
    <cfRule type="duplicateValues" dxfId="130" priority="44"/>
  </conditionalFormatting>
  <conditionalFormatting sqref="E80:E82">
    <cfRule type="duplicateValues" dxfId="129" priority="41"/>
  </conditionalFormatting>
  <conditionalFormatting sqref="E80:E82">
    <cfRule type="duplicateValues" dxfId="128" priority="42"/>
  </conditionalFormatting>
  <conditionalFormatting sqref="E80:E82">
    <cfRule type="duplicateValues" dxfId="127" priority="43"/>
  </conditionalFormatting>
  <conditionalFormatting sqref="E83">
    <cfRule type="duplicateValues" dxfId="126" priority="38"/>
  </conditionalFormatting>
  <conditionalFormatting sqref="E83">
    <cfRule type="duplicateValues" dxfId="125" priority="39"/>
  </conditionalFormatting>
  <conditionalFormatting sqref="E83">
    <cfRule type="duplicateValues" dxfId="124" priority="40"/>
  </conditionalFormatting>
  <conditionalFormatting sqref="E84">
    <cfRule type="duplicateValues" dxfId="123" priority="35"/>
  </conditionalFormatting>
  <conditionalFormatting sqref="E84">
    <cfRule type="duplicateValues" dxfId="122" priority="36"/>
  </conditionalFormatting>
  <conditionalFormatting sqref="E84">
    <cfRule type="duplicateValues" dxfId="121" priority="37"/>
  </conditionalFormatting>
  <conditionalFormatting sqref="E85">
    <cfRule type="duplicateValues" dxfId="120" priority="32"/>
  </conditionalFormatting>
  <conditionalFormatting sqref="E85">
    <cfRule type="duplicateValues" dxfId="119" priority="33"/>
  </conditionalFormatting>
  <conditionalFormatting sqref="E85">
    <cfRule type="duplicateValues" dxfId="118" priority="34"/>
  </conditionalFormatting>
  <conditionalFormatting sqref="E86">
    <cfRule type="duplicateValues" dxfId="117" priority="29"/>
  </conditionalFormatting>
  <conditionalFormatting sqref="E86">
    <cfRule type="duplicateValues" dxfId="116" priority="30"/>
  </conditionalFormatting>
  <conditionalFormatting sqref="E86">
    <cfRule type="duplicateValues" dxfId="115" priority="31"/>
  </conditionalFormatting>
  <conditionalFormatting sqref="E43">
    <cfRule type="duplicateValues" dxfId="114" priority="28"/>
  </conditionalFormatting>
  <conditionalFormatting sqref="E43">
    <cfRule type="duplicateValues" dxfId="113" priority="27"/>
  </conditionalFormatting>
  <conditionalFormatting sqref="E43">
    <cfRule type="duplicateValues" dxfId="112" priority="26"/>
  </conditionalFormatting>
  <conditionalFormatting sqref="B10:B12">
    <cfRule type="duplicateValues" dxfId="111" priority="25"/>
  </conditionalFormatting>
  <conditionalFormatting sqref="B10:B12">
    <cfRule type="duplicateValues" dxfId="110" priority="24"/>
  </conditionalFormatting>
  <conditionalFormatting sqref="B13">
    <cfRule type="duplicateValues" dxfId="109" priority="23"/>
  </conditionalFormatting>
  <conditionalFormatting sqref="B14">
    <cfRule type="duplicateValues" dxfId="108" priority="22"/>
  </conditionalFormatting>
  <conditionalFormatting sqref="B14">
    <cfRule type="duplicateValues" dxfId="107" priority="21"/>
  </conditionalFormatting>
  <conditionalFormatting sqref="B13">
    <cfRule type="duplicateValues" dxfId="106" priority="20"/>
  </conditionalFormatting>
  <conditionalFormatting sqref="B14">
    <cfRule type="duplicateValues" dxfId="105" priority="19"/>
  </conditionalFormatting>
  <conditionalFormatting sqref="B14">
    <cfRule type="duplicateValues" dxfId="104" priority="18"/>
  </conditionalFormatting>
  <conditionalFormatting sqref="B42">
    <cfRule type="duplicateValues" dxfId="103" priority="98"/>
  </conditionalFormatting>
  <conditionalFormatting sqref="B43:B46">
    <cfRule type="duplicateValues" dxfId="102" priority="99"/>
  </conditionalFormatting>
  <conditionalFormatting sqref="B17:B20">
    <cfRule type="duplicateValues" dxfId="101" priority="17"/>
  </conditionalFormatting>
  <conditionalFormatting sqref="B17:B20">
    <cfRule type="duplicateValues" dxfId="100" priority="16"/>
  </conditionalFormatting>
  <conditionalFormatting sqref="B52:B55">
    <cfRule type="duplicateValues" dxfId="99" priority="100"/>
  </conditionalFormatting>
  <conditionalFormatting sqref="E64:E66">
    <cfRule type="duplicateValues" dxfId="98" priority="101"/>
  </conditionalFormatting>
  <conditionalFormatting sqref="E53">
    <cfRule type="duplicateValues" dxfId="97" priority="15"/>
  </conditionalFormatting>
  <conditionalFormatting sqref="E63">
    <cfRule type="duplicateValues" dxfId="96" priority="14"/>
  </conditionalFormatting>
  <conditionalFormatting sqref="E1:E212">
    <cfRule type="duplicateValues" dxfId="95" priority="13"/>
  </conditionalFormatting>
  <conditionalFormatting sqref="B91:B212">
    <cfRule type="duplicateValues" dxfId="94" priority="12"/>
  </conditionalFormatting>
  <conditionalFormatting sqref="E63">
    <cfRule type="duplicateValues" dxfId="93" priority="9"/>
  </conditionalFormatting>
  <conditionalFormatting sqref="E63">
    <cfRule type="duplicateValues" dxfId="92" priority="10"/>
  </conditionalFormatting>
  <conditionalFormatting sqref="E63">
    <cfRule type="duplicateValues" dxfId="91" priority="11"/>
  </conditionalFormatting>
  <conditionalFormatting sqref="E63">
    <cfRule type="duplicateValues" dxfId="90" priority="8"/>
  </conditionalFormatting>
  <conditionalFormatting sqref="E63">
    <cfRule type="duplicateValues" dxfId="89" priority="7"/>
  </conditionalFormatting>
  <conditionalFormatting sqref="E63">
    <cfRule type="duplicateValues" dxfId="88" priority="6"/>
  </conditionalFormatting>
  <conditionalFormatting sqref="E67:E78 E34:E41 E1:E8 E10:E13 E23:E26 E56:E60 E47:E51 E17:E19 E87:E212">
    <cfRule type="duplicateValues" dxfId="87" priority="102"/>
  </conditionalFormatting>
  <conditionalFormatting sqref="B9:B22">
    <cfRule type="duplicateValues" dxfId="86" priority="103"/>
  </conditionalFormatting>
  <conditionalFormatting sqref="B28">
    <cfRule type="duplicateValues" dxfId="85" priority="5"/>
  </conditionalFormatting>
  <conditionalFormatting sqref="B29">
    <cfRule type="duplicateValues" dxfId="84" priority="4"/>
  </conditionalFormatting>
  <conditionalFormatting sqref="B30">
    <cfRule type="duplicateValues" dxfId="83" priority="3"/>
  </conditionalFormatting>
  <conditionalFormatting sqref="B31">
    <cfRule type="duplicateValues" dxfId="82" priority="2"/>
  </conditionalFormatting>
  <conditionalFormatting sqref="B31">
    <cfRule type="duplicateValues" dxfId="8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6">
        <v>214</v>
      </c>
      <c r="B149" s="156" t="s">
        <v>2590</v>
      </c>
      <c r="C149" s="156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6">
        <v>349</v>
      </c>
      <c r="B246" s="156" t="s">
        <v>2591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2584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6">
        <v>479</v>
      </c>
      <c r="B344" s="156" t="s">
        <v>2592</v>
      </c>
      <c r="C344" s="156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80" priority="6"/>
  </conditionalFormatting>
  <conditionalFormatting sqref="A830">
    <cfRule type="duplicateValues" dxfId="79" priority="5"/>
  </conditionalFormatting>
  <conditionalFormatting sqref="A831">
    <cfRule type="duplicateValues" dxfId="78" priority="4"/>
  </conditionalFormatting>
  <conditionalFormatting sqref="A832">
    <cfRule type="duplicateValues" dxfId="77" priority="3"/>
  </conditionalFormatting>
  <conditionalFormatting sqref="A833">
    <cfRule type="duplicateValues" dxfId="76" priority="2"/>
  </conditionalFormatting>
  <conditionalFormatting sqref="A1:A1048576">
    <cfRule type="duplicateValues" dxfId="7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1" t="s">
        <v>2417</v>
      </c>
      <c r="B1" s="202"/>
      <c r="C1" s="202"/>
      <c r="D1" s="202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1" t="s">
        <v>2426</v>
      </c>
      <c r="B18" s="202"/>
      <c r="C18" s="202"/>
      <c r="D18" s="202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4" priority="18"/>
  </conditionalFormatting>
  <conditionalFormatting sqref="B7:B8">
    <cfRule type="duplicateValues" dxfId="73" priority="17"/>
  </conditionalFormatting>
  <conditionalFormatting sqref="A7:A8">
    <cfRule type="duplicateValues" dxfId="72" priority="15"/>
    <cfRule type="duplicateValues" dxfId="7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2021-07-22T21:19:21Z</dcterms:modified>
</cp:coreProperties>
</file>