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3\"/>
    </mc:Choice>
  </mc:AlternateContent>
  <bookViews>
    <workbookView xWindow="0" yWindow="0" windowWidth="14370" windowHeight="493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REPORTE!$A$4:$Q$86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86" i="1" l="1"/>
  <c r="F86" i="1"/>
  <c r="G86" i="1"/>
  <c r="H86" i="1"/>
  <c r="I86" i="1"/>
  <c r="J86" i="1"/>
  <c r="K86" i="1"/>
  <c r="A85" i="1"/>
  <c r="A84" i="1"/>
  <c r="A83" i="1"/>
  <c r="A82" i="1"/>
  <c r="A81" i="1"/>
  <c r="A80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/>
  <c r="A53" i="1"/>
  <c r="A52" i="1"/>
  <c r="A51" i="1"/>
  <c r="A50" i="1"/>
  <c r="A49" i="1"/>
  <c r="A48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4" i="1"/>
  <c r="A33" i="1"/>
  <c r="A32" i="1"/>
  <c r="A31" i="1"/>
  <c r="A30" i="1"/>
  <c r="B90" i="16"/>
  <c r="B34" i="16"/>
  <c r="B47" i="16"/>
  <c r="A70" i="16" s="1"/>
  <c r="B23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A25" i="1" l="1"/>
  <c r="A24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A16" i="1"/>
  <c r="F16" i="1"/>
  <c r="G16" i="1"/>
  <c r="H16" i="1"/>
  <c r="I16" i="1"/>
  <c r="J16" i="1"/>
  <c r="K16" i="1"/>
  <c r="A6" i="1"/>
  <c r="F6" i="1"/>
  <c r="G6" i="1"/>
  <c r="H6" i="1"/>
  <c r="I6" i="1"/>
  <c r="J6" i="1"/>
  <c r="K6" i="1"/>
  <c r="A15" i="1"/>
  <c r="F15" i="1"/>
  <c r="G15" i="1"/>
  <c r="H15" i="1"/>
  <c r="I15" i="1"/>
  <c r="J15" i="1"/>
  <c r="K15" i="1"/>
  <c r="A9" i="1" l="1"/>
  <c r="F9" i="1"/>
  <c r="G9" i="1"/>
  <c r="H9" i="1"/>
  <c r="I9" i="1"/>
  <c r="J9" i="1"/>
  <c r="K9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G7" i="16" l="1"/>
  <c r="J1" i="16"/>
  <c r="H1" i="16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<sst xmlns="http://schemas.openxmlformats.org/spreadsheetml/2006/main" count="13732" uniqueCount="2686">
  <si>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</si>
  <si>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</si>
  <si>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</si>
  <si>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</si>
  <si>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</si>
  <si>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</si>
  <si>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</si>
  <si>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</si>
  <si>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</si>
  <si>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</si>
  <si>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</si>
  <si>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</si>
  <si>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</si>
  <si>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</si>
  <si>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</si>
  <si>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</si>
  <si>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</si>
  <si>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</si>
  <si>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</si>
  <si>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</si>
  <si>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</si>
  <si>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</si>
  <si>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</si>
  <si>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</si>
  <si>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</si>
  <si>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</si>
  <si>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</si>
  <si>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</si>
  <si>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</si>
  <si>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</si>
  <si>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</si>
  <si>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</si>
  <si>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</si>
  <si>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</si>
  <si>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</si>
  <si>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</si>
  <si>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</si>
  <si>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</si>
  <si>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</si>
  <si>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</si>
  <si>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</si>
  <si>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</si>
  <si>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</si>
  <si>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</si>
  <si>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</si>
  <si>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</si>
  <si>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</si>
  <si>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</si>
  <si>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</si>
  <si>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</si>
  <si>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</si>
  <si>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</si>
  <si>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</si>
  <si>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</si>
  <si>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</si>
  <si>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</si>
  <si>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</si>
  <si>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</si>
  <si>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</si>
  <si>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</si>
  <si>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</si>
  <si>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</si>
  <si>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</si>
  <si>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</si>
  <si>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</si>
  <si>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</si>
  <si>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</si>
  <si>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</si>
  <si>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</si>
  <si>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</si>
  <si>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</si>
  <si>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</si>
  <si>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</si>
  <si>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</si>
  <si>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</si>
  <si>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</si>
  <si>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</si>
  <si>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</si>
  <si>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</si>
  <si>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</si>
  <si>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</si>
  <si>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</si>
  <si>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</si>
  <si>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</si>
  <si>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</si>
  <si>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</si>
  <si>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</si>
  <si>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</si>
  <si>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</si>
  <si>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</si>
  <si>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</si>
  <si>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</si>
  <si>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</si>
  <si>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</si>
  <si>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</si>
  <si>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</si>
  <si>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</si>
  <si>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</si>
  <si>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</si>
  <si>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</si>
  <si>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</si>
  <si>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</si>
  <si>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</si>
  <si>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</si>
  <si>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</si>
  <si>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</si>
  <si>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</si>
  <si>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</si>
  <si>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</si>
  <si>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</si>
  <si>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</si>
  <si>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</si>
  <si>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</si>
  <si>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</si>
  <si>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</si>
  <si>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</si>
  <si>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</si>
  <si>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</si>
  <si>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</si>
  <si>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</si>
  <si>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</si>
  <si>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</si>
  <si>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</si>
  <si>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</si>
  <si>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</si>
  <si>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</si>
  <si>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</si>
  <si>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</si>
  <si>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</si>
  <si>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</si>
  <si>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</si>
  <si>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</si>
  <si>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</si>
  <si>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</si>
  <si>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</si>
  <si>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</si>
  <si>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</si>
  <si>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</si>
  <si>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</si>
  <si>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</si>
  <si>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</si>
  <si>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</si>
  <si>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</si>
  <si>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</si>
  <si>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</si>
  <si>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</si>
  <si>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</si>
  <si>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</si>
  <si>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</si>
  <si>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</si>
  <si>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</si>
  <si>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</si>
  <si>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</si>
  <si>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</si>
  <si>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</si>
  <si>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</si>
  <si>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</si>
  <si>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</si>
  <si>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</si>
  <si>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</si>
  <si>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</si>
  <si>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</si>
  <si>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</si>
  <si>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</si>
  <si>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</si>
  <si>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</si>
  <si>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</si>
  <si>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</si>
  <si>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</si>
  <si>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</si>
  <si>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</si>
  <si>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</si>
  <si>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</si>
  <si>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</si>
  <si>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</si>
  <si>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</si>
  <si>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</si>
  <si>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</si>
  <si>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</si>
  <si>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</si>
  <si>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</si>
  <si>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</si>
  <si>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</si>
  <si>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</si>
  <si>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</si>
  <si>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</si>
  <si>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</si>
  <si>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</si>
  <si>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</si>
  <si>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</si>
  <si>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</si>
  <si>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</si>
  <si>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</si>
  <si>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</si>
  <si>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</si>
  <si>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</si>
  <si>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</si>
  <si>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</si>
  <si>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</si>
  <si>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</si>
  <si>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</si>
  <si>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</si>
  <si>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</si>
  <si>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</si>
  <si>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</si>
  <si>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</si>
  <si>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</si>
  <si>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</si>
  <si>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</si>
  <si>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</si>
  <si>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</si>
  <si>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</si>
  <si>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</si>
  <si>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</si>
  <si>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</si>
  <si>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</si>
  <si>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</si>
  <si>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</si>
  <si>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</si>
  <si>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</si>
  <si>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</si>
  <si>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</si>
  <si>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</si>
  <si>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</si>
  <si>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</si>
  <si>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</si>
  <si>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</si>
  <si>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</si>
  <si>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</si>
  <si>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</si>
  <si>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</si>
  <si>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</si>
  <si>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</si>
  <si>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</si>
  <si>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</si>
  <si>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</si>
  <si>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</si>
  <si>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</si>
  <si>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</si>
  <si>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</si>
  <si>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</si>
  <si>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</si>
  <si>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</si>
  <si>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</si>
  <si>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</si>
  <si>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</si>
  <si>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</si>
  <si>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</si>
  <si>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</si>
  <si>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</si>
  <si>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</si>
  <si>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</si>
  <si>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</si>
  <si>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</si>
  <si>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</si>
  <si>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</si>
  <si>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</si>
  <si>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</si>
  <si>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</si>
  <si>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</si>
  <si>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</si>
  <si>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</si>
  <si>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</si>
  <si>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</si>
  <si>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</si>
  <si>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</si>
  <si>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</si>
  <si>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</si>
  <si>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</si>
  <si>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</si>
  <si>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</si>
  <si>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</si>
  <si>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</si>
  <si>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</si>
  <si>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</si>
  <si>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</si>
  <si>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</si>
  <si>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</si>
  <si>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</si>
  <si>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</si>
  <si>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</si>
  <si>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</si>
  <si>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</si>
  <si>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</si>
  <si>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</si>
  <si>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</si>
  <si>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</si>
  <si>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</si>
  <si>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</si>
  <si>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</si>
  <si>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</si>
  <si>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</si>
  <si>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</si>
  <si>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</si>
  <si>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</si>
  <si>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</si>
  <si>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</si>
  <si>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</si>
  <si>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</si>
  <si>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</si>
  <si>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</si>
  <si>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</si>
  <si>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</si>
  <si>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</si>
  <si>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</si>
  <si>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</si>
  <si>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</si>
  <si>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</si>
  <si>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</si>
  <si>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</si>
  <si>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</si>
  <si>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</si>
  <si>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</si>
  <si>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</si>
  <si>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</si>
  <si>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</si>
  <si>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</si>
  <si>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</si>
  <si>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</si>
  <si>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</si>
  <si>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</si>
  <si>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</si>
  <si>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</si>
  <si>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</si>
  <si>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</si>
  <si>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</si>
  <si>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</si>
  <si>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</si>
  <si>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</si>
  <si>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</si>
  <si>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</si>
  <si>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</si>
  <si>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</si>
  <si>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</si>
  <si>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</si>
  <si>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</si>
  <si>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</si>
  <si>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</si>
  <si>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</si>
  <si>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</si>
  <si>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</si>
  <si>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</si>
  <si>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</si>
  <si>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</si>
  <si>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</si>
  <si>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</si>
  <si>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</si>
  <si>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</si>
  <si>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</si>
  <si>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</si>
  <si>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</si>
  <si>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</si>
  <si>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</si>
  <si>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</si>
  <si>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</si>
  <si>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</si>
  <si>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</si>
  <si>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</si>
  <si>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</si>
  <si>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</si>
  <si>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</si>
  <si>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</si>
  <si>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</si>
  <si>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</si>
  <si>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</si>
  <si>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</si>
  <si>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</si>
  <si>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</si>
  <si>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</si>
  <si>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</si>
  <si>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</si>
  <si>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</si>
  <si>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</si>
  <si>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</si>
  <si>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</si>
  <si>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</si>
  <si>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</si>
  <si>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</si>
  <si>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</si>
  <si>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</si>
  <si>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</si>
  <si>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</si>
  <si>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</si>
  <si>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</si>
  <si>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</si>
  <si>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</si>
  <si>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</si>
  <si>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</si>
  <si>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</si>
  <si>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</si>
  <si>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</si>
  <si>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</si>
  <si>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</si>
  <si>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</si>
  <si>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</si>
  <si>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</si>
  <si>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</si>
  <si>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</si>
  <si>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</si>
  <si>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</si>
  <si>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</si>
  <si>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</si>
  <si>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</si>
  <si>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</si>
  <si>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</si>
  <si>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</si>
  <si>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</si>
  <si>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</si>
  <si>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</si>
  <si>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</si>
  <si>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</si>
  <si>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</si>
  <si>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</si>
  <si>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</si>
  <si>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</si>
  <si>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</si>
  <si>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</si>
  <si>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</si>
  <si>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</si>
  <si>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</si>
  <si>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</si>
  <si>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</si>
  <si>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</si>
  <si>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</si>
  <si>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</si>
  <si>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</si>
  <si>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</si>
  <si>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</si>
  <si>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</si>
  <si>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</si>
  <si>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</si>
  <si>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</si>
  <si>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</si>
  <si>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</si>
  <si>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</si>
  <si>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</si>
  <si>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</si>
  <si>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</si>
  <si>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</si>
  <si>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</si>
  <si>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</si>
  <si>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</si>
  <si>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</si>
  <si>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</si>
  <si>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</si>
  <si>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</si>
  <si>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</si>
  <si>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</si>
  <si>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</si>
  <si>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</si>
  <si>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</si>
  <si>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</si>
  <si>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</si>
  <si>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</si>
  <si>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</si>
  <si>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</si>
  <si>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</si>
  <si>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</si>
  <si>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</si>
  <si>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</si>
  <si>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</si>
  <si>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</si>
  <si>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</si>
  <si>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</si>
  <si>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</si>
  <si>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</si>
  <si>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</si>
  <si>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</si>
  <si>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</si>
  <si>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</si>
  <si>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</si>
  <si>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</si>
  <si>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</si>
  <si>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</si>
  <si>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</si>
  <si>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</si>
  <si>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</si>
  <si>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</si>
  <si>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</si>
  <si>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</si>
  <si>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</si>
  <si>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</si>
  <si>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</si>
  <si>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</si>
  <si>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</si>
  <si>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</si>
  <si>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</si>
  <si>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</si>
  <si>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</si>
  <si>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</si>
  <si>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</si>
  <si>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</si>
  <si>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</si>
  <si>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</si>
  <si>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</si>
  <si>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</si>
  <si>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</si>
  <si>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</si>
  <si>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</si>
  <si>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</si>
  <si>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</si>
  <si>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</si>
  <si>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</si>
  <si>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</si>
  <si>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</si>
  <si>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</si>
  <si>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</si>
  <si>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</si>
  <si>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</si>
  <si>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</si>
  <si>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</si>
  <si>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</si>
  <si>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</si>
  <si>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</si>
  <si>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</si>
  <si>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</si>
  <si>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</si>
  <si>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</si>
  <si>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</si>
  <si>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</si>
  <si>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</si>
  <si>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</si>
  <si>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</si>
  <si>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</si>
  <si>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</si>
  <si>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</si>
  <si>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</si>
  <si>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</si>
  <si>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</si>
  <si>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</si>
  <si>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</si>
  <si>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</si>
  <si>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</si>
  <si>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</si>
  <si>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</si>
  <si>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</si>
  <si>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</si>
  <si>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</si>
  <si>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</si>
  <si>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</si>
  <si>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</si>
  <si>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</si>
  <si>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</si>
  <si>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</si>
  <si>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</si>
  <si>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</si>
  <si>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</si>
  <si>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</si>
  <si>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</si>
  <si>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</si>
  <si>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</si>
  <si>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</si>
  <si>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</si>
  <si>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</si>
  <si>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</si>
  <si>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</si>
  <si>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</si>
  <si>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</si>
  <si>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</si>
  <si>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</si>
  <si>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</si>
  <si>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</si>
  <si>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</si>
  <si>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</si>
  <si>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</si>
  <si>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</si>
  <si>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</si>
  <si>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</si>
  <si>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</si>
  <si>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</si>
  <si>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</si>
  <si>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</si>
  <si>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</si>
  <si>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</si>
  <si>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</si>
  <si>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</si>
  <si>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</si>
  <si>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</si>
  <si>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</si>
  <si>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</si>
  <si>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</si>
  <si>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</si>
  <si>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</si>
  <si>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</si>
  <si>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</si>
  <si>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</si>
  <si>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</si>
  <si>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</si>
  <si>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</si>
  <si>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</si>
  <si>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</si>
  <si>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</si>
  <si>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</si>
  <si>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</si>
  <si>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</si>
  <si>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</si>
  <si>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</si>
  <si>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</si>
  <si>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</si>
  <si>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</si>
  <si>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</si>
  <si>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</si>
  <si>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</si>
  <si>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</si>
  <si>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</si>
  <si>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</si>
  <si>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</si>
  <si>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</si>
  <si>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</si>
  <si>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</si>
  <si>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</si>
  <si>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</si>
  <si>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</si>
  <si>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</si>
  <si>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</si>
  <si>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</si>
  <si>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</si>
  <si>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</si>
  <si>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</si>
  <si>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</si>
  <si>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</si>
  <si>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</si>
  <si>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</si>
  <si>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</si>
  <si>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</si>
  <si>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</si>
  <si>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</si>
  <si>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</si>
  <si>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</si>
  <si>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</si>
  <si>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</si>
  <si>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</si>
  <si>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</si>
  <si>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</si>
  <si>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</si>
  <si>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</si>
  <si>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</si>
  <si>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</si>
  <si>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</si>
  <si>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</si>
  <si>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</si>
  <si>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</si>
  <si>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</si>
  <si>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</si>
  <si>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</si>
  <si>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</si>
  <si>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</si>
  <si>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</si>
  <si>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</si>
  <si>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</si>
  <si>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</si>
  <si>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</si>
  <si>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</si>
  <si>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</si>
  <si>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</si>
  <si>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</si>
  <si>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</si>
  <si>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</si>
  <si>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</si>
  <si>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</si>
  <si>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</si>
  <si>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</si>
  <si>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</si>
  <si>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</si>
  <si>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</si>
  <si>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</si>
  <si>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</si>
  <si>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</si>
  <si>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</si>
  <si>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</si>
  <si>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</si>
  <si>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</si>
  <si>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</si>
  <si>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</si>
  <si>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</si>
  <si>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</si>
  <si>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</si>
  <si>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</si>
  <si>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</si>
  <si>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</si>
  <si>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</si>
  <si>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</si>
  <si>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</si>
  <si>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</si>
  <si>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</si>
  <si>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</si>
  <si>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</si>
  <si>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</si>
  <si>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</si>
  <si>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</si>
  <si>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</si>
  <si>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</si>
  <si>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</si>
  <si>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</si>
  <si>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</si>
  <si>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</si>
  <si>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</si>
  <si>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</si>
  <si>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</si>
  <si>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</si>
  <si>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</si>
  <si>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</si>
  <si>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</si>
  <si>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</si>
  <si>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</si>
  <si>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</si>
  <si>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</si>
  <si>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</si>
  <si>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</si>
  <si>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</si>
  <si>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</si>
  <si>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</si>
  <si>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</si>
  <si>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</si>
  <si>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</si>
  <si>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</si>
  <si>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</si>
  <si>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</si>
  <si>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</si>
  <si>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</si>
  <si>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</si>
  <si>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</si>
  <si>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</si>
  <si>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</si>
  <si>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</si>
  <si>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</si>
  <si>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</si>
  <si>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</si>
  <si>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</si>
  <si>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</si>
  <si>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</si>
  <si>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</si>
  <si>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</si>
  <si>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</si>
  <si>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</si>
  <si>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</si>
  <si>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</si>
  <si>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</si>
  <si>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</si>
  <si>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</si>
  <si>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</si>
  <si>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</si>
  <si>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</si>
  <si>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</si>
  <si>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</si>
  <si>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</si>
  <si>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</si>
  <si>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</si>
  <si>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</si>
  <si>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</si>
  <si>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</si>
  <si>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</si>
  <si>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</si>
  <si>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</si>
  <si>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</si>
  <si>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</si>
  <si>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</si>
  <si>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</si>
  <si>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</si>
  <si>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</si>
  <si>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</si>
  <si>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</si>
  <si>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</si>
  <si>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</si>
  <si>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</si>
  <si>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</si>
  <si>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</si>
  <si>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</si>
  <si>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</si>
  <si>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</si>
  <si>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</si>
  <si>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</si>
  <si>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</si>
  <si>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</si>
  <si>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</si>
  <si>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</si>
  <si>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</si>
  <si>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</si>
  <si>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</si>
  <si>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</si>
  <si>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</si>
  <si>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</si>
  <si>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</si>
  <si>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</si>
  <si>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</si>
  <si>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</si>
  <si>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</si>
  <si>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</si>
  <si>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</si>
  <si>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</si>
  <si>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</si>
  <si>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</si>
  <si>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</si>
  <si>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</si>
  <si>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</si>
  <si>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</si>
  <si>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</si>
  <si>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</si>
  <si>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</si>
  <si>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</si>
  <si>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</si>
  <si>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</si>
  <si>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</si>
  <si>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</si>
  <si>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</si>
  <si>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</si>
  <si>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</si>
  <si>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</si>
  <si>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</si>
  <si>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</si>
  <si>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</si>
  <si>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</si>
  <si>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</si>
  <si>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</si>
  <si>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</si>
  <si>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</si>
  <si>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</si>
  <si>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</si>
  <si>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</si>
  <si>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</si>
  <si>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</si>
  <si>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</si>
  <si>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</si>
  <si>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</si>
  <si>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</si>
  <si>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</si>
  <si>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</si>
  <si>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</si>
  <si>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</si>
  <si>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</si>
  <si>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</si>
  <si>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</si>
  <si>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</si>
  <si>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</si>
  <si>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</si>
  <si>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</si>
  <si>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</si>
  <si>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</si>
  <si>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</si>
  <si>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</si>
  <si>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</si>
  <si>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</si>
  <si>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</si>
  <si>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</si>
  <si>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</si>
  <si>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</si>
  <si>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</si>
  <si>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</si>
  <si>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</si>
  <si>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</si>
  <si>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</si>
  <si>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</si>
  <si>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</si>
  <si>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</si>
  <si>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</si>
  <si>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</si>
  <si>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</si>
  <si>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</si>
  <si>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</si>
  <si>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</si>
  <si>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</si>
  <si>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</si>
  <si>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</si>
  <si>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</si>
  <si>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</si>
  <si>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</si>
  <si>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</si>
  <si>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</si>
  <si>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</si>
  <si>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</si>
  <si>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</si>
  <si>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</si>
  <si>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</si>
  <si>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</si>
  <si>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</si>
  <si>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</si>
  <si>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</si>
  <si>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</si>
  <si>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</si>
  <si>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</si>
  <si>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</si>
  <si>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</si>
  <si>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</si>
  <si>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</si>
  <si>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</si>
  <si>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</si>
  <si>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</si>
  <si>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</si>
  <si>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</si>
  <si>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</si>
  <si>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</si>
  <si>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</si>
  <si>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</si>
  <si>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</si>
  <si>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</si>
  <si>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</si>
  <si>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</si>
  <si>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</si>
  <si>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</si>
  <si>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</si>
  <si>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</si>
  <si>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</si>
  <si>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</si>
  <si>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</si>
  <si>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</si>
  <si>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</si>
  <si>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</si>
  <si>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</si>
  <si>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</si>
  <si>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</si>
  <si>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</si>
  <si>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</si>
  <si>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</si>
  <si>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</si>
  <si>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</si>
  <si>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</si>
  <si>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</si>
  <si>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</si>
  <si>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</si>
  <si>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</si>
  <si>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</si>
  <si>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</si>
  <si>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</si>
  <si>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</si>
  <si>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</si>
  <si>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</si>
  <si>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</si>
  <si>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</si>
  <si>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</si>
  <si>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</si>
  <si>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</si>
  <si>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</si>
  <si>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</si>
  <si>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</si>
  <si>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</si>
  <si>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</si>
  <si>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</si>
  <si>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</si>
  <si>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</si>
  <si>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</si>
  <si>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</si>
  <si>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</si>
  <si>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</si>
  <si>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</si>
  <si>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</si>
  <si>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</si>
  <si>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</si>
  <si>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</si>
  <si>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</si>
  <si>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</si>
  <si>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</si>
  <si>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</si>
  <si>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</si>
  <si>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</si>
  <si>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</si>
  <si>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</si>
  <si>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</si>
  <si>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</si>
  <si>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</si>
  <si>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</si>
  <si>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</si>
  <si>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</si>
  <si>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</si>
  <si>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</si>
  <si>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</si>
  <si>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</si>
  <si>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</si>
  <si>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</si>
  <si>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</si>
  <si>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</si>
  <si>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</si>
  <si>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</si>
  <si>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</si>
  <si>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</si>
  <si>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</si>
  <si>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</si>
  <si>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</si>
  <si>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</si>
  <si>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</si>
  <si>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</si>
  <si>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</si>
  <si>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</si>
  <si>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</si>
  <si>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</si>
  <si>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</si>
  <si>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</si>
  <si>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</si>
  <si>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</si>
  <si>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</si>
  <si>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</si>
  <si>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</si>
  <si>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</si>
  <si>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</si>
  <si>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</si>
  <si>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</si>
  <si>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</si>
  <si>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</si>
  <si>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</si>
  <si>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</si>
  <si>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</si>
  <si>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</si>
  <si>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</si>
  <si>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</si>
  <si>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</si>
  <si>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</si>
  <si>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</si>
  <si>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</si>
  <si>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</si>
  <si>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</si>
  <si>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</si>
  <si>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</si>
  <si>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</si>
  <si>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</si>
  <si>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</si>
  <si>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</si>
  <si>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</si>
  <si>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</si>
  <si>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</si>
  <si>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</si>
  <si>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</si>
  <si>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</si>
  <si>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</si>
  <si>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</si>
  <si>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</si>
  <si>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</si>
  <si>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</si>
  <si>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</si>
  <si>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</si>
  <si>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</si>
  <si>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</si>
  <si>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</si>
  <si>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</si>
  <si>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</si>
  <si>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</si>
  <si>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</si>
  <si>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</si>
  <si>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</si>
  <si>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</si>
  <si>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</si>
  <si>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</si>
  <si>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</si>
  <si>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</si>
  <si>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</si>
  <si>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</si>
  <si>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</si>
  <si>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</si>
  <si>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</si>
  <si>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</si>
  <si>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</si>
  <si>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</si>
  <si>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</si>
  <si>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</si>
  <si>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</si>
  <si>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</si>
  <si>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</si>
  <si>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</si>
  <si>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</si>
  <si>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</si>
  <si>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</si>
  <si>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</si>
  <si>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</si>
  <si>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</si>
  <si>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</si>
  <si>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</si>
  <si>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</si>
  <si>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</si>
  <si>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</si>
  <si>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</si>
  <si>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</si>
  <si>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</si>
  <si>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</si>
  <si>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</si>
  <si>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</si>
  <si>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</si>
  <si>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</si>
  <si>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</si>
  <si>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</si>
  <si>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</si>
  <si>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</si>
  <si>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</si>
  <si>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</si>
  <si>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</si>
  <si>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</si>
  <si>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</si>
  <si>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</si>
  <si>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</si>
  <si>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</si>
  <si>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</si>
  <si>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</si>
  <si>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</si>
  <si>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</si>
  <si>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</si>
  <si>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</si>
  <si>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</si>
  <si>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</si>
  <si>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</si>
  <si>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</si>
  <si>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</si>
  <si>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</si>
  <si>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</si>
  <si>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</si>
  <si>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</si>
  <si>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</si>
  <si>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</si>
  <si>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</si>
  <si>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</si>
  <si>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</si>
  <si>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</si>
  <si>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</si>
  <si>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</si>
  <si>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</si>
  <si>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</si>
  <si>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</si>
  <si>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</si>
  <si>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</si>
  <si>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</si>
  <si>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</si>
  <si>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</si>
  <si>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</si>
  <si>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</si>
  <si>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</si>
  <si>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</si>
  <si>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</si>
  <si>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</si>
  <si>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</si>
  <si>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</si>
  <si>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</si>
  <si>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</si>
  <si>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</si>
  <si>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</si>
  <si>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</si>
  <si>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</si>
  <si>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</si>
  <si>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</si>
  <si>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</si>
  <si>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</si>
  <si>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</si>
  <si>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</si>
  <si>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</si>
  <si>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</si>
  <si>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</si>
  <si>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</si>
  <si>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</si>
  <si>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</si>
  <si>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</si>
  <si>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</si>
  <si>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</si>
  <si>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</si>
  <si>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</si>
  <si>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</si>
  <si>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</si>
  <si>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</si>
  <si>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</si>
  <si>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</si>
  <si>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</si>
  <si>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</si>
  <si>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</si>
  <si>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</si>
  <si>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</si>
  <si>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</si>
  <si>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</si>
  <si>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</si>
  <si>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</si>
  <si>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</si>
  <si>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</si>
  <si>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</si>
  <si>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</si>
  <si>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</si>
  <si>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</si>
  <si>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</si>
  <si>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</si>
  <si>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</si>
  <si>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</si>
  <si>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</si>
  <si>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</si>
  <si>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</si>
  <si>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</si>
  <si>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</si>
  <si>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</si>
  <si>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</si>
  <si>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</si>
  <si>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</si>
  <si>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</si>
  <si>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</si>
  <si>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</si>
  <si>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</si>
  <si>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</si>
  <si>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</si>
  <si>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</si>
  <si>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</si>
  <si>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</si>
  <si>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</si>
  <si>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</si>
  <si>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</si>
  <si>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</si>
  <si>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</si>
  <si>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</si>
  <si>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</si>
  <si>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</si>
  <si>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</si>
  <si>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</si>
  <si>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</si>
  <si>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</si>
  <si>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</si>
  <si>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</si>
  <si>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</si>
  <si>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</si>
  <si>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</si>
  <si>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</si>
  <si>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</si>
  <si>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</si>
  <si>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</si>
  <si>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</si>
  <si>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</si>
  <si>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</si>
  <si>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</si>
  <si>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</si>
  <si>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</si>
  <si>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</si>
  <si>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</si>
  <si>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</si>
  <si>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</si>
  <si>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</si>
  <si>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</si>
  <si>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</si>
  <si>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</si>
  <si>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</si>
  <si>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</si>
  <si>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</si>
  <si>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</si>
  <si>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</si>
  <si>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</si>
  <si>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</si>
  <si>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</si>
  <si>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</si>
  <si>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</si>
  <si>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</si>
  <si>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</si>
  <si>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</si>
  <si>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</si>
  <si>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</si>
  <si>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</si>
  <si>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</si>
  <si>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</si>
  <si>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</si>
  <si>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</si>
  <si>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</si>
  <si>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</si>
  <si>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</si>
  <si>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</si>
  <si>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</si>
  <si>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</si>
  <si>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</si>
  <si>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</si>
  <si>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</si>
  <si>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</si>
  <si>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</si>
  <si>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</si>
  <si>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</si>
  <si>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</si>
  <si>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</si>
  <si>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</si>
  <si>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</si>
  <si>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</si>
  <si>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</si>
  <si>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</si>
  <si>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</si>
  <si>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</si>
  <si>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</si>
  <si>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</si>
  <si>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</si>
  <si>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</si>
  <si>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</si>
  <si>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</si>
  <si>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</si>
  <si>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</si>
  <si>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</si>
  <si>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</si>
  <si>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</si>
  <si>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</si>
  <si>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</si>
  <si>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</si>
  <si>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</si>
  <si>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</si>
  <si>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</si>
  <si>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</si>
  <si>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</si>
  <si>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</si>
  <si>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</si>
  <si>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</si>
  <si>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</si>
  <si>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</si>
  <si>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</si>
  <si>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</si>
  <si>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</si>
  <si>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</si>
  <si>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</si>
  <si>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</si>
  <si>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</si>
  <si>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</si>
  <si>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</si>
  <si>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</si>
  <si>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</si>
  <si>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</si>
  <si>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</si>
  <si>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</si>
  <si>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</si>
  <si>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</si>
  <si>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</si>
  <si>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</si>
  <si>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</si>
  <si>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</si>
  <si>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</si>
  <si>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</si>
  <si>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</si>
  <si>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</si>
  <si>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</si>
  <si>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</si>
  <si>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</si>
  <si>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</si>
  <si>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</si>
  <si>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</si>
  <si>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</si>
  <si>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</si>
  <si>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</si>
  <si>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</si>
  <si>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</si>
  <si>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</si>
  <si>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</si>
  <si>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</si>
  <si>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</si>
  <si>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</si>
  <si>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</si>
  <si>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</si>
  <si>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</si>
  <si>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</si>
  <si>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</si>
  <si>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</si>
  <si>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</si>
  <si>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</si>
  <si>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</si>
  <si>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</si>
  <si>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</si>
  <si>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</si>
  <si>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</si>
  <si>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</si>
  <si>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</si>
  <si>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</si>
  <si>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</si>
  <si>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</si>
  <si>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</si>
  <si>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</si>
  <si>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</si>
  <si>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</si>
  <si>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</si>
  <si>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</si>
  <si>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</si>
  <si>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</si>
  <si>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</si>
  <si>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</si>
  <si>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</si>
  <si>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</si>
  <si>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</si>
  <si>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</si>
  <si>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</si>
  <si>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</si>
  <si>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</si>
  <si>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</si>
  <si>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</si>
  <si>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</si>
  <si>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</si>
  <si>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</si>
  <si>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</si>
  <si>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</si>
  <si>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</si>
  <si>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</si>
  <si>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</si>
  <si>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</si>
  <si>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</si>
  <si>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</si>
  <si>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</si>
  <si>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</si>
  <si>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</si>
  <si>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</si>
  <si>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</si>
  <si>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</si>
  <si>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</si>
  <si>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</si>
  <si>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</si>
  <si>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</si>
  <si>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</si>
  <si>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</si>
  <si>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</si>
  <si>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</si>
  <si>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</si>
  <si>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</si>
  <si>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</si>
  <si>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</si>
  <si>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</si>
  <si>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</si>
  <si>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</si>
  <si>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</si>
  <si>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</si>
  <si>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</si>
  <si>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</si>
  <si>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</si>
  <si>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</si>
  <si>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</si>
  <si>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</si>
  <si>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</si>
  <si>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</si>
  <si>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</si>
  <si>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</si>
  <si>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</si>
  <si>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</si>
  <si>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</si>
  <si>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</si>
  <si>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</si>
  <si>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</si>
  <si>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</si>
  <si>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</si>
  <si>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</si>
  <si>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</si>
  <si>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</si>
  <si>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</si>
  <si>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</si>
  <si>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</si>
  <si>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</si>
  <si>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</si>
  <si>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</si>
  <si>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</si>
  <si>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</si>
  <si>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</si>
  <si>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</si>
  <si>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</si>
  <si>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</si>
  <si>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</si>
  <si>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</si>
  <si>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</si>
  <si>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</si>
  <si>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</si>
  <si>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</si>
  <si>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</si>
  <si>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</si>
  <si>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</si>
  <si>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</si>
  <si>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</si>
  <si>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</si>
  <si>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</si>
  <si>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</si>
  <si>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</si>
  <si>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</si>
  <si>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</si>
  <si>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</si>
  <si>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</si>
  <si>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</si>
  <si>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</si>
  <si>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</si>
  <si>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</si>
  <si>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</si>
  <si>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</si>
  <si>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</si>
  <si>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</si>
  <si>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</si>
  <si>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</si>
  <si>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</si>
  <si>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</si>
  <si>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</si>
  <si>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</si>
  <si>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</si>
  <si>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</si>
  <si>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</si>
  <si>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</si>
  <si>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</si>
  <si>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</si>
  <si>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</si>
  <si>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</si>
  <si>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</si>
  <si>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</si>
  <si>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</si>
  <si>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</si>
  <si>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</si>
  <si>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</si>
  <si>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</si>
  <si>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</si>
  <si>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</si>
  <si>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</si>
  <si>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</si>
  <si>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</si>
  <si>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</si>
  <si>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</si>
  <si>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</si>
  <si>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</si>
  <si>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</si>
  <si>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</si>
  <si>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</si>
  <si>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</si>
  <si>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</si>
  <si>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</si>
  <si>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</si>
  <si>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</si>
  <si>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</si>
  <si>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</si>
  <si>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</si>
  <si>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</si>
  <si>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</si>
  <si>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</si>
  <si>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</si>
  <si>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</si>
  <si>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</si>
  <si>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</si>
  <si>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</si>
  <si>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</si>
  <si>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</si>
  <si>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</si>
  <si>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</si>
  <si>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</si>
  <si>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</si>
  <si>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</si>
  <si>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</si>
  <si>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</si>
  <si>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</si>
  <si>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</si>
  <si>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</si>
  <si>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</si>
  <si>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</si>
  <si>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</si>
  <si>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</si>
  <si>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</si>
  <si>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</si>
  <si>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</si>
  <si>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</si>
  <si>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</si>
  <si>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</si>
  <si>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</si>
  <si>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</si>
  <si>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</si>
  <si>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</si>
  <si>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</si>
  <si>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</si>
  <si>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</si>
  <si>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</si>
  <si>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</si>
  <si>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</si>
  <si>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</si>
  <si>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</si>
  <si>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</si>
  <si>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</si>
  <si>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</si>
  <si>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</si>
  <si>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</si>
  <si>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</si>
  <si>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</si>
  <si>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</si>
  <si>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</si>
  <si>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</si>
  <si>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</si>
  <si>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</si>
  <si>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</si>
  <si>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</si>
  <si>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</si>
  <si>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</si>
  <si>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</si>
  <si>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</si>
  <si>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</si>
  <si>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</si>
  <si>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</si>
  <si>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</si>
  <si>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</si>
  <si>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</si>
  <si>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</si>
  <si>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</si>
  <si>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</si>
  <si>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</si>
  <si>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</si>
  <si>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</si>
  <si>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</si>
  <si>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</si>
  <si>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</si>
  <si>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</si>
  <si>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</si>
  <si>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</si>
  <si>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</si>
  <si>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</si>
  <si>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</si>
  <si>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</si>
  <si>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</si>
  <si>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</si>
  <si>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</si>
  <si>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</si>
  <si>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</si>
  <si>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</si>
  <si>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</si>
  <si>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</si>
  <si>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</si>
  <si>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</si>
  <si>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</si>
  <si>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</si>
  <si>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</si>
  <si>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</si>
  <si>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</si>
  <si>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</si>
  <si>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</si>
  <si>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</si>
  <si>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</si>
  <si>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</si>
  <si>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</si>
  <si>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</si>
  <si>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</si>
  <si>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</si>
  <si>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</si>
  <si>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</si>
  <si>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</si>
  <si>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</si>
  <si>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</si>
  <si>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</si>
  <si>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</si>
  <si>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</si>
  <si>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</si>
  <si>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</si>
  <si>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</si>
  <si>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</si>
  <si>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</si>
  <si>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</si>
  <si>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</si>
  <si>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</si>
  <si>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</si>
  <si>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</si>
  <si>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</si>
  <si>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</si>
  <si>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</si>
  <si>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</si>
  <si>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</si>
  <si>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</si>
  <si>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</si>
  <si>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</si>
  <si>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</si>
  <si>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</si>
  <si>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</si>
  <si>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</si>
  <si>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</si>
  <si>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</si>
  <si>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</si>
  <si>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</si>
  <si>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</si>
  <si>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</si>
  <si>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</si>
  <si>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</si>
  <si>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</si>
  <si>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</si>
  <si>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</si>
  <si>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</si>
  <si>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</si>
  <si>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</si>
  <si>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</si>
  <si>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</si>
  <si>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</si>
  <si>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</si>
  <si>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</si>
  <si>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</si>
  <si>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</si>
  <si>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</si>
  <si>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</si>
  <si>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</si>
  <si>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</si>
  <si>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</si>
  <si>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</si>
  <si>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</si>
  <si>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</si>
  <si>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</si>
  <si>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</si>
  <si>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</si>
  <si>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</si>
  <si>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</si>
  <si>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</si>
  <si>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</si>
  <si>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</si>
  <si>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</si>
  <si>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</si>
  <si>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</si>
  <si>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</si>
  <si>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</si>
  <si>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</si>
  <si>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</si>
  <si>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</si>
  <si>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</si>
  <si>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</si>
  <si>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</si>
  <si>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</si>
  <si>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</si>
  <si>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</si>
  <si>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</si>
  <si>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</si>
  <si>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</si>
  <si>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</si>
  <si>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</si>
  <si>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</si>
  <si>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</si>
  <si>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</si>
  <si>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</si>
  <si>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</si>
  <si>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</si>
  <si>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</si>
  <si>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</si>
  <si>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</si>
  <si>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</si>
  <si>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</si>
  <si>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</si>
  <si>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</si>
  <si>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</si>
  <si>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</si>
  <si>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</si>
  <si>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</si>
  <si>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</si>
  <si>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</si>
  <si>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</si>
  <si>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</si>
  <si>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</si>
  <si>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</si>
  <si>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</si>
  <si>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</si>
  <si>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</si>
  <si>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</si>
  <si>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</si>
  <si>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</si>
  <si>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</si>
  <si>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</si>
  <si>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</si>
  <si>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</si>
  <si>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</si>
  <si>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</si>
  <si>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</si>
  <si>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</si>
  <si>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</si>
  <si>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</si>
  <si>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</si>
  <si>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</si>
  <si>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</si>
  <si>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</si>
  <si>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</si>
  <si>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</si>
  <si>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</si>
  <si>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</si>
  <si>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</si>
  <si>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</si>
  <si>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</si>
  <si>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</si>
  <si>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</si>
  <si>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</si>
  <si>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</si>
  <si>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</si>
  <si>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</si>
  <si>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</si>
  <si>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</si>
  <si>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</si>
  <si>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</si>
  <si>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</si>
  <si>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</si>
  <si>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</si>
  <si>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</si>
  <si>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</si>
  <si>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</si>
  <si>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</si>
  <si>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</si>
  <si>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</si>
  <si>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</si>
  <si>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</si>
  <si>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</si>
  <si>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</si>
  <si>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</si>
  <si>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</si>
  <si>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</si>
  <si>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</si>
  <si>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</si>
  <si>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</si>
  <si>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</si>
  <si>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</si>
  <si>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</si>
  <si>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</si>
  <si>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</si>
  <si>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</si>
  <si>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</si>
  <si>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</si>
  <si>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</si>
  <si>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</si>
  <si>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</si>
  <si>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</si>
  <si>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</si>
  <si>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</si>
  <si>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</si>
  <si>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</si>
  <si>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</si>
  <si>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</si>
  <si>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</si>
  <si>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</si>
  <si>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</si>
  <si>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</si>
  <si>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</si>
  <si>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</si>
  <si>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</si>
  <si>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</si>
  <si>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</si>
  <si>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</si>
  <si>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</si>
  <si>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</si>
  <si>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</si>
  <si>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</si>
  <si>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</si>
  <si>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</si>
  <si>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</si>
  <si>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</si>
  <si>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</si>
  <si>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</si>
  <si>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</si>
  <si>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</si>
  <si>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</si>
  <si>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</si>
  <si>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</si>
  <si>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</si>
  <si>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</si>
  <si>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</si>
  <si>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</si>
  <si>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</si>
  <si>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</si>
  <si>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</si>
  <si>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</si>
  <si>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</si>
  <si>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</si>
  <si>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</si>
  <si>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</si>
  <si>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</si>
  <si>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</si>
  <si>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</si>
  <si>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</si>
  <si>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</si>
  <si>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</si>
  <si>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</si>
  <si>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</si>
  <si>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</si>
  <si>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</si>
  <si>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</si>
  <si>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</si>
  <si>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</si>
  <si>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</si>
  <si>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</si>
  <si>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</si>
  <si>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</si>
  <si>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</si>
  <si>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</si>
  <si>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</si>
  <si>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</si>
  <si>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</si>
  <si>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</si>
  <si>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</si>
  <si>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</si>
  <si>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</si>
  <si>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</si>
  <si>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</si>
  <si>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</si>
  <si>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</si>
  <si>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</si>
  <si>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</si>
  <si>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</si>
  <si>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</si>
  <si>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</si>
  <si>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</si>
  <si>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</si>
  <si>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</si>
  <si>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</si>
  <si>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</si>
  <si>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</si>
  <si>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</si>
  <si>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</si>
  <si>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</si>
  <si>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</si>
  <si>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</si>
  <si>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</si>
  <si>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</si>
  <si>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</si>
  <si>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</si>
  <si>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</si>
  <si>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</si>
  <si>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</si>
  <si>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</si>
  <si>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</si>
  <si>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</si>
  <si>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</si>
  <si>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</si>
  <si>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</si>
  <si>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</si>
  <si>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</si>
  <si>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</si>
  <si>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</si>
  <si>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</si>
  <si>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</si>
  <si>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</si>
  <si>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</si>
  <si>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</si>
  <si>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</si>
  <si>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</si>
  <si>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</si>
  <si>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</si>
  <si>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</si>
  <si>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</si>
  <si>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</si>
  <si>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</si>
  <si>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</si>
  <si>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</si>
  <si>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</si>
  <si>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</si>
  <si>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</si>
  <si>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</si>
  <si>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</si>
  <si>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</si>
  <si>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</si>
  <si>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</si>
  <si>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</si>
  <si>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</si>
  <si>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</si>
  <si>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</si>
  <si>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</si>
  <si>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</si>
  <si>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</si>
  <si>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</si>
  <si>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</si>
  <si>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</si>
  <si>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</si>
  <si>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</si>
  <si>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</si>
  <si>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</si>
  <si>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</si>
  <si>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</si>
  <si>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</si>
  <si>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</si>
  <si>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</si>
  <si>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</si>
  <si>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</si>
  <si>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</si>
  <si>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</si>
  <si>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</si>
  <si>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</si>
  <si>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</si>
  <si>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</si>
  <si>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</si>
  <si>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</si>
  <si>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</si>
  <si>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</si>
  <si>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</si>
  <si>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</si>
  <si>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</si>
  <si>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</si>
  <si>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</si>
  <si>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</si>
  <si>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</si>
  <si>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</si>
  <si>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</si>
  <si>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</si>
  <si>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</si>
  <si>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</si>
  <si>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</si>
  <si>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</si>
  <si>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</si>
  <si>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</si>
  <si>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</si>
  <si>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</si>
  <si>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</si>
  <si>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</si>
  <si>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</si>
  <si>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</si>
  <si>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</si>
  <si>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</si>
  <si>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</si>
  <si>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</si>
  <si>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</si>
  <si>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</si>
  <si>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</si>
  <si>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</si>
  <si>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</si>
  <si>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</si>
  <si>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</si>
  <si>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</si>
  <si>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</si>
  <si>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</si>
  <si>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</si>
  <si>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</si>
  <si>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</si>
  <si>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</si>
  <si>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</si>
  <si>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</si>
  <si>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</si>
  <si>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</si>
  <si>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</si>
  <si>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</si>
  <si>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</si>
  <si>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</si>
  <si>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</si>
  <si>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</si>
  <si>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</si>
  <si>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</si>
  <si>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</si>
  <si>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</si>
  <si>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</si>
  <si>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</si>
  <si>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</si>
  <si>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</si>
  <si>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</si>
  <si>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</si>
  <si>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</si>
  <si>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</si>
  <si>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</si>
  <si>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</si>
  <si>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</si>
  <si>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</si>
  <si>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</si>
  <si>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</si>
  <si>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</si>
  <si>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</si>
  <si>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</si>
  <si>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</si>
  <si>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</si>
  <si>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</si>
  <si>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</si>
  <si>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</si>
  <si>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</si>
  <si>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</si>
  <si>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</si>
  <si>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</si>
  <si>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</si>
  <si>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</si>
  <si>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</si>
  <si>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</si>
  <si>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</si>
  <si>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</si>
  <si>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</si>
  <si>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</si>
  <si>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</si>
  <si>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</si>
  <si>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</si>
  <si>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</si>
  <si>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</si>
  <si>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</si>
  <si>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</si>
  <si>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</si>
  <si>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</si>
  <si>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</si>
  <si>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</si>
  <si>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</si>
  <si>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</si>
  <si>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</si>
  <si>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</si>
  <si>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</si>
  <si>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</si>
  <si>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</si>
  <si>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</si>
  <si>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</si>
  <si>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</si>
  <si>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</si>
  <si>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</si>
  <si>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</si>
  <si>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</si>
  <si>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</si>
  <si>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</si>
  <si>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</si>
  <si>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</si>
  <si>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</si>
  <si>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</si>
  <si>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</si>
  <si>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</si>
  <si>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</si>
  <si>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</si>
  <si>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</si>
  <si>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</si>
  <si>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</si>
  <si>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</si>
  <si>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</si>
  <si>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</si>
  <si>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</si>
  <si>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</si>
  <si>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</si>
  <si>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</si>
  <si>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</si>
  <si>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</si>
  <si>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</si>
  <si>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</si>
  <si>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</si>
  <si>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</si>
  <si>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</si>
  <si>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</si>
  <si>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</si>
  <si>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</si>
  <si>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</si>
  <si>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</si>
  <si>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</si>
  <si>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</si>
  <si>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</si>
  <si>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</si>
  <si>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</si>
  <si>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</si>
  <si>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</si>
  <si>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</si>
  <si>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</si>
  <si>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</si>
  <si>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</si>
  <si>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</si>
  <si>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</si>
  <si>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</si>
  <si>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</si>
  <si>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</si>
  <si>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</si>
  <si>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</si>
  <si>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</si>
  <si>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</si>
  <si>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</si>
  <si>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</si>
  <si>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</si>
  <si>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</si>
  <si>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</si>
  <si>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</si>
  <si>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</si>
  <si>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</si>
  <si>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</si>
  <si>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</si>
  <si>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</si>
  <si>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</si>
  <si>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</si>
  <si>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</si>
  <si>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</si>
  <si>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</si>
  <si>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</si>
  <si>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</si>
  <si>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</si>
  <si>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</si>
  <si>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</si>
  <si>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</si>
  <si>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</si>
  <si>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</si>
  <si>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</si>
  <si>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</si>
  <si>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</si>
  <si>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</si>
  <si>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</si>
  <si>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</si>
  <si>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</si>
  <si>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</si>
  <si>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</si>
  <si>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</si>
  <si>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</si>
  <si>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</si>
  <si>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</si>
  <si>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</si>
  <si>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</si>
  <si>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</si>
  <si>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</si>
  <si>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</si>
  <si>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</si>
  <si>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</si>
  <si>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</si>
  <si>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</si>
  <si>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</si>
  <si>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</si>
  <si>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</si>
  <si>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</si>
  <si>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</si>
  <si>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</si>
  <si>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</si>
  <si>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</si>
  <si>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</si>
  <si>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</si>
  <si>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</si>
  <si>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</si>
  <si>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</si>
  <si>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</si>
  <si>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</si>
  <si>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</si>
  <si>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</si>
  <si>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</si>
  <si>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</si>
  <si>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</si>
  <si>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</si>
  <si>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</si>
  <si>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</si>
  <si>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</si>
  <si>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</si>
  <si>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</si>
  <si>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</si>
  <si>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</si>
  <si>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</si>
  <si>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</si>
  <si>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</si>
  <si>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</si>
  <si>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</si>
  <si>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</si>
  <si>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</si>
  <si>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</si>
  <si>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</si>
  <si>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</si>
  <si>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</si>
  <si>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</si>
  <si>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</si>
  <si>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</si>
  <si>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</si>
  <si>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</si>
  <si>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</si>
  <si>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</si>
  <si>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</si>
  <si>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</si>
  <si>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</si>
  <si>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</si>
  <si>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</si>
  <si>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</si>
  <si>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</si>
  <si>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</si>
  <si>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</si>
  <si>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</si>
  <si>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</si>
  <si>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</si>
  <si>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</si>
  <si>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</si>
  <si>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</si>
  <si>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</si>
  <si>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</si>
  <si>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</si>
  <si>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</si>
  <si>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</si>
  <si>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</si>
  <si>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</si>
  <si>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</si>
  <si>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</si>
  <si>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</si>
  <si>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</si>
  <si>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</si>
  <si>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</si>
  <si>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</si>
  <si>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</si>
  <si>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</si>
  <si>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</si>
  <si>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</si>
  <si>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</si>
  <si>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</si>
  <si>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</si>
  <si>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</si>
  <si>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</si>
  <si>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</si>
  <si>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</si>
  <si>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</si>
  <si>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</si>
  <si>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</si>
  <si>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</si>
  <si>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</si>
  <si>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</si>
  <si>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</si>
  <si>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</si>
  <si>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</si>
  <si>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</si>
  <si>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</si>
  <si>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</si>
  <si>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</si>
  <si>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</si>
  <si>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</si>
  <si>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</si>
  <si>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</si>
  <si>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</si>
  <si>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</si>
  <si>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</si>
  <si>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</si>
  <si>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</si>
  <si>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</si>
  <si>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</si>
  <si>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</si>
  <si>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</si>
  <si>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</si>
  <si>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</si>
  <si>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</si>
  <si>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</si>
  <si>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</si>
  <si>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</si>
  <si>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</si>
  <si>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</si>
  <si>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</si>
  <si>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</si>
  <si>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</si>
  <si>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</si>
  <si>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</si>
  <si>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</si>
  <si>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</si>
  <si>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</si>
  <si>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</si>
  <si>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</si>
  <si>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</si>
  <si>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</si>
  <si>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</si>
  <si>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</si>
  <si>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</si>
  <si>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</si>
  <si>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</si>
  <si>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</si>
  <si>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</si>
  <si>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</si>
  <si>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</si>
  <si>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</si>
  <si>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</si>
  <si>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</si>
  <si>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</si>
  <si>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</si>
  <si>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</si>
  <si>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</si>
  <si>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</si>
  <si>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</si>
  <si>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</si>
  <si>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</si>
  <si>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</si>
  <si>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</si>
  <si>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</si>
  <si>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</si>
  <si>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</si>
  <si>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</si>
  <si>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</si>
  <si>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</si>
  <si>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</si>
  <si>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</si>
  <si>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</si>
  <si>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</si>
  <si>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</si>
  <si>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</si>
  <si>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</si>
  <si>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</si>
  <si>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</si>
  <si>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</si>
  <si>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</si>
  <si>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</si>
  <si>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</si>
  <si>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</si>
  <si>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</si>
  <si>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</si>
  <si>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</si>
  <si>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</si>
  <si>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</si>
  <si>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</si>
  <si>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</si>
  <si>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</si>
  <si>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</si>
  <si>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</si>
  <si>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</si>
  <si>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</si>
  <si>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</si>
  <si>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</si>
  <si>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</si>
  <si>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</si>
  <si>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</si>
  <si>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</si>
  <si>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</si>
  <si>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</si>
  <si>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</si>
  <si>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</si>
  <si>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</si>
  <si>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</si>
  <si>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</si>
  <si>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</si>
  <si>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</si>
  <si>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</si>
  <si>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</si>
  <si>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</si>
  <si>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</si>
  <si>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</si>
  <si>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</si>
  <si>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</si>
  <si>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</si>
  <si>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</si>
  <si>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</si>
  <si>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</si>
  <si>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</si>
  <si>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</si>
  <si>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</si>
  <si>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</si>
  <si>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</si>
  <si>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</si>
  <si>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</si>
  <si>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</si>
  <si>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</si>
  <si>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</si>
  <si>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</si>
  <si>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</si>
  <si>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</si>
  <si>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</si>
  <si>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</si>
  <si>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</si>
  <si>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</si>
  <si>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</si>
  <si>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</si>
  <si>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</si>
  <si>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</si>
  <si>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</si>
  <si>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</si>
  <si>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</si>
  <si>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</si>
  <si>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</si>
  <si>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</si>
  <si>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</si>
  <si>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</si>
  <si>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</si>
  <si>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</si>
  <si>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</si>
  <si>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</si>
  <si>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</si>
  <si>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</si>
  <si>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</si>
  <si>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</si>
  <si>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</si>
  <si>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</si>
  <si>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</si>
  <si>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</si>
  <si>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</si>
  <si>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</si>
  <si>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</si>
  <si>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</si>
  <si>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</si>
  <si>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</si>
  <si>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</si>
  <si>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</si>
  <si>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</si>
  <si>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</si>
  <si>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</si>
  <si>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</si>
  <si>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</si>
  <si>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</si>
  <si>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</si>
  <si>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</si>
  <si>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</si>
  <si>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</si>
  <si>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</si>
  <si>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</si>
  <si>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</si>
  <si>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</si>
  <si>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</si>
  <si>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</si>
  <si>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</si>
  <si>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</si>
  <si>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</si>
  <si>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</si>
  <si>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</si>
  <si>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</si>
  <si>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</si>
  <si>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</si>
  <si>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</si>
  <si>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</si>
  <si>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</si>
  <si>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</si>
  <si>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</si>
  <si>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</si>
  <si>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</si>
  <si>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</si>
  <si>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</si>
  <si>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</si>
  <si>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</si>
  <si>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</si>
  <si>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</si>
  <si>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</si>
  <si>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</si>
  <si>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</si>
  <si>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</si>
  <si>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</si>
  <si>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</si>
  <si>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</si>
  <si>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</si>
  <si>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</si>
  <si>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</si>
  <si>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</si>
  <si>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</si>
  <si>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</si>
  <si>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</si>
  <si>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</si>
  <si>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</si>
  <si>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</si>
  <si>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</si>
  <si>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</si>
  <si>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</si>
  <si>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</si>
  <si>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</si>
  <si>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</si>
  <si>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</si>
  <si>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</si>
  <si>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</si>
  <si>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</si>
  <si>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</si>
  <si>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</si>
  <si>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</si>
  <si>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</si>
  <si>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</si>
  <si>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</si>
  <si>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</si>
  <si>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</si>
  <si>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</si>
  <si>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</si>
  <si>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</si>
  <si>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</si>
  <si>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</si>
  <si>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</si>
  <si>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</si>
  <si>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</si>
  <si>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</si>
  <si>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</si>
  <si>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</si>
  <si>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</si>
  <si>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</si>
  <si>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</si>
  <si>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</si>
  <si>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</si>
  <si>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</si>
  <si>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</si>
  <si>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</si>
  <si>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</si>
  <si>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</si>
  <si>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</si>
  <si>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</si>
  <si>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</si>
  <si>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</si>
  <si>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</si>
  <si>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</si>
  <si>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</si>
  <si>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</si>
  <si>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</si>
  <si>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</si>
  <si>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</si>
  <si>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</si>
  <si>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</si>
  <si>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</si>
  <si>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</si>
  <si>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</si>
  <si>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</si>
  <si>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</si>
  <si>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</si>
  <si>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</si>
  <si>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</si>
  <si>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</si>
  <si>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</si>
  <si>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</si>
  <si>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</si>
  <si>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</si>
  <si>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</si>
  <si>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</si>
  <si>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</si>
  <si>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</si>
  <si>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</si>
  <si>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</si>
  <si>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</si>
  <si>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</si>
  <si>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</si>
  <si>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</si>
  <si>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</si>
  <si>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</si>
  <si>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</si>
  <si>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</si>
  <si>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</si>
  <si>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</si>
  <si>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</si>
  <si>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</si>
  <si>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</si>
  <si>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</si>
  <si>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</si>
  <si>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</si>
  <si>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</si>
  <si>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</si>
  <si>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</si>
  <si>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</si>
  <si>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</si>
  <si>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</si>
  <si>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</si>
  <si>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</si>
  <si>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</si>
  <si>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</si>
  <si>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</si>
  <si>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</si>
  <si>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</si>
  <si>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</si>
  <si>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</si>
  <si>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</si>
  <si>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</si>
  <si>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</si>
  <si>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</si>
  <si>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</si>
  <si>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</si>
  <si>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</si>
  <si>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</si>
  <si>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</si>
  <si>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</si>
  <si>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</si>
  <si>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</si>
  <si>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</si>
  <si>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</si>
  <si>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</si>
  <si>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</si>
  <si>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</si>
  <si>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</si>
  <si>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</si>
  <si>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</si>
  <si>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</si>
  <si>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</si>
  <si>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3335961415 </t>
  </si>
  <si>
    <t>GAVETA DE DEPOSITO LLENO</t>
  </si>
  <si>
    <t xml:space="preserve">De Leon Morillo, Nelson </t>
  </si>
  <si>
    <t>ReservaC Norte</t>
  </si>
  <si>
    <t>22 Julio de 2021</t>
  </si>
  <si>
    <t>3335962940</t>
  </si>
  <si>
    <t>3335962939</t>
  </si>
  <si>
    <t>3335962938</t>
  </si>
  <si>
    <t>3335962969</t>
  </si>
  <si>
    <t>3335962957</t>
  </si>
  <si>
    <t>2 Gavetas Vacias +  Gavetas Fallando</t>
  </si>
  <si>
    <t>3335963372</t>
  </si>
  <si>
    <t>3335962931</t>
  </si>
  <si>
    <t>Closed</t>
  </si>
  <si>
    <t>3335963831</t>
  </si>
  <si>
    <t>3335963813</t>
  </si>
  <si>
    <t>3335963778</t>
  </si>
  <si>
    <t>3335963585</t>
  </si>
  <si>
    <t>3335964082</t>
  </si>
  <si>
    <t>3335964076</t>
  </si>
  <si>
    <t>3335964073</t>
  </si>
  <si>
    <t>3335964068</t>
  </si>
  <si>
    <t>3335964042</t>
  </si>
  <si>
    <t>3335964268</t>
  </si>
  <si>
    <t>3335964244</t>
  </si>
  <si>
    <t>3335964243</t>
  </si>
  <si>
    <t>3335964241</t>
  </si>
  <si>
    <t>3335964238</t>
  </si>
  <si>
    <t>3335964237</t>
  </si>
  <si>
    <t>3335964236</t>
  </si>
  <si>
    <t>3335964235</t>
  </si>
  <si>
    <t>3335964230</t>
  </si>
  <si>
    <t>3335964229</t>
  </si>
  <si>
    <t>3335964227</t>
  </si>
  <si>
    <t>3335964149</t>
  </si>
  <si>
    <t>3335964122</t>
  </si>
  <si>
    <t>3335964279</t>
  </si>
  <si>
    <t>3335964278</t>
  </si>
  <si>
    <t>3335964275</t>
  </si>
  <si>
    <t>3335964274</t>
  </si>
  <si>
    <t>3335964273</t>
  </si>
  <si>
    <t>3335964270</t>
  </si>
  <si>
    <t>3335964269</t>
  </si>
  <si>
    <t>3335964317</t>
  </si>
  <si>
    <t>3335964316</t>
  </si>
  <si>
    <t>3335964315</t>
  </si>
  <si>
    <t>3335964314</t>
  </si>
  <si>
    <t>3335964313</t>
  </si>
  <si>
    <t>3335964312</t>
  </si>
  <si>
    <t>3335964311</t>
  </si>
  <si>
    <t>3335964310</t>
  </si>
  <si>
    <t>3335964308</t>
  </si>
  <si>
    <t>3335964306</t>
  </si>
  <si>
    <t>3335964305</t>
  </si>
  <si>
    <t>3335964303</t>
  </si>
  <si>
    <t>3335964302</t>
  </si>
  <si>
    <t>3335964300</t>
  </si>
  <si>
    <t>3335964299</t>
  </si>
  <si>
    <t>3335964298</t>
  </si>
  <si>
    <t>3335964297</t>
  </si>
  <si>
    <t>3335964296</t>
  </si>
  <si>
    <t>3335964295</t>
  </si>
  <si>
    <t>3335964293</t>
  </si>
  <si>
    <t>3335964292</t>
  </si>
  <si>
    <t>3335964290</t>
  </si>
  <si>
    <t>3335964288</t>
  </si>
  <si>
    <t>3335964286</t>
  </si>
  <si>
    <t>3335964283</t>
  </si>
  <si>
    <t>3335964323</t>
  </si>
  <si>
    <t>3335964322</t>
  </si>
  <si>
    <t>3335964321</t>
  </si>
  <si>
    <t>3335964320</t>
  </si>
  <si>
    <t>3335964319</t>
  </si>
  <si>
    <t>3335964318</t>
  </si>
  <si>
    <t>3335964327</t>
  </si>
  <si>
    <t>3335964328</t>
  </si>
  <si>
    <t>3335964329</t>
  </si>
  <si>
    <t>3335964330</t>
  </si>
  <si>
    <t>3335964331</t>
  </si>
  <si>
    <t>3335964332</t>
  </si>
  <si>
    <t>3335964333</t>
  </si>
  <si>
    <t>3335964334</t>
  </si>
  <si>
    <t>3335964335</t>
  </si>
  <si>
    <t>3335964336</t>
  </si>
  <si>
    <t>3335964337</t>
  </si>
  <si>
    <t>3335964338</t>
  </si>
  <si>
    <t>3335964339</t>
  </si>
  <si>
    <t>3335964340</t>
  </si>
  <si>
    <t>3335964341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</si>
</sst>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5"/>
      <tableStyleElement type="headerRow" dxfId="344"/>
      <tableStyleElement type="totalRow" dxfId="343"/>
      <tableStyleElement type="firstColumn" dxfId="342"/>
      <tableStyleElement type="lastColumn" dxfId="341"/>
      <tableStyleElement type="firstRowStripe" dxfId="340"/>
      <tableStyleElement type="firstColumnStripe" dxfId="3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2865" TargetMode="External"/><Relationship Id="rId13" Type="http://schemas.openxmlformats.org/officeDocument/2006/relationships/hyperlink" Target="http://s460-helpdesk/CAisd/pdmweb.exe?OP=SEARCH+FACTORY=in+SKIPLIST=1+QBE.EQ.id=3672860" TargetMode="External"/><Relationship Id="rId18" Type="http://schemas.openxmlformats.org/officeDocument/2006/relationships/hyperlink" Target="http://s460-helpdesk/CAisd/pdmweb.exe?OP=SEARCH+FACTORY=in+SKIPLIST=1+QBE.EQ.id=367285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72852" TargetMode="External"/><Relationship Id="rId7" Type="http://schemas.openxmlformats.org/officeDocument/2006/relationships/hyperlink" Target="http://s460-helpdesk/CAisd/pdmweb.exe?OP=SEARCH+FACTORY=in+SKIPLIST=1+QBE.EQ.id=3672866" TargetMode="External"/><Relationship Id="rId12" Type="http://schemas.openxmlformats.org/officeDocument/2006/relationships/hyperlink" Target="http://s460-helpdesk/CAisd/pdmweb.exe?OP=SEARCH+FACTORY=in+SKIPLIST=1+QBE.EQ.id=3672861" TargetMode="External"/><Relationship Id="rId17" Type="http://schemas.openxmlformats.org/officeDocument/2006/relationships/hyperlink" Target="http://s460-helpdesk/CAisd/pdmweb.exe?OP=SEARCH+FACTORY=in+SKIPLIST=1+QBE.EQ.id=367285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72857" TargetMode="External"/><Relationship Id="rId20" Type="http://schemas.openxmlformats.org/officeDocument/2006/relationships/hyperlink" Target="http://s460-helpdesk/CAisd/pdmweb.exe?OP=SEARCH+FACTORY=in+SKIPLIST=1+QBE.EQ.id=367285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2862" TargetMode="External"/><Relationship Id="rId24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72858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672863" TargetMode="External"/><Relationship Id="rId19" Type="http://schemas.openxmlformats.org/officeDocument/2006/relationships/hyperlink" Target="http://s460-helpdesk/CAisd/pdmweb.exe?OP=SEARCH+FACTORY=in+SKIPLIST=1+QBE.EQ.id=367285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2864" TargetMode="External"/><Relationship Id="rId14" Type="http://schemas.openxmlformats.org/officeDocument/2006/relationships/hyperlink" Target="http://s460-helpdesk/CAisd/pdmweb.exe?OP=SEARCH+FACTORY=in+SKIPLIST=1+QBE.EQ.id=3672859" TargetMode="External"/><Relationship Id="rId22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48.3409722222204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37.4985879629603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27.4985879629603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27.5651273148178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23.6447916666657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21.6312615740753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21.5685532407442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17.6895833333328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3" priority="99335"/>
  </conditionalFormatting>
  <conditionalFormatting sqref="E3">
    <cfRule type="duplicateValues" dxfId="92" priority="121698"/>
  </conditionalFormatting>
  <conditionalFormatting sqref="E3">
    <cfRule type="duplicateValues" dxfId="91" priority="121699"/>
    <cfRule type="duplicateValues" dxfId="90" priority="121700"/>
  </conditionalFormatting>
  <conditionalFormatting sqref="E3">
    <cfRule type="duplicateValues" dxfId="89" priority="121701"/>
    <cfRule type="duplicateValues" dxfId="88" priority="121702"/>
    <cfRule type="duplicateValues" dxfId="87" priority="121703"/>
    <cfRule type="duplicateValues" dxfId="86" priority="121704"/>
  </conditionalFormatting>
  <conditionalFormatting sqref="B3">
    <cfRule type="duplicateValues" dxfId="85" priority="121705"/>
  </conditionalFormatting>
  <conditionalFormatting sqref="E4">
    <cfRule type="duplicateValues" dxfId="84" priority="60"/>
  </conditionalFormatting>
  <conditionalFormatting sqref="E4">
    <cfRule type="duplicateValues" dxfId="83" priority="57"/>
    <cfRule type="duplicateValues" dxfId="82" priority="58"/>
    <cfRule type="duplicateValues" dxfId="81" priority="59"/>
  </conditionalFormatting>
  <conditionalFormatting sqref="E4">
    <cfRule type="duplicateValues" dxfId="80" priority="56"/>
  </conditionalFormatting>
  <conditionalFormatting sqref="E4">
    <cfRule type="duplicateValues" dxfId="79" priority="53"/>
    <cfRule type="duplicateValues" dxfId="78" priority="54"/>
    <cfRule type="duplicateValues" dxfId="77" priority="55"/>
  </conditionalFormatting>
  <conditionalFormatting sqref="B4">
    <cfRule type="duplicateValues" dxfId="76" priority="52"/>
  </conditionalFormatting>
  <conditionalFormatting sqref="E4">
    <cfRule type="duplicateValues" dxfId="75" priority="51"/>
  </conditionalFormatting>
  <conditionalFormatting sqref="E5">
    <cfRule type="duplicateValues" dxfId="74" priority="50"/>
  </conditionalFormatting>
  <conditionalFormatting sqref="E5">
    <cfRule type="duplicateValues" dxfId="73" priority="47"/>
    <cfRule type="duplicateValues" dxfId="72" priority="48"/>
    <cfRule type="duplicateValues" dxfId="71" priority="49"/>
  </conditionalFormatting>
  <conditionalFormatting sqref="E5">
    <cfRule type="duplicateValues" dxfId="70" priority="46"/>
  </conditionalFormatting>
  <conditionalFormatting sqref="E5">
    <cfRule type="duplicateValues" dxfId="69" priority="43"/>
    <cfRule type="duplicateValues" dxfId="68" priority="44"/>
    <cfRule type="duplicateValues" dxfId="67" priority="45"/>
  </conditionalFormatting>
  <conditionalFormatting sqref="B5">
    <cfRule type="duplicateValues" dxfId="66" priority="42"/>
  </conditionalFormatting>
  <conditionalFormatting sqref="E5">
    <cfRule type="duplicateValues" dxfId="65" priority="41"/>
  </conditionalFormatting>
  <conditionalFormatting sqref="E7:E11">
    <cfRule type="duplicateValues" dxfId="64" priority="40"/>
  </conditionalFormatting>
  <conditionalFormatting sqref="B7:B11">
    <cfRule type="duplicateValues" dxfId="63" priority="39"/>
  </conditionalFormatting>
  <conditionalFormatting sqref="B7:B11">
    <cfRule type="duplicateValues" dxfId="62" priority="36"/>
    <cfRule type="duplicateValues" dxfId="61" priority="37"/>
    <cfRule type="duplicateValues" dxfId="60" priority="38"/>
  </conditionalFormatting>
  <conditionalFormatting sqref="E7:E11">
    <cfRule type="duplicateValues" dxfId="59" priority="35"/>
  </conditionalFormatting>
  <conditionalFormatting sqref="E7:E11">
    <cfRule type="duplicateValues" dxfId="58" priority="33"/>
    <cfRule type="duplicateValues" dxfId="57" priority="34"/>
  </conditionalFormatting>
  <conditionalFormatting sqref="E7:E11">
    <cfRule type="duplicateValues" dxfId="56" priority="30"/>
    <cfRule type="duplicateValues" dxfId="55" priority="31"/>
    <cfRule type="duplicateValues" dxfId="54" priority="32"/>
  </conditionalFormatting>
  <conditionalFormatting sqref="E7:E11">
    <cfRule type="duplicateValues" dxfId="53" priority="26"/>
    <cfRule type="duplicateValues" dxfId="52" priority="27"/>
    <cfRule type="duplicateValues" dxfId="51" priority="28"/>
    <cfRule type="duplicateValues" dxfId="50" priority="29"/>
  </conditionalFormatting>
  <conditionalFormatting sqref="B6">
    <cfRule type="duplicateValues" dxfId="49" priority="25"/>
  </conditionalFormatting>
  <conditionalFormatting sqref="E6">
    <cfRule type="duplicateValues" dxfId="48" priority="24"/>
  </conditionalFormatting>
  <conditionalFormatting sqref="E6">
    <cfRule type="duplicateValues" dxfId="47" priority="21"/>
    <cfRule type="duplicateValues" dxfId="46" priority="22"/>
    <cfRule type="duplicateValues" dxfId="45" priority="23"/>
  </conditionalFormatting>
  <conditionalFormatting sqref="E6">
    <cfRule type="duplicateValues" dxfId="44" priority="20"/>
  </conditionalFormatting>
  <conditionalFormatting sqref="E6">
    <cfRule type="duplicateValues" dxfId="43" priority="17"/>
    <cfRule type="duplicateValues" dxfId="42" priority="18"/>
    <cfRule type="duplicateValues" dxfId="41" priority="19"/>
  </conditionalFormatting>
  <conditionalFormatting sqref="E6">
    <cfRule type="duplicateValues" dxfId="40" priority="16"/>
  </conditionalFormatting>
  <conditionalFormatting sqref="E12">
    <cfRule type="duplicateValues" dxfId="39" priority="15"/>
  </conditionalFormatting>
  <conditionalFormatting sqref="B12">
    <cfRule type="duplicateValues" dxfId="38" priority="14"/>
  </conditionalFormatting>
  <conditionalFormatting sqref="B12">
    <cfRule type="duplicateValues" dxfId="37" priority="11"/>
    <cfRule type="duplicateValues" dxfId="36" priority="12"/>
    <cfRule type="duplicateValues" dxfId="35" priority="13"/>
  </conditionalFormatting>
  <conditionalFormatting sqref="E12">
    <cfRule type="duplicateValues" dxfId="34" priority="10"/>
  </conditionalFormatting>
  <conditionalFormatting sqref="E12">
    <cfRule type="duplicateValues" dxfId="33" priority="8"/>
    <cfRule type="duplicateValues" dxfId="32" priority="9"/>
  </conditionalFormatting>
  <conditionalFormatting sqref="E12">
    <cfRule type="duplicateValues" dxfId="31" priority="5"/>
    <cfRule type="duplicateValues" dxfId="30" priority="6"/>
    <cfRule type="duplicateValues" dxfId="29" priority="7"/>
  </conditionalFormatting>
  <conditionalFormatting sqref="E12">
    <cfRule type="duplicateValues" dxfId="28" priority="1"/>
    <cfRule type="duplicateValues" dxfId="27" priority="2"/>
    <cfRule type="duplicateValues" dxfId="26" priority="3"/>
    <cfRule type="duplicateValues" dxfId="2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4" priority="2"/>
  </conditionalFormatting>
  <conditionalFormatting sqref="B1:B1048576">
    <cfRule type="duplicateValues" dxfId="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45298"/>
  <sheetViews>
    <sheetView tabSelected="1" zoomScale="85" zoomScaleNormal="85" workbookViewId="0">
      <pane ySplit="4" topLeftCell="A83" activePane="bottomLeft" state="frozen"/>
      <selection pane="bottomLeft" activeCell="B87" sqref="B87:E101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customWidth="1"/>
    <col min="5" max="5" width="12.28515625" style="75" bestFit="1" customWidth="1"/>
    <col min="6" max="6" width="11.85546875" style="44" customWidth="1"/>
    <col min="7" max="7" width="64.28515625" style="44" customWidth="1"/>
    <col min="8" max="11" width="6.85546875" style="44" customWidth="1"/>
    <col min="12" max="12" width="51.85546875" style="44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8" t="s">
        <v>2150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2147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2601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SUR</v>
      </c>
      <c r="B5" s="138">
        <v>3335955021</v>
      </c>
      <c r="C5" s="99">
        <v>44392.186192129629</v>
      </c>
      <c r="D5" s="99" t="s">
        <v>2177</v>
      </c>
      <c r="E5" s="133">
        <v>360</v>
      </c>
      <c r="F5" s="141" t="str">
        <f>VLOOKUP(E5,VIP!$A$2:$O14303,2,0)</f>
        <v>DRBR360</v>
      </c>
      <c r="G5" s="141" t="str">
        <f>VLOOKUP(E5,'LISTADO ATM'!$A$2:$B$900,2,0)</f>
        <v>ATM Ayuntamiento Guayabal</v>
      </c>
      <c r="H5" s="141" t="str">
        <f>VLOOKUP(E5,VIP!$A$2:$O19264,7,FALSE)</f>
        <v>si</v>
      </c>
      <c r="I5" s="141" t="str">
        <f>VLOOKUP(E5,VIP!$A$2:$O11229,8,FALSE)</f>
        <v>si</v>
      </c>
      <c r="J5" s="141" t="str">
        <f>VLOOKUP(E5,VIP!$A$2:$O11179,8,FALSE)</f>
        <v>si</v>
      </c>
      <c r="K5" s="141" t="str">
        <f>VLOOKUP(E5,VIP!$A$2:$O14753,6,0)</f>
        <v>NO</v>
      </c>
      <c r="L5" s="142" t="s">
        <v>2242</v>
      </c>
      <c r="M5" s="98" t="s">
        <v>2442</v>
      </c>
      <c r="N5" s="98" t="s">
        <v>2449</v>
      </c>
      <c r="O5" s="141" t="s">
        <v>2451</v>
      </c>
      <c r="P5" s="141"/>
      <c r="Q5" s="98" t="s">
        <v>2242</v>
      </c>
    </row>
    <row r="6" spans="1:17" s="116" customFormat="1" ht="18" x14ac:dyDescent="0.25">
      <c r="A6" s="141" t="str">
        <f>VLOOKUP(E6,'LISTADO ATM'!$A$2:$C$901,3,0)</f>
        <v>ESTE</v>
      </c>
      <c r="B6" s="138">
        <v>3335958090</v>
      </c>
      <c r="C6" s="99">
        <v>44396.300694444442</v>
      </c>
      <c r="D6" s="99" t="s">
        <v>2177</v>
      </c>
      <c r="E6" s="133">
        <v>795</v>
      </c>
      <c r="F6" s="141" t="str">
        <f>VLOOKUP(E6,VIP!$A$2:$O14519,2,0)</f>
        <v>DRBR795</v>
      </c>
      <c r="G6" s="141" t="str">
        <f>VLOOKUP(E6,'LISTADO ATM'!$A$2:$B$900,2,0)</f>
        <v xml:space="preserve">ATM UNP Guaymate (La Romana) </v>
      </c>
      <c r="H6" s="141" t="str">
        <f>VLOOKUP(E6,VIP!$A$2:$O19480,7,FALSE)</f>
        <v>Si</v>
      </c>
      <c r="I6" s="141" t="str">
        <f>VLOOKUP(E6,VIP!$A$2:$O11445,8,FALSE)</f>
        <v>Si</v>
      </c>
      <c r="J6" s="141" t="str">
        <f>VLOOKUP(E6,VIP!$A$2:$O11395,8,FALSE)</f>
        <v>Si</v>
      </c>
      <c r="K6" s="141" t="str">
        <f>VLOOKUP(E6,VIP!$A$2:$O14969,6,0)</f>
        <v>NO</v>
      </c>
      <c r="L6" s="142" t="s">
        <v>2242</v>
      </c>
      <c r="M6" s="98" t="s">
        <v>2442</v>
      </c>
      <c r="N6" s="98" t="s">
        <v>2449</v>
      </c>
      <c r="O6" s="141" t="s">
        <v>2451</v>
      </c>
      <c r="P6" s="141"/>
      <c r="Q6" s="98" t="s">
        <v>2242</v>
      </c>
    </row>
    <row r="7" spans="1:17" s="116" customFormat="1" ht="18" x14ac:dyDescent="0.25">
      <c r="A7" s="141" t="str">
        <f>VLOOKUP(E7,'LISTADO ATM'!$A$2:$C$901,3,0)</f>
        <v>DISTRITO NACIONAL</v>
      </c>
      <c r="B7" s="138">
        <v>3335960299</v>
      </c>
      <c r="C7" s="99">
        <v>44397.369953703703</v>
      </c>
      <c r="D7" s="99" t="s">
        <v>2177</v>
      </c>
      <c r="E7" s="133">
        <v>686</v>
      </c>
      <c r="F7" s="141" t="str">
        <f>VLOOKUP(E7,VIP!$A$2:$O14473,2,0)</f>
        <v>DRBR686</v>
      </c>
      <c r="G7" s="141" t="str">
        <f>VLOOKUP(E7,'LISTADO ATM'!$A$2:$B$900,2,0)</f>
        <v>ATM Autoservicio Oficina Máximo Gómez</v>
      </c>
      <c r="H7" s="141" t="str">
        <f>VLOOKUP(E7,VIP!$A$2:$O19434,7,FALSE)</f>
        <v>Si</v>
      </c>
      <c r="I7" s="141" t="str">
        <f>VLOOKUP(E7,VIP!$A$2:$O11399,8,FALSE)</f>
        <v>Si</v>
      </c>
      <c r="J7" s="141" t="str">
        <f>VLOOKUP(E7,VIP!$A$2:$O11349,8,FALSE)</f>
        <v>Si</v>
      </c>
      <c r="K7" s="141" t="str">
        <f>VLOOKUP(E7,VIP!$A$2:$O14923,6,0)</f>
        <v>NO</v>
      </c>
      <c r="L7" s="142" t="s">
        <v>2216</v>
      </c>
      <c r="M7" s="98" t="s">
        <v>2442</v>
      </c>
      <c r="N7" s="98" t="s">
        <v>2449</v>
      </c>
      <c r="O7" s="141" t="s">
        <v>2451</v>
      </c>
      <c r="P7" s="141"/>
      <c r="Q7" s="159" t="s">
        <v>2216</v>
      </c>
    </row>
    <row r="8" spans="1:17" s="116" customFormat="1" ht="18" x14ac:dyDescent="0.25">
      <c r="A8" s="141" t="str">
        <f>VLOOKUP(E8,'LISTADO ATM'!$A$2:$C$901,3,0)</f>
        <v>SUR</v>
      </c>
      <c r="B8" s="138">
        <v>3335960999</v>
      </c>
      <c r="C8" s="99">
        <v>44397.568865740737</v>
      </c>
      <c r="D8" s="99" t="s">
        <v>2177</v>
      </c>
      <c r="E8" s="133">
        <v>512</v>
      </c>
      <c r="F8" s="141" t="str">
        <f>VLOOKUP(E8,VIP!$A$2:$O14466,2,0)</f>
        <v>DRBR512</v>
      </c>
      <c r="G8" s="141" t="str">
        <f>VLOOKUP(E8,'LISTADO ATM'!$A$2:$B$900,2,0)</f>
        <v>ATM Plaza Jesús Ferreira</v>
      </c>
      <c r="H8" s="141" t="str">
        <f>VLOOKUP(E8,VIP!$A$2:$O19427,7,FALSE)</f>
        <v>N/A</v>
      </c>
      <c r="I8" s="141" t="str">
        <f>VLOOKUP(E8,VIP!$A$2:$O11392,8,FALSE)</f>
        <v>N/A</v>
      </c>
      <c r="J8" s="141" t="str">
        <f>VLOOKUP(E8,VIP!$A$2:$O11342,8,FALSE)</f>
        <v>N/A</v>
      </c>
      <c r="K8" s="141" t="str">
        <f>VLOOKUP(E8,VIP!$A$2:$O14916,6,0)</f>
        <v>N/A</v>
      </c>
      <c r="L8" s="142" t="s">
        <v>2216</v>
      </c>
      <c r="M8" s="98" t="s">
        <v>2442</v>
      </c>
      <c r="N8" s="98" t="s">
        <v>2449</v>
      </c>
      <c r="O8" s="141" t="s">
        <v>2451</v>
      </c>
      <c r="P8" s="141"/>
      <c r="Q8" s="159" t="s">
        <v>2216</v>
      </c>
    </row>
    <row r="9" spans="1:17" s="116" customFormat="1" ht="18" x14ac:dyDescent="0.25">
      <c r="A9" s="141" t="str">
        <f>VLOOKUP(E9,'LISTADO ATM'!$A$2:$C$901,3,0)</f>
        <v>DISTRITO NACIONAL</v>
      </c>
      <c r="B9" s="138">
        <v>3335961465</v>
      </c>
      <c r="C9" s="99">
        <v>44397.898842592593</v>
      </c>
      <c r="D9" s="99" t="s">
        <v>2445</v>
      </c>
      <c r="E9" s="133">
        <v>54</v>
      </c>
      <c r="F9" s="141" t="str">
        <f>VLOOKUP(E9,VIP!$A$2:$O14514,2,0)</f>
        <v>DRBR054</v>
      </c>
      <c r="G9" s="141" t="str">
        <f>VLOOKUP(E9,'LISTADO ATM'!$A$2:$B$900,2,0)</f>
        <v xml:space="preserve">ATM Autoservicio Galería 360 </v>
      </c>
      <c r="H9" s="141" t="str">
        <f>VLOOKUP(E9,VIP!$A$2:$O19475,7,FALSE)</f>
        <v>Si</v>
      </c>
      <c r="I9" s="141" t="str">
        <f>VLOOKUP(E9,VIP!$A$2:$O11440,8,FALSE)</f>
        <v>Si</v>
      </c>
      <c r="J9" s="141" t="str">
        <f>VLOOKUP(E9,VIP!$A$2:$O11390,8,FALSE)</f>
        <v>Si</v>
      </c>
      <c r="K9" s="141" t="str">
        <f>VLOOKUP(E9,VIP!$A$2:$O14964,6,0)</f>
        <v>NO</v>
      </c>
      <c r="L9" s="142" t="s">
        <v>2557</v>
      </c>
      <c r="M9" s="98" t="s">
        <v>2442</v>
      </c>
      <c r="N9" s="98" t="s">
        <v>2449</v>
      </c>
      <c r="O9" s="141" t="s">
        <v>2450</v>
      </c>
      <c r="P9" s="141"/>
      <c r="Q9" s="159" t="s">
        <v>2598</v>
      </c>
    </row>
    <row r="10" spans="1:17" s="116" customFormat="1" ht="18" x14ac:dyDescent="0.25">
      <c r="A10" s="141" t="str">
        <f>VLOOKUP(E10,'LISTADO ATM'!$A$2:$C$901,3,0)</f>
        <v>SUR</v>
      </c>
      <c r="B10" s="138">
        <v>3335961500</v>
      </c>
      <c r="C10" s="99">
        <v>44398.146284722221</v>
      </c>
      <c r="D10" s="99" t="s">
        <v>2177</v>
      </c>
      <c r="E10" s="133">
        <v>135</v>
      </c>
      <c r="F10" s="141" t="str">
        <f>VLOOKUP(E10,VIP!$A$2:$O14482,2,0)</f>
        <v>DRBR135</v>
      </c>
      <c r="G10" s="141" t="str">
        <f>VLOOKUP(E10,'LISTADO ATM'!$A$2:$B$900,2,0)</f>
        <v xml:space="preserve">ATM Oficina Las Dunas Baní </v>
      </c>
      <c r="H10" s="141" t="str">
        <f>VLOOKUP(E10,VIP!$A$2:$O19443,7,FALSE)</f>
        <v>Si</v>
      </c>
      <c r="I10" s="141" t="str">
        <f>VLOOKUP(E10,VIP!$A$2:$O11408,8,FALSE)</f>
        <v>Si</v>
      </c>
      <c r="J10" s="141" t="str">
        <f>VLOOKUP(E10,VIP!$A$2:$O11358,8,FALSE)</f>
        <v>Si</v>
      </c>
      <c r="K10" s="141" t="str">
        <f>VLOOKUP(E10,VIP!$A$2:$O14932,6,0)</f>
        <v>SI</v>
      </c>
      <c r="L10" s="142" t="s">
        <v>2596</v>
      </c>
      <c r="M10" s="98" t="s">
        <v>2442</v>
      </c>
      <c r="N10" s="98" t="s">
        <v>2449</v>
      </c>
      <c r="O10" s="141" t="s">
        <v>2451</v>
      </c>
      <c r="P10" s="141"/>
      <c r="Q10" s="159" t="s">
        <v>2596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3335961719</v>
      </c>
      <c r="C11" s="99">
        <v>44398.3747337963</v>
      </c>
      <c r="D11" s="99" t="s">
        <v>2177</v>
      </c>
      <c r="E11" s="133">
        <v>889</v>
      </c>
      <c r="F11" s="141" t="str">
        <f>VLOOKUP(E11,VIP!$A$2:$O14506,2,0)</f>
        <v>DRBR889</v>
      </c>
      <c r="G11" s="141" t="str">
        <f>VLOOKUP(E11,'LISTADO ATM'!$A$2:$B$900,2,0)</f>
        <v>ATM Oficina Plaza Lama Máximo Gómez II</v>
      </c>
      <c r="H11" s="141" t="str">
        <f>VLOOKUP(E11,VIP!$A$2:$O19467,7,FALSE)</f>
        <v>Si</v>
      </c>
      <c r="I11" s="141" t="str">
        <f>VLOOKUP(E11,VIP!$A$2:$O11432,8,FALSE)</f>
        <v>Si</v>
      </c>
      <c r="J11" s="141" t="str">
        <f>VLOOKUP(E11,VIP!$A$2:$O11382,8,FALSE)</f>
        <v>Si</v>
      </c>
      <c r="K11" s="141" t="str">
        <f>VLOOKUP(E11,VIP!$A$2:$O14956,6,0)</f>
        <v>NO</v>
      </c>
      <c r="L11" s="142" t="s">
        <v>2216</v>
      </c>
      <c r="M11" s="98" t="s">
        <v>2442</v>
      </c>
      <c r="N11" s="98" t="s">
        <v>2449</v>
      </c>
      <c r="O11" s="141" t="s">
        <v>2451</v>
      </c>
      <c r="P11" s="141"/>
      <c r="Q11" s="159" t="s">
        <v>2216</v>
      </c>
    </row>
    <row r="12" spans="1:17" s="116" customFormat="1" ht="18" x14ac:dyDescent="0.25">
      <c r="A12" s="141" t="str">
        <f>VLOOKUP(E12,'LISTADO ATM'!$A$2:$C$901,3,0)</f>
        <v>DISTRITO NACIONAL</v>
      </c>
      <c r="B12" s="138">
        <v>3335961738</v>
      </c>
      <c r="C12" s="99">
        <v>44398.378518518519</v>
      </c>
      <c r="D12" s="99" t="s">
        <v>2177</v>
      </c>
      <c r="E12" s="133">
        <v>224</v>
      </c>
      <c r="F12" s="141" t="str">
        <f>VLOOKUP(E12,VIP!$A$2:$O14504,2,0)</f>
        <v>DRBR224</v>
      </c>
      <c r="G12" s="141" t="str">
        <f>VLOOKUP(E12,'LISTADO ATM'!$A$2:$B$900,2,0)</f>
        <v xml:space="preserve">ATM S/M Nacional El Millón (Núñez de Cáceres) </v>
      </c>
      <c r="H12" s="141" t="str">
        <f>VLOOKUP(E12,VIP!$A$2:$O19465,7,FALSE)</f>
        <v>Si</v>
      </c>
      <c r="I12" s="141" t="str">
        <f>VLOOKUP(E12,VIP!$A$2:$O11430,8,FALSE)</f>
        <v>Si</v>
      </c>
      <c r="J12" s="141" t="str">
        <f>VLOOKUP(E12,VIP!$A$2:$O11380,8,FALSE)</f>
        <v>Si</v>
      </c>
      <c r="K12" s="141" t="str">
        <f>VLOOKUP(E12,VIP!$A$2:$O14954,6,0)</f>
        <v>SI</v>
      </c>
      <c r="L12" s="142" t="s">
        <v>2216</v>
      </c>
      <c r="M12" s="98" t="s">
        <v>2442</v>
      </c>
      <c r="N12" s="98" t="s">
        <v>2449</v>
      </c>
      <c r="O12" s="141" t="s">
        <v>2451</v>
      </c>
      <c r="P12" s="141"/>
      <c r="Q12" s="159" t="s">
        <v>2216</v>
      </c>
    </row>
    <row r="13" spans="1:17" s="116" customFormat="1" ht="18" x14ac:dyDescent="0.25">
      <c r="A13" s="141" t="str">
        <f>VLOOKUP(E13,'LISTADO ATM'!$A$2:$C$901,3,0)</f>
        <v>ESTE</v>
      </c>
      <c r="B13" s="138">
        <v>3335962201</v>
      </c>
      <c r="C13" s="99">
        <v>44398.492152777777</v>
      </c>
      <c r="D13" s="99" t="s">
        <v>2177</v>
      </c>
      <c r="E13" s="133">
        <v>67</v>
      </c>
      <c r="F13" s="141" t="str">
        <f>VLOOKUP(E13,VIP!$A$2:$O14532,2,0)</f>
        <v>DRBR067</v>
      </c>
      <c r="G13" s="141" t="str">
        <f>VLOOKUP(E13,'LISTADO ATM'!$A$2:$B$900,2,0)</f>
        <v xml:space="preserve">ATM Hotel NaturaPark (Punta Cana) </v>
      </c>
      <c r="H13" s="141" t="str">
        <f>VLOOKUP(E13,VIP!$A$2:$O19493,7,FALSE)</f>
        <v>Si</v>
      </c>
      <c r="I13" s="141" t="str">
        <f>VLOOKUP(E13,VIP!$A$2:$O11458,8,FALSE)</f>
        <v>Si</v>
      </c>
      <c r="J13" s="141" t="str">
        <f>VLOOKUP(E13,VIP!$A$2:$O11408,8,FALSE)</f>
        <v>Si</v>
      </c>
      <c r="K13" s="141" t="str">
        <f>VLOOKUP(E13,VIP!$A$2:$O14982,6,0)</f>
        <v>NO</v>
      </c>
      <c r="L13" s="142" t="s">
        <v>2216</v>
      </c>
      <c r="M13" s="98" t="s">
        <v>2442</v>
      </c>
      <c r="N13" s="164" t="s">
        <v>2610</v>
      </c>
      <c r="O13" s="141" t="s">
        <v>2451</v>
      </c>
      <c r="P13" s="141"/>
      <c r="Q13" s="159" t="s">
        <v>2216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3335962458</v>
      </c>
      <c r="C14" s="99">
        <v>44398.588275462964</v>
      </c>
      <c r="D14" s="99" t="s">
        <v>2465</v>
      </c>
      <c r="E14" s="133">
        <v>487</v>
      </c>
      <c r="F14" s="141" t="str">
        <f>VLOOKUP(E14,VIP!$A$2:$O14517,2,0)</f>
        <v>DRBR487</v>
      </c>
      <c r="G14" s="141" t="str">
        <f>VLOOKUP(E14,'LISTADO ATM'!$A$2:$B$900,2,0)</f>
        <v xml:space="preserve">ATM Olé Hainamosa </v>
      </c>
      <c r="H14" s="141" t="str">
        <f>VLOOKUP(E14,VIP!$A$2:$O19478,7,FALSE)</f>
        <v>Si</v>
      </c>
      <c r="I14" s="141" t="str">
        <f>VLOOKUP(E14,VIP!$A$2:$O11443,8,FALSE)</f>
        <v>Si</v>
      </c>
      <c r="J14" s="141" t="str">
        <f>VLOOKUP(E14,VIP!$A$2:$O11393,8,FALSE)</f>
        <v>Si</v>
      </c>
      <c r="K14" s="141" t="str">
        <f>VLOOKUP(E14,VIP!$A$2:$O14967,6,0)</f>
        <v>SI</v>
      </c>
      <c r="L14" s="142" t="s">
        <v>2414</v>
      </c>
      <c r="M14" s="98" t="s">
        <v>2442</v>
      </c>
      <c r="N14" s="98" t="s">
        <v>2449</v>
      </c>
      <c r="O14" s="141" t="s">
        <v>2450</v>
      </c>
      <c r="P14" s="141"/>
      <c r="Q14" s="159" t="s">
        <v>2414</v>
      </c>
    </row>
    <row r="15" spans="1:17" s="116" customFormat="1" ht="18" x14ac:dyDescent="0.25">
      <c r="A15" s="141" t="str">
        <f>VLOOKUP(E15,'LISTADO ATM'!$A$2:$C$901,3,0)</f>
        <v>ESTE</v>
      </c>
      <c r="B15" s="138">
        <v>3335962746</v>
      </c>
      <c r="C15" s="99">
        <v>44398.69263888889</v>
      </c>
      <c r="D15" s="99" t="s">
        <v>2177</v>
      </c>
      <c r="E15" s="133">
        <v>608</v>
      </c>
      <c r="F15" s="141" t="str">
        <f>VLOOKUP(E15,VIP!$A$2:$O14515,2,0)</f>
        <v>DRBR305</v>
      </c>
      <c r="G15" s="141" t="str">
        <f>VLOOKUP(E15,'LISTADO ATM'!$A$2:$B$900,2,0)</f>
        <v xml:space="preserve">ATM Oficina Jumbo (San Pedro) </v>
      </c>
      <c r="H15" s="141" t="str">
        <f>VLOOKUP(E15,VIP!$A$2:$O19476,7,FALSE)</f>
        <v>Si</v>
      </c>
      <c r="I15" s="141" t="str">
        <f>VLOOKUP(E15,VIP!$A$2:$O11441,8,FALSE)</f>
        <v>Si</v>
      </c>
      <c r="J15" s="141" t="str">
        <f>VLOOKUP(E15,VIP!$A$2:$O11391,8,FALSE)</f>
        <v>Si</v>
      </c>
      <c r="K15" s="141" t="str">
        <f>VLOOKUP(E15,VIP!$A$2:$O14965,6,0)</f>
        <v>SI</v>
      </c>
      <c r="L15" s="142" t="s">
        <v>2461</v>
      </c>
      <c r="M15" s="98" t="s">
        <v>2442</v>
      </c>
      <c r="N15" s="98" t="s">
        <v>2449</v>
      </c>
      <c r="O15" s="141" t="s">
        <v>2451</v>
      </c>
      <c r="P15" s="141"/>
      <c r="Q15" s="159" t="s">
        <v>2461</v>
      </c>
    </row>
    <row r="16" spans="1:17" s="116" customFormat="1" ht="18" x14ac:dyDescent="0.25">
      <c r="A16" s="141" t="str">
        <f>VLOOKUP(E16,'LISTADO ATM'!$A$2:$C$901,3,0)</f>
        <v>DISTRITO NACIONAL</v>
      </c>
      <c r="B16" s="138">
        <v>3335962823</v>
      </c>
      <c r="C16" s="99">
        <v>44398.72997685185</v>
      </c>
      <c r="D16" s="99" t="s">
        <v>2177</v>
      </c>
      <c r="E16" s="133">
        <v>335</v>
      </c>
      <c r="F16" s="141" t="str">
        <f>VLOOKUP(E16,VIP!$A$2:$O14518,2,0)</f>
        <v>DRBR335</v>
      </c>
      <c r="G16" s="141" t="str">
        <f>VLOOKUP(E16,'LISTADO ATM'!$A$2:$B$900,2,0)</f>
        <v>ATM Edificio Aster</v>
      </c>
      <c r="H16" s="141" t="str">
        <f>VLOOKUP(E16,VIP!$A$2:$O19479,7,FALSE)</f>
        <v>Si</v>
      </c>
      <c r="I16" s="141" t="str">
        <f>VLOOKUP(E16,VIP!$A$2:$O11444,8,FALSE)</f>
        <v>Si</v>
      </c>
      <c r="J16" s="141" t="str">
        <f>VLOOKUP(E16,VIP!$A$2:$O11394,8,FALSE)</f>
        <v>Si</v>
      </c>
      <c r="K16" s="141" t="str">
        <f>VLOOKUP(E16,VIP!$A$2:$O14968,6,0)</f>
        <v>NO</v>
      </c>
      <c r="L16" s="142" t="s">
        <v>2461</v>
      </c>
      <c r="M16" s="98" t="s">
        <v>2442</v>
      </c>
      <c r="N16" s="164" t="s">
        <v>2610</v>
      </c>
      <c r="O16" s="141" t="s">
        <v>2451</v>
      </c>
      <c r="P16" s="141"/>
      <c r="Q16" s="159" t="s">
        <v>2461</v>
      </c>
    </row>
    <row r="17" spans="1:17" s="116" customFormat="1" ht="18" x14ac:dyDescent="0.25">
      <c r="A17" s="141" t="str">
        <f>VLOOKUP(E17,'LISTADO ATM'!$A$2:$C$901,3,0)</f>
        <v>ESTE</v>
      </c>
      <c r="B17" s="138">
        <v>3335962889</v>
      </c>
      <c r="C17" s="99">
        <v>44398.774502314816</v>
      </c>
      <c r="D17" s="99" t="s">
        <v>2177</v>
      </c>
      <c r="E17" s="133">
        <v>368</v>
      </c>
      <c r="F17" s="141" t="str">
        <f>VLOOKUP(E17,VIP!$A$2:$O14541,2,0)</f>
        <v xml:space="preserve">DRBR368 </v>
      </c>
      <c r="G17" s="141" t="str">
        <f>VLOOKUP(E17,'LISTADO ATM'!$A$2:$B$900,2,0)</f>
        <v>ATM Ayuntamiento Peralvillo</v>
      </c>
      <c r="H17" s="141" t="str">
        <f>VLOOKUP(E17,VIP!$A$2:$O19502,7,FALSE)</f>
        <v>N/A</v>
      </c>
      <c r="I17" s="141" t="str">
        <f>VLOOKUP(E17,VIP!$A$2:$O11467,8,FALSE)</f>
        <v>N/A</v>
      </c>
      <c r="J17" s="141" t="str">
        <f>VLOOKUP(E17,VIP!$A$2:$O11417,8,FALSE)</f>
        <v>N/A</v>
      </c>
      <c r="K17" s="141" t="str">
        <f>VLOOKUP(E17,VIP!$A$2:$O14991,6,0)</f>
        <v>N/A</v>
      </c>
      <c r="L17" s="142" t="s">
        <v>2583</v>
      </c>
      <c r="M17" s="98" t="s">
        <v>2442</v>
      </c>
      <c r="N17" s="98" t="s">
        <v>2449</v>
      </c>
      <c r="O17" s="141" t="s">
        <v>2451</v>
      </c>
      <c r="P17" s="141"/>
      <c r="Q17" s="159" t="s">
        <v>2583</v>
      </c>
    </row>
    <row r="18" spans="1:17" s="116" customFormat="1" ht="18" x14ac:dyDescent="0.25">
      <c r="A18" s="141" t="str">
        <f>VLOOKUP(E18,'LISTADO ATM'!$A$2:$C$901,3,0)</f>
        <v>DISTRITO NACIONAL</v>
      </c>
      <c r="B18" s="138">
        <v>3335962897</v>
      </c>
      <c r="C18" s="99">
        <v>44398.786550925928</v>
      </c>
      <c r="D18" s="99" t="s">
        <v>2445</v>
      </c>
      <c r="E18" s="133">
        <v>818</v>
      </c>
      <c r="F18" s="141" t="str">
        <f>VLOOKUP(E18,VIP!$A$2:$O14536,2,0)</f>
        <v>DRBR818</v>
      </c>
      <c r="G18" s="141" t="str">
        <f>VLOOKUP(E18,'LISTADO ATM'!$A$2:$B$900,2,0)</f>
        <v xml:space="preserve">ATM Juridicción Inmobiliaria </v>
      </c>
      <c r="H18" s="141" t="str">
        <f>VLOOKUP(E18,VIP!$A$2:$O19497,7,FALSE)</f>
        <v>No</v>
      </c>
      <c r="I18" s="141" t="str">
        <f>VLOOKUP(E18,VIP!$A$2:$O11462,8,FALSE)</f>
        <v>No</v>
      </c>
      <c r="J18" s="141" t="str">
        <f>VLOOKUP(E18,VIP!$A$2:$O11412,8,FALSE)</f>
        <v>No</v>
      </c>
      <c r="K18" s="141" t="str">
        <f>VLOOKUP(E18,VIP!$A$2:$O14986,6,0)</f>
        <v>NO</v>
      </c>
      <c r="L18" s="142" t="s">
        <v>2556</v>
      </c>
      <c r="M18" s="98" t="s">
        <v>2442</v>
      </c>
      <c r="N18" s="98" t="s">
        <v>2449</v>
      </c>
      <c r="O18" s="141" t="s">
        <v>2450</v>
      </c>
      <c r="P18" s="141"/>
      <c r="Q18" s="159" t="s">
        <v>2556</v>
      </c>
    </row>
    <row r="19" spans="1:17" s="116" customFormat="1" ht="18" x14ac:dyDescent="0.25">
      <c r="A19" s="141" t="str">
        <f>VLOOKUP(E19,'LISTADO ATM'!$A$2:$C$901,3,0)</f>
        <v>DISTRITO NACIONAL</v>
      </c>
      <c r="B19" s="138">
        <v>3335962931</v>
      </c>
      <c r="C19" s="99">
        <v>44398.917164351849</v>
      </c>
      <c r="D19" s="99" t="s">
        <v>2465</v>
      </c>
      <c r="E19" s="133">
        <v>318</v>
      </c>
      <c r="F19" s="141" t="str">
        <f>VLOOKUP(E19,VIP!$A$2:$O14514,2,0)</f>
        <v>DRBR318</v>
      </c>
      <c r="G19" s="141" t="str">
        <f>VLOOKUP(E19,'LISTADO ATM'!$A$2:$B$900,2,0)</f>
        <v>ATM Autoservicio Lope de Vega</v>
      </c>
      <c r="H19" s="141" t="str">
        <f>VLOOKUP(E19,VIP!$A$2:$O19475,7,FALSE)</f>
        <v>Si</v>
      </c>
      <c r="I19" s="141" t="str">
        <f>VLOOKUP(E19,VIP!$A$2:$O11440,8,FALSE)</f>
        <v>Si</v>
      </c>
      <c r="J19" s="141" t="str">
        <f>VLOOKUP(E19,VIP!$A$2:$O11390,8,FALSE)</f>
        <v>Si</v>
      </c>
      <c r="K19" s="141" t="str">
        <f>VLOOKUP(E19,VIP!$A$2:$O14964,6,0)</f>
        <v>NO</v>
      </c>
      <c r="L19" s="142" t="s">
        <v>2557</v>
      </c>
      <c r="M19" s="98" t="s">
        <v>2442</v>
      </c>
      <c r="N19" s="98" t="s">
        <v>2449</v>
      </c>
      <c r="O19" s="141" t="s">
        <v>2466</v>
      </c>
      <c r="P19" s="141"/>
      <c r="Q19" s="159" t="s">
        <v>2557</v>
      </c>
    </row>
    <row r="20" spans="1:17" ht="18" x14ac:dyDescent="0.25">
      <c r="A20" s="141" t="str">
        <f>VLOOKUP(E20,'LISTADO ATM'!$A$2:$C$901,3,0)</f>
        <v>DISTRITO NACIONAL</v>
      </c>
      <c r="B20" s="138" t="s">
        <v>2604</v>
      </c>
      <c r="C20" s="99">
        <v>44399.197511574072</v>
      </c>
      <c r="D20" s="99" t="s">
        <v>2177</v>
      </c>
      <c r="E20" s="133">
        <v>744</v>
      </c>
      <c r="F20" s="141" t="str">
        <f>VLOOKUP(E20,VIP!$A$2:$O14520,2,0)</f>
        <v>DRBR289</v>
      </c>
      <c r="G20" s="141" t="str">
        <f>VLOOKUP(E20,'LISTADO ATM'!$A$2:$B$900,2,0)</f>
        <v xml:space="preserve">ATM Multicentro La Sirena Venezuela </v>
      </c>
      <c r="H20" s="141" t="str">
        <f>VLOOKUP(E20,VIP!$A$2:$O19481,7,FALSE)</f>
        <v>Si</v>
      </c>
      <c r="I20" s="141" t="str">
        <f>VLOOKUP(E20,VIP!$A$2:$O11446,8,FALSE)</f>
        <v>Si</v>
      </c>
      <c r="J20" s="141" t="str">
        <f>VLOOKUP(E20,VIP!$A$2:$O11396,8,FALSE)</f>
        <v>Si</v>
      </c>
      <c r="K20" s="141" t="str">
        <f>VLOOKUP(E20,VIP!$A$2:$O14970,6,0)</f>
        <v>SI</v>
      </c>
      <c r="L20" s="142" t="s">
        <v>2242</v>
      </c>
      <c r="M20" s="98" t="s">
        <v>2442</v>
      </c>
      <c r="N20" s="164" t="s">
        <v>2610</v>
      </c>
      <c r="O20" s="141" t="s">
        <v>2451</v>
      </c>
      <c r="P20" s="141"/>
      <c r="Q20" s="159" t="s">
        <v>2242</v>
      </c>
    </row>
    <row r="21" spans="1:17" ht="18" x14ac:dyDescent="0.25">
      <c r="A21" s="141" t="str">
        <f>VLOOKUP(E21,'LISTADO ATM'!$A$2:$C$901,3,0)</f>
        <v>DISTRITO NACIONAL</v>
      </c>
      <c r="B21" s="138" t="s">
        <v>2603</v>
      </c>
      <c r="C21" s="99">
        <v>44399.19903935185</v>
      </c>
      <c r="D21" s="99" t="s">
        <v>2177</v>
      </c>
      <c r="E21" s="133">
        <v>394</v>
      </c>
      <c r="F21" s="141" t="str">
        <f>VLOOKUP(E21,VIP!$A$2:$O14519,2,0)</f>
        <v>DRBR394</v>
      </c>
      <c r="G21" s="141" t="str">
        <f>VLOOKUP(E21,'LISTADO ATM'!$A$2:$B$900,2,0)</f>
        <v xml:space="preserve">ATM Multicentro La Sirena Luperón </v>
      </c>
      <c r="H21" s="141" t="str">
        <f>VLOOKUP(E21,VIP!$A$2:$O19480,7,FALSE)</f>
        <v>Si</v>
      </c>
      <c r="I21" s="141" t="str">
        <f>VLOOKUP(E21,VIP!$A$2:$O11445,8,FALSE)</f>
        <v>Si</v>
      </c>
      <c r="J21" s="141" t="str">
        <f>VLOOKUP(E21,VIP!$A$2:$O11395,8,FALSE)</f>
        <v>Si</v>
      </c>
      <c r="K21" s="141" t="str">
        <f>VLOOKUP(E21,VIP!$A$2:$O14969,6,0)</f>
        <v>NO</v>
      </c>
      <c r="L21" s="142" t="s">
        <v>2242</v>
      </c>
      <c r="M21" s="98" t="s">
        <v>2442</v>
      </c>
      <c r="N21" s="98" t="s">
        <v>2449</v>
      </c>
      <c r="O21" s="141" t="s">
        <v>2451</v>
      </c>
      <c r="P21" s="141"/>
      <c r="Q21" s="159" t="s">
        <v>2242</v>
      </c>
    </row>
    <row r="22" spans="1:17" ht="18" x14ac:dyDescent="0.25">
      <c r="A22" s="141" t="str">
        <f>VLOOKUP(E22,'LISTADO ATM'!$A$2:$C$901,3,0)</f>
        <v>ESTE</v>
      </c>
      <c r="B22" s="138" t="s">
        <v>2602</v>
      </c>
      <c r="C22" s="99">
        <v>44399.201354166667</v>
      </c>
      <c r="D22" s="99" t="s">
        <v>2177</v>
      </c>
      <c r="E22" s="133">
        <v>213</v>
      </c>
      <c r="F22" s="141" t="str">
        <f>VLOOKUP(E22,VIP!$A$2:$O14518,2,0)</f>
        <v>DRBR213</v>
      </c>
      <c r="G22" s="141" t="str">
        <f>VLOOKUP(E22,'LISTADO ATM'!$A$2:$B$900,2,0)</f>
        <v xml:space="preserve">ATM Almacenes Iberia (La Romana) </v>
      </c>
      <c r="H22" s="141" t="str">
        <f>VLOOKUP(E22,VIP!$A$2:$O19479,7,FALSE)</f>
        <v>Si</v>
      </c>
      <c r="I22" s="141" t="str">
        <f>VLOOKUP(E22,VIP!$A$2:$O11444,8,FALSE)</f>
        <v>Si</v>
      </c>
      <c r="J22" s="141" t="str">
        <f>VLOOKUP(E22,VIP!$A$2:$O11394,8,FALSE)</f>
        <v>Si</v>
      </c>
      <c r="K22" s="141" t="str">
        <f>VLOOKUP(E22,VIP!$A$2:$O14968,6,0)</f>
        <v>NO</v>
      </c>
      <c r="L22" s="142" t="s">
        <v>2242</v>
      </c>
      <c r="M22" s="98" t="s">
        <v>2442</v>
      </c>
      <c r="N22" s="98" t="s">
        <v>2449</v>
      </c>
      <c r="O22" s="141" t="s">
        <v>2451</v>
      </c>
      <c r="P22" s="141"/>
      <c r="Q22" s="159" t="s">
        <v>2242</v>
      </c>
    </row>
    <row r="23" spans="1:17" ht="18" x14ac:dyDescent="0.25">
      <c r="A23" s="141" t="str">
        <f>VLOOKUP(E23,'LISTADO ATM'!$A$2:$C$901,3,0)</f>
        <v>DISTRITO NACIONAL</v>
      </c>
      <c r="B23" s="138" t="s">
        <v>2606</v>
      </c>
      <c r="C23" s="99">
        <v>44399.326921296299</v>
      </c>
      <c r="D23" s="99" t="s">
        <v>2177</v>
      </c>
      <c r="E23" s="133">
        <v>909</v>
      </c>
      <c r="F23" s="141" t="str">
        <f>VLOOKUP(E23,VIP!$A$2:$O14519,2,0)</f>
        <v>DRBR01A</v>
      </c>
      <c r="G23" s="141" t="str">
        <f>VLOOKUP(E23,'LISTADO ATM'!$A$2:$B$900,2,0)</f>
        <v xml:space="preserve">ATM UNP UASD </v>
      </c>
      <c r="H23" s="141" t="str">
        <f>VLOOKUP(E23,VIP!$A$2:$O19480,7,FALSE)</f>
        <v>Si</v>
      </c>
      <c r="I23" s="141" t="str">
        <f>VLOOKUP(E23,VIP!$A$2:$O11445,8,FALSE)</f>
        <v>Si</v>
      </c>
      <c r="J23" s="141" t="str">
        <f>VLOOKUP(E23,VIP!$A$2:$O11395,8,FALSE)</f>
        <v>Si</v>
      </c>
      <c r="K23" s="141" t="str">
        <f>VLOOKUP(E23,VIP!$A$2:$O14969,6,0)</f>
        <v>SI</v>
      </c>
      <c r="L23" s="142" t="s">
        <v>2242</v>
      </c>
      <c r="M23" s="98" t="s">
        <v>2442</v>
      </c>
      <c r="N23" s="164" t="s">
        <v>2610</v>
      </c>
      <c r="O23" s="141" t="s">
        <v>2451</v>
      </c>
      <c r="P23" s="141"/>
      <c r="Q23" s="159" t="s">
        <v>2242</v>
      </c>
    </row>
    <row r="24" spans="1:17" ht="18" x14ac:dyDescent="0.25">
      <c r="A24" s="141" t="str">
        <f>VLOOKUP(E24,'LISTADO ATM'!$A$2:$C$901,3,0)</f>
        <v>SUR</v>
      </c>
      <c r="B24" s="138" t="s">
        <v>2605</v>
      </c>
      <c r="C24" s="99">
        <v>44399.329791666663</v>
      </c>
      <c r="D24" s="99" t="s">
        <v>2177</v>
      </c>
      <c r="E24" s="133">
        <v>968</v>
      </c>
      <c r="F24" s="141" t="str">
        <f>VLOOKUP(E24,VIP!$A$2:$O14534,2,0)</f>
        <v>DRBR24I</v>
      </c>
      <c r="G24" s="141" t="str">
        <f>VLOOKUP(E24,'LISTADO ATM'!$A$2:$B$900,2,0)</f>
        <v xml:space="preserve">ATM UNP Mercado Baní </v>
      </c>
      <c r="H24" s="141" t="str">
        <f>VLOOKUP(E24,VIP!$A$2:$O19495,7,FALSE)</f>
        <v>Si</v>
      </c>
      <c r="I24" s="141" t="str">
        <f>VLOOKUP(E24,VIP!$A$2:$O11460,8,FALSE)</f>
        <v>Si</v>
      </c>
      <c r="J24" s="141" t="str">
        <f>VLOOKUP(E24,VIP!$A$2:$O11410,8,FALSE)</f>
        <v>Si</v>
      </c>
      <c r="K24" s="141" t="str">
        <f>VLOOKUP(E24,VIP!$A$2:$O14984,6,0)</f>
        <v>SI</v>
      </c>
      <c r="L24" s="142" t="s">
        <v>2216</v>
      </c>
      <c r="M24" s="98" t="s">
        <v>2442</v>
      </c>
      <c r="N24" s="164" t="s">
        <v>2610</v>
      </c>
      <c r="O24" s="141" t="s">
        <v>2451</v>
      </c>
      <c r="P24" s="141"/>
      <c r="Q24" s="159" t="s">
        <v>2216</v>
      </c>
    </row>
    <row r="25" spans="1:17" ht="18" x14ac:dyDescent="0.25">
      <c r="A25" s="141" t="str">
        <f>VLOOKUP(E25,'LISTADO ATM'!$A$2:$C$901,3,0)</f>
        <v>DISTRITO NACIONAL</v>
      </c>
      <c r="B25" s="138" t="s">
        <v>2608</v>
      </c>
      <c r="C25" s="99">
        <v>44399.421620370369</v>
      </c>
      <c r="D25" s="99" t="s">
        <v>2177</v>
      </c>
      <c r="E25" s="133">
        <v>453</v>
      </c>
      <c r="F25" s="141" t="str">
        <f>VLOOKUP(E25,VIP!$A$2:$O14530,2,0)</f>
        <v>DRBR453</v>
      </c>
      <c r="G25" s="141" t="str">
        <f>VLOOKUP(E25,'LISTADO ATM'!$A$2:$B$900,2,0)</f>
        <v xml:space="preserve">ATM Autobanco Sarasota II </v>
      </c>
      <c r="H25" s="141" t="str">
        <f>VLOOKUP(E25,VIP!$A$2:$O19491,7,FALSE)</f>
        <v>Si</v>
      </c>
      <c r="I25" s="141" t="str">
        <f>VLOOKUP(E25,VIP!$A$2:$O11456,8,FALSE)</f>
        <v>Si</v>
      </c>
      <c r="J25" s="141" t="str">
        <f>VLOOKUP(E25,VIP!$A$2:$O11406,8,FALSE)</f>
        <v>Si</v>
      </c>
      <c r="K25" s="141" t="str">
        <f>VLOOKUP(E25,VIP!$A$2:$O14980,6,0)</f>
        <v>SI</v>
      </c>
      <c r="L25" s="142" t="s">
        <v>2216</v>
      </c>
      <c r="M25" s="98" t="s">
        <v>2442</v>
      </c>
      <c r="N25" s="98" t="s">
        <v>2449</v>
      </c>
      <c r="O25" s="141" t="s">
        <v>2451</v>
      </c>
      <c r="P25" s="141"/>
      <c r="Q25" s="159" t="s">
        <v>2216</v>
      </c>
    </row>
    <row r="26" spans="1:17" ht="18" x14ac:dyDescent="0.25">
      <c r="A26" s="141" t="str">
        <f>VLOOKUP(E26,'LISTADO ATM'!$A$2:$C$901,3,0)</f>
        <v>DISTRITO NACIONAL</v>
      </c>
      <c r="B26" s="138" t="s">
        <v>2614</v>
      </c>
      <c r="C26" s="99">
        <v>44399.48909722222</v>
      </c>
      <c r="D26" s="99" t="s">
        <v>2177</v>
      </c>
      <c r="E26" s="133">
        <v>113</v>
      </c>
      <c r="F26" s="141" t="str">
        <f>VLOOKUP(E26,VIP!$A$2:$O14533,2,0)</f>
        <v>DRBR113</v>
      </c>
      <c r="G26" s="141" t="str">
        <f>VLOOKUP(E26,'LISTADO ATM'!$A$2:$B$900,2,0)</f>
        <v xml:space="preserve">ATM Autoservicio Atalaya del Mar </v>
      </c>
      <c r="H26" s="141" t="str">
        <f>VLOOKUP(E26,VIP!$A$2:$O19494,7,FALSE)</f>
        <v>Si</v>
      </c>
      <c r="I26" s="141" t="str">
        <f>VLOOKUP(E26,VIP!$A$2:$O11459,8,FALSE)</f>
        <v>No</v>
      </c>
      <c r="J26" s="141" t="str">
        <f>VLOOKUP(E26,VIP!$A$2:$O11409,8,FALSE)</f>
        <v>No</v>
      </c>
      <c r="K26" s="141" t="str">
        <f>VLOOKUP(E26,VIP!$A$2:$O14983,6,0)</f>
        <v>NO</v>
      </c>
      <c r="L26" s="142" t="s">
        <v>2216</v>
      </c>
      <c r="M26" s="98" t="s">
        <v>2442</v>
      </c>
      <c r="N26" s="98" t="s">
        <v>2449</v>
      </c>
      <c r="O26" s="141" t="s">
        <v>2451</v>
      </c>
      <c r="P26" s="141"/>
      <c r="Q26" s="159" t="s">
        <v>2216</v>
      </c>
    </row>
    <row r="27" spans="1:17" ht="18" x14ac:dyDescent="0.25">
      <c r="A27" s="141" t="str">
        <f>VLOOKUP(E27,'LISTADO ATM'!$A$2:$C$901,3,0)</f>
        <v>NORTE</v>
      </c>
      <c r="B27" s="138" t="s">
        <v>2613</v>
      </c>
      <c r="C27" s="99">
        <v>44399.578148148146</v>
      </c>
      <c r="D27" s="99" t="s">
        <v>2178</v>
      </c>
      <c r="E27" s="133">
        <v>869</v>
      </c>
      <c r="F27" s="141" t="str">
        <f>VLOOKUP(E27,VIP!$A$2:$O14531,2,0)</f>
        <v>DRBR869</v>
      </c>
      <c r="G27" s="141" t="str">
        <f>VLOOKUP(E27,'LISTADO ATM'!$A$2:$B$900,2,0)</f>
        <v xml:space="preserve">ATM Estación Isla La Cueva (Cotuí) </v>
      </c>
      <c r="H27" s="141" t="str">
        <f>VLOOKUP(E27,VIP!$A$2:$O19492,7,FALSE)</f>
        <v>Si</v>
      </c>
      <c r="I27" s="141" t="str">
        <f>VLOOKUP(E27,VIP!$A$2:$O11457,8,FALSE)</f>
        <v>Si</v>
      </c>
      <c r="J27" s="141" t="str">
        <f>VLOOKUP(E27,VIP!$A$2:$O11407,8,FALSE)</f>
        <v>Si</v>
      </c>
      <c r="K27" s="141" t="str">
        <f>VLOOKUP(E27,VIP!$A$2:$O14981,6,0)</f>
        <v>NO</v>
      </c>
      <c r="L27" s="142" t="s">
        <v>2216</v>
      </c>
      <c r="M27" s="98" t="s">
        <v>2442</v>
      </c>
      <c r="N27" s="98" t="s">
        <v>2449</v>
      </c>
      <c r="O27" s="141" t="s">
        <v>2595</v>
      </c>
      <c r="P27" s="141"/>
      <c r="Q27" s="159" t="s">
        <v>2216</v>
      </c>
    </row>
    <row r="28" spans="1:17" ht="18" x14ac:dyDescent="0.25">
      <c r="A28" s="141" t="str">
        <f>VLOOKUP(E28,'LISTADO ATM'!$A$2:$C$901,3,0)</f>
        <v>DISTRITO NACIONAL</v>
      </c>
      <c r="B28" s="138" t="s">
        <v>2612</v>
      </c>
      <c r="C28" s="99">
        <v>44399.58556712963</v>
      </c>
      <c r="D28" s="99" t="s">
        <v>2177</v>
      </c>
      <c r="E28" s="133">
        <v>884</v>
      </c>
      <c r="F28" s="141" t="str">
        <f>VLOOKUP(E28,VIP!$A$2:$O14529,2,0)</f>
        <v>DRBR884</v>
      </c>
      <c r="G28" s="141" t="str">
        <f>VLOOKUP(E28,'LISTADO ATM'!$A$2:$B$900,2,0)</f>
        <v xml:space="preserve">ATM UNP Olé Sabana Perdida </v>
      </c>
      <c r="H28" s="141" t="str">
        <f>VLOOKUP(E28,VIP!$A$2:$O19490,7,FALSE)</f>
        <v>Si</v>
      </c>
      <c r="I28" s="141" t="str">
        <f>VLOOKUP(E28,VIP!$A$2:$O11455,8,FALSE)</f>
        <v>Si</v>
      </c>
      <c r="J28" s="141" t="str">
        <f>VLOOKUP(E28,VIP!$A$2:$O11405,8,FALSE)</f>
        <v>Si</v>
      </c>
      <c r="K28" s="141" t="str">
        <f>VLOOKUP(E28,VIP!$A$2:$O14979,6,0)</f>
        <v>NO</v>
      </c>
      <c r="L28" s="142" t="s">
        <v>2461</v>
      </c>
      <c r="M28" s="98" t="s">
        <v>2442</v>
      </c>
      <c r="N28" s="98" t="s">
        <v>2449</v>
      </c>
      <c r="O28" s="141" t="s">
        <v>2451</v>
      </c>
      <c r="P28" s="141"/>
      <c r="Q28" s="159" t="s">
        <v>2461</v>
      </c>
    </row>
    <row r="29" spans="1:17" ht="18" x14ac:dyDescent="0.25">
      <c r="A29" s="141" t="str">
        <f>VLOOKUP(E29,'LISTADO ATM'!$A$2:$C$901,3,0)</f>
        <v>DISTRITO NACIONAL</v>
      </c>
      <c r="B29" s="138" t="s">
        <v>2611</v>
      </c>
      <c r="C29" s="99">
        <v>44399.589861111112</v>
      </c>
      <c r="D29" s="99" t="s">
        <v>2177</v>
      </c>
      <c r="E29" s="133">
        <v>2</v>
      </c>
      <c r="F29" s="141" t="str">
        <f>VLOOKUP(E29,VIP!$A$2:$O14528,2,0)</f>
        <v>DRBR002</v>
      </c>
      <c r="G29" s="141" t="str">
        <f>VLOOKUP(E29,'LISTADO ATM'!$A$2:$B$900,2,0)</f>
        <v>ATM Autoservicio Padre Castellano</v>
      </c>
      <c r="H29" s="141" t="str">
        <f>VLOOKUP(E29,VIP!$A$2:$O19489,7,FALSE)</f>
        <v>Si</v>
      </c>
      <c r="I29" s="141" t="str">
        <f>VLOOKUP(E29,VIP!$A$2:$O11454,8,FALSE)</f>
        <v>Si</v>
      </c>
      <c r="J29" s="141" t="str">
        <f>VLOOKUP(E29,VIP!$A$2:$O11404,8,FALSE)</f>
        <v>Si</v>
      </c>
      <c r="K29" s="141" t="str">
        <f>VLOOKUP(E29,VIP!$A$2:$O14978,6,0)</f>
        <v>NO</v>
      </c>
      <c r="L29" s="142" t="s">
        <v>2216</v>
      </c>
      <c r="M29" s="98" t="s">
        <v>2442</v>
      </c>
      <c r="N29" s="98" t="s">
        <v>2449</v>
      </c>
      <c r="O29" s="141" t="s">
        <v>2451</v>
      </c>
      <c r="P29" s="141"/>
      <c r="Q29" s="159" t="s">
        <v>2216</v>
      </c>
    </row>
    <row r="30" spans="1:17" ht="18" x14ac:dyDescent="0.25">
      <c r="A30" s="141" t="str">
        <f>VLOOKUP(E30,'LISTADO ATM'!$A$2:$C$901,3,0)</f>
        <v>DISTRITO NACIONAL</v>
      </c>
      <c r="B30" s="138" t="s">
        <v>2619</v>
      </c>
      <c r="C30" s="99">
        <v>44399.654224537036</v>
      </c>
      <c r="D30" s="99" t="s">
        <v>2465</v>
      </c>
      <c r="E30" s="133">
        <v>735</v>
      </c>
      <c r="F30" s="141" t="str">
        <f>VLOOKUP(E30,VIP!$A$2:$O14534,2,0)</f>
        <v>DRBR179</v>
      </c>
      <c r="G30" s="141" t="str">
        <f>VLOOKUP(E30,'LISTADO ATM'!$A$2:$B$900,2,0)</f>
        <v xml:space="preserve">ATM Oficina Independencia II  </v>
      </c>
      <c r="H30" s="141" t="str">
        <f>VLOOKUP(E30,VIP!$A$2:$O19495,7,FALSE)</f>
        <v>Si</v>
      </c>
      <c r="I30" s="141" t="str">
        <f>VLOOKUP(E30,VIP!$A$2:$O11460,8,FALSE)</f>
        <v>Si</v>
      </c>
      <c r="J30" s="141" t="str">
        <f>VLOOKUP(E30,VIP!$A$2:$O11410,8,FALSE)</f>
        <v>Si</v>
      </c>
      <c r="K30" s="141" t="str">
        <f>VLOOKUP(E30,VIP!$A$2:$O14984,6,0)</f>
        <v>NO</v>
      </c>
      <c r="L30" s="142" t="s">
        <v>2438</v>
      </c>
      <c r="M30" s="98" t="s">
        <v>2442</v>
      </c>
      <c r="N30" s="98" t="s">
        <v>2449</v>
      </c>
      <c r="O30" s="141" t="s">
        <v>2582</v>
      </c>
      <c r="P30" s="141"/>
      <c r="Q30" s="98" t="s">
        <v>2438</v>
      </c>
    </row>
    <row r="31" spans="1:17" ht="18" x14ac:dyDescent="0.25">
      <c r="A31" s="141" t="str">
        <f>VLOOKUP(E31,'LISTADO ATM'!$A$2:$C$901,3,0)</f>
        <v>DISTRITO NACIONAL</v>
      </c>
      <c r="B31" s="138" t="s">
        <v>2618</v>
      </c>
      <c r="C31" s="99">
        <v>44399.667129629626</v>
      </c>
      <c r="D31" s="99" t="s">
        <v>2177</v>
      </c>
      <c r="E31" s="133">
        <v>232</v>
      </c>
      <c r="F31" s="141" t="str">
        <f>VLOOKUP(E31,VIP!$A$2:$O14533,2,0)</f>
        <v>DRBR232</v>
      </c>
      <c r="G31" s="141" t="str">
        <f>VLOOKUP(E31,'LISTADO ATM'!$A$2:$B$900,2,0)</f>
        <v xml:space="preserve">ATM S/M Nacional Charles de Gaulle </v>
      </c>
      <c r="H31" s="141" t="str">
        <f>VLOOKUP(E31,VIP!$A$2:$O19494,7,FALSE)</f>
        <v>Si</v>
      </c>
      <c r="I31" s="141" t="str">
        <f>VLOOKUP(E31,VIP!$A$2:$O11459,8,FALSE)</f>
        <v>Si</v>
      </c>
      <c r="J31" s="141" t="str">
        <f>VLOOKUP(E31,VIP!$A$2:$O11409,8,FALSE)</f>
        <v>Si</v>
      </c>
      <c r="K31" s="141" t="str">
        <f>VLOOKUP(E31,VIP!$A$2:$O14983,6,0)</f>
        <v>SI</v>
      </c>
      <c r="L31" s="142" t="s">
        <v>2216</v>
      </c>
      <c r="M31" s="98" t="s">
        <v>2442</v>
      </c>
      <c r="N31" s="98" t="s">
        <v>2449</v>
      </c>
      <c r="O31" s="141" t="s">
        <v>2451</v>
      </c>
      <c r="P31" s="141"/>
      <c r="Q31" s="98" t="s">
        <v>2216</v>
      </c>
    </row>
    <row r="32" spans="1:17" ht="18" x14ac:dyDescent="0.25">
      <c r="A32" s="141" t="str">
        <f>VLOOKUP(E32,'LISTADO ATM'!$A$2:$C$901,3,0)</f>
        <v>DISTRITO NACIONAL</v>
      </c>
      <c r="B32" s="138" t="s">
        <v>2617</v>
      </c>
      <c r="C32" s="99">
        <v>44399.668055555558</v>
      </c>
      <c r="D32" s="99" t="s">
        <v>2177</v>
      </c>
      <c r="E32" s="133">
        <v>952</v>
      </c>
      <c r="F32" s="141" t="str">
        <f>VLOOKUP(E32,VIP!$A$2:$O14532,2,0)</f>
        <v>DRBR16L</v>
      </c>
      <c r="G32" s="141" t="str">
        <f>VLOOKUP(E32,'LISTADO ATM'!$A$2:$B$900,2,0)</f>
        <v xml:space="preserve">ATM Alvarez Rivas </v>
      </c>
      <c r="H32" s="141" t="str">
        <f>VLOOKUP(E32,VIP!$A$2:$O19493,7,FALSE)</f>
        <v>Si</v>
      </c>
      <c r="I32" s="141" t="str">
        <f>VLOOKUP(E32,VIP!$A$2:$O11458,8,FALSE)</f>
        <v>Si</v>
      </c>
      <c r="J32" s="141" t="str">
        <f>VLOOKUP(E32,VIP!$A$2:$O11408,8,FALSE)</f>
        <v>Si</v>
      </c>
      <c r="K32" s="141" t="str">
        <f>VLOOKUP(E32,VIP!$A$2:$O14982,6,0)</f>
        <v>NO</v>
      </c>
      <c r="L32" s="142" t="s">
        <v>2216</v>
      </c>
      <c r="M32" s="98" t="s">
        <v>2442</v>
      </c>
      <c r="N32" s="98" t="s">
        <v>2449</v>
      </c>
      <c r="O32" s="141" t="s">
        <v>2451</v>
      </c>
      <c r="P32" s="141"/>
      <c r="Q32" s="98" t="s">
        <v>2216</v>
      </c>
    </row>
    <row r="33" spans="1:17" ht="18" x14ac:dyDescent="0.25">
      <c r="A33" s="141" t="str">
        <f>VLOOKUP(E33,'LISTADO ATM'!$A$2:$C$901,3,0)</f>
        <v>DISTRITO NACIONAL</v>
      </c>
      <c r="B33" s="138" t="s">
        <v>2616</v>
      </c>
      <c r="C33" s="99">
        <v>44399.669189814813</v>
      </c>
      <c r="D33" s="99" t="s">
        <v>2177</v>
      </c>
      <c r="E33" s="133">
        <v>915</v>
      </c>
      <c r="F33" s="141" t="str">
        <f>VLOOKUP(E33,VIP!$A$2:$O14531,2,0)</f>
        <v>DRBR24F</v>
      </c>
      <c r="G33" s="141" t="str">
        <f>VLOOKUP(E33,'LISTADO ATM'!$A$2:$B$900,2,0)</f>
        <v xml:space="preserve">ATM Multicentro La Sirena Aut. Duarte </v>
      </c>
      <c r="H33" s="141" t="str">
        <f>VLOOKUP(E33,VIP!$A$2:$O19492,7,FALSE)</f>
        <v>Si</v>
      </c>
      <c r="I33" s="141" t="str">
        <f>VLOOKUP(E33,VIP!$A$2:$O11457,8,FALSE)</f>
        <v>Si</v>
      </c>
      <c r="J33" s="141" t="str">
        <f>VLOOKUP(E33,VIP!$A$2:$O11407,8,FALSE)</f>
        <v>Si</v>
      </c>
      <c r="K33" s="141" t="str">
        <f>VLOOKUP(E33,VIP!$A$2:$O14981,6,0)</f>
        <v>SI</v>
      </c>
      <c r="L33" s="142" t="s">
        <v>2216</v>
      </c>
      <c r="M33" s="98" t="s">
        <v>2442</v>
      </c>
      <c r="N33" s="98" t="s">
        <v>2449</v>
      </c>
      <c r="O33" s="141" t="s">
        <v>2451</v>
      </c>
      <c r="P33" s="141"/>
      <c r="Q33" s="98" t="s">
        <v>2216</v>
      </c>
    </row>
    <row r="34" spans="1:17" ht="18" x14ac:dyDescent="0.25">
      <c r="A34" s="141" t="str">
        <f>VLOOKUP(E34,'LISTADO ATM'!$A$2:$C$901,3,0)</f>
        <v>DISTRITO NACIONAL</v>
      </c>
      <c r="B34" s="138" t="s">
        <v>2615</v>
      </c>
      <c r="C34" s="99">
        <v>44399.671168981484</v>
      </c>
      <c r="D34" s="99" t="s">
        <v>2177</v>
      </c>
      <c r="E34" s="133">
        <v>902</v>
      </c>
      <c r="F34" s="141" t="str">
        <f>VLOOKUP(E34,VIP!$A$2:$O14530,2,0)</f>
        <v>DRBR16A</v>
      </c>
      <c r="G34" s="141" t="str">
        <f>VLOOKUP(E34,'LISTADO ATM'!$A$2:$B$900,2,0)</f>
        <v xml:space="preserve">ATM Oficina Plaza Florida </v>
      </c>
      <c r="H34" s="141" t="str">
        <f>VLOOKUP(E34,VIP!$A$2:$O19491,7,FALSE)</f>
        <v>Si</v>
      </c>
      <c r="I34" s="141" t="str">
        <f>VLOOKUP(E34,VIP!$A$2:$O11456,8,FALSE)</f>
        <v>Si</v>
      </c>
      <c r="J34" s="141" t="str">
        <f>VLOOKUP(E34,VIP!$A$2:$O11406,8,FALSE)</f>
        <v>Si</v>
      </c>
      <c r="K34" s="141" t="str">
        <f>VLOOKUP(E34,VIP!$A$2:$O14980,6,0)</f>
        <v>NO</v>
      </c>
      <c r="L34" s="142" t="s">
        <v>2216</v>
      </c>
      <c r="M34" s="98" t="s">
        <v>2442</v>
      </c>
      <c r="N34" s="98" t="s">
        <v>2449</v>
      </c>
      <c r="O34" s="141" t="s">
        <v>2451</v>
      </c>
      <c r="P34" s="141"/>
      <c r="Q34" s="98" t="s">
        <v>2216</v>
      </c>
    </row>
    <row r="35" spans="1:17" ht="18" x14ac:dyDescent="0.25">
      <c r="A35" s="141" t="str">
        <f>VLOOKUP(E35,'LISTADO ATM'!$A$2:$C$901,3,0)</f>
        <v>DISTRITO NACIONAL</v>
      </c>
      <c r="B35" s="138" t="s">
        <v>2632</v>
      </c>
      <c r="C35" s="99">
        <v>44399.685833333337</v>
      </c>
      <c r="D35" s="99" t="s">
        <v>2445</v>
      </c>
      <c r="E35" s="133">
        <v>312</v>
      </c>
      <c r="F35" s="141" t="str">
        <f>VLOOKUP(E35,VIP!$A$2:$O14543,2,0)</f>
        <v>DRBR312</v>
      </c>
      <c r="G35" s="141" t="str">
        <f>VLOOKUP(E35,'LISTADO ATM'!$A$2:$B$900,2,0)</f>
        <v xml:space="preserve">ATM Oficina Tiradentes II (Naco) </v>
      </c>
      <c r="H35" s="141" t="str">
        <f>VLOOKUP(E35,VIP!$A$2:$O19504,7,FALSE)</f>
        <v>Si</v>
      </c>
      <c r="I35" s="141" t="str">
        <f>VLOOKUP(E35,VIP!$A$2:$O11469,8,FALSE)</f>
        <v>Si</v>
      </c>
      <c r="J35" s="141" t="str">
        <f>VLOOKUP(E35,VIP!$A$2:$O11419,8,FALSE)</f>
        <v>Si</v>
      </c>
      <c r="K35" s="141" t="str">
        <f>VLOOKUP(E35,VIP!$A$2:$O14993,6,0)</f>
        <v>NO</v>
      </c>
      <c r="L35" s="142" t="s">
        <v>2414</v>
      </c>
      <c r="M35" s="98" t="s">
        <v>2442</v>
      </c>
      <c r="N35" s="98" t="s">
        <v>2449</v>
      </c>
      <c r="O35" s="141" t="s">
        <v>2450</v>
      </c>
      <c r="P35" s="141"/>
      <c r="Q35" s="98" t="s">
        <v>2414</v>
      </c>
    </row>
    <row r="36" spans="1:17" ht="18" x14ac:dyDescent="0.25">
      <c r="A36" s="141" t="str">
        <f>VLOOKUP(E36,'LISTADO ATM'!$A$2:$C$901,3,0)</f>
        <v>DISTRITO NACIONAL</v>
      </c>
      <c r="B36" s="138" t="s">
        <v>2631</v>
      </c>
      <c r="C36" s="99">
        <v>44399.693518518521</v>
      </c>
      <c r="D36" s="99" t="s">
        <v>2445</v>
      </c>
      <c r="E36" s="133">
        <v>670</v>
      </c>
      <c r="F36" s="141" t="str">
        <f>VLOOKUP(E36,VIP!$A$2:$O14542,2,0)</f>
        <v>DRBR670</v>
      </c>
      <c r="G36" s="141" t="str">
        <f>VLOOKUP(E36,'LISTADO ATM'!$A$2:$B$900,2,0)</f>
        <v>ATM Estación Texaco Algodón</v>
      </c>
      <c r="H36" s="141" t="str">
        <f>VLOOKUP(E36,VIP!$A$2:$O19503,7,FALSE)</f>
        <v>Si</v>
      </c>
      <c r="I36" s="141" t="str">
        <f>VLOOKUP(E36,VIP!$A$2:$O11468,8,FALSE)</f>
        <v>Si</v>
      </c>
      <c r="J36" s="141" t="str">
        <f>VLOOKUP(E36,VIP!$A$2:$O11418,8,FALSE)</f>
        <v>Si</v>
      </c>
      <c r="K36" s="141" t="str">
        <f>VLOOKUP(E36,VIP!$A$2:$O14992,6,0)</f>
        <v>NO</v>
      </c>
      <c r="L36" s="142" t="s">
        <v>2414</v>
      </c>
      <c r="M36" s="98" t="s">
        <v>2442</v>
      </c>
      <c r="N36" s="98" t="s">
        <v>2449</v>
      </c>
      <c r="O36" s="141" t="s">
        <v>2450</v>
      </c>
      <c r="P36" s="141"/>
      <c r="Q36" s="98" t="s">
        <v>2414</v>
      </c>
    </row>
    <row r="37" spans="1:17" ht="18" x14ac:dyDescent="0.25">
      <c r="A37" s="141" t="str">
        <f>VLOOKUP(E37,'LISTADO ATM'!$A$2:$C$901,3,0)</f>
        <v>NORTE</v>
      </c>
      <c r="B37" s="138" t="s">
        <v>2630</v>
      </c>
      <c r="C37" s="99">
        <v>44399.733472222222</v>
      </c>
      <c r="D37" s="99" t="s">
        <v>2177</v>
      </c>
      <c r="E37" s="133">
        <v>76</v>
      </c>
      <c r="F37" s="141" t="str">
        <f>VLOOKUP(E37,VIP!$A$2:$O14541,2,0)</f>
        <v>DRBR076</v>
      </c>
      <c r="G37" s="141" t="str">
        <f>VLOOKUP(E37,'LISTADO ATM'!$A$2:$B$900,2,0)</f>
        <v xml:space="preserve">ATM Casa Nelson (Puerto Plata) </v>
      </c>
      <c r="H37" s="141" t="str">
        <f>VLOOKUP(E37,VIP!$A$2:$O19502,7,FALSE)</f>
        <v>Si</v>
      </c>
      <c r="I37" s="141" t="str">
        <f>VLOOKUP(E37,VIP!$A$2:$O11467,8,FALSE)</f>
        <v>Si</v>
      </c>
      <c r="J37" s="141" t="str">
        <f>VLOOKUP(E37,VIP!$A$2:$O11417,8,FALSE)</f>
        <v>Si</v>
      </c>
      <c r="K37" s="141" t="str">
        <f>VLOOKUP(E37,VIP!$A$2:$O14991,6,0)</f>
        <v>NO</v>
      </c>
      <c r="L37" s="142" t="s">
        <v>2216</v>
      </c>
      <c r="M37" s="98" t="s">
        <v>2442</v>
      </c>
      <c r="N37" s="98" t="s">
        <v>2449</v>
      </c>
      <c r="O37" s="141" t="s">
        <v>2451</v>
      </c>
      <c r="P37" s="141"/>
      <c r="Q37" s="98" t="s">
        <v>2216</v>
      </c>
    </row>
    <row r="38" spans="1:17" ht="18" x14ac:dyDescent="0.25">
      <c r="A38" s="141" t="str">
        <f>VLOOKUP(E38,'LISTADO ATM'!$A$2:$C$901,3,0)</f>
        <v>DISTRITO NACIONAL</v>
      </c>
      <c r="B38" s="138" t="s">
        <v>2629</v>
      </c>
      <c r="C38" s="99">
        <v>44399.736377314817</v>
      </c>
      <c r="D38" s="99" t="s">
        <v>2177</v>
      </c>
      <c r="E38" s="133">
        <v>487</v>
      </c>
      <c r="F38" s="141" t="str">
        <f>VLOOKUP(E38,VIP!$A$2:$O14540,2,0)</f>
        <v>DRBR487</v>
      </c>
      <c r="G38" s="141" t="str">
        <f>VLOOKUP(E38,'LISTADO ATM'!$A$2:$B$900,2,0)</f>
        <v xml:space="preserve">ATM Olé Hainamosa </v>
      </c>
      <c r="H38" s="141" t="str">
        <f>VLOOKUP(E38,VIP!$A$2:$O19501,7,FALSE)</f>
        <v>Si</v>
      </c>
      <c r="I38" s="141" t="str">
        <f>VLOOKUP(E38,VIP!$A$2:$O11466,8,FALSE)</f>
        <v>Si</v>
      </c>
      <c r="J38" s="141" t="str">
        <f>VLOOKUP(E38,VIP!$A$2:$O11416,8,FALSE)</f>
        <v>Si</v>
      </c>
      <c r="K38" s="141" t="str">
        <f>VLOOKUP(E38,VIP!$A$2:$O14990,6,0)</f>
        <v>SI</v>
      </c>
      <c r="L38" s="142" t="s">
        <v>2242</v>
      </c>
      <c r="M38" s="98" t="s">
        <v>2442</v>
      </c>
      <c r="N38" s="98" t="s">
        <v>2449</v>
      </c>
      <c r="O38" s="141" t="s">
        <v>2451</v>
      </c>
      <c r="P38" s="141"/>
      <c r="Q38" s="98" t="s">
        <v>2242</v>
      </c>
    </row>
    <row r="39" spans="1:17" ht="18" x14ac:dyDescent="0.25">
      <c r="A39" s="141" t="str">
        <f>VLOOKUP(E39,'LISTADO ATM'!$A$2:$C$901,3,0)</f>
        <v>DISTRITO NACIONAL</v>
      </c>
      <c r="B39" s="138" t="s">
        <v>2628</v>
      </c>
      <c r="C39" s="99">
        <v>44399.737268518518</v>
      </c>
      <c r="D39" s="99" t="s">
        <v>2445</v>
      </c>
      <c r="E39" s="133">
        <v>685</v>
      </c>
      <c r="F39" s="141" t="str">
        <f>VLOOKUP(E39,VIP!$A$2:$O14539,2,0)</f>
        <v>DRBR685</v>
      </c>
      <c r="G39" s="141" t="str">
        <f>VLOOKUP(E39,'LISTADO ATM'!$A$2:$B$900,2,0)</f>
        <v>ATM Autoservicio UASD</v>
      </c>
      <c r="H39" s="141" t="str">
        <f>VLOOKUP(E39,VIP!$A$2:$O19500,7,FALSE)</f>
        <v>NO</v>
      </c>
      <c r="I39" s="141" t="str">
        <f>VLOOKUP(E39,VIP!$A$2:$O11465,8,FALSE)</f>
        <v>SI</v>
      </c>
      <c r="J39" s="141" t="str">
        <f>VLOOKUP(E39,VIP!$A$2:$O11415,8,FALSE)</f>
        <v>SI</v>
      </c>
      <c r="K39" s="141" t="str">
        <f>VLOOKUP(E39,VIP!$A$2:$O14989,6,0)</f>
        <v>NO</v>
      </c>
      <c r="L39" s="142" t="s">
        <v>2557</v>
      </c>
      <c r="M39" s="98" t="s">
        <v>2442</v>
      </c>
      <c r="N39" s="98" t="s">
        <v>2449</v>
      </c>
      <c r="O39" s="141" t="s">
        <v>2450</v>
      </c>
      <c r="P39" s="141"/>
      <c r="Q39" s="98" t="s">
        <v>2557</v>
      </c>
    </row>
    <row r="40" spans="1:17" ht="18" x14ac:dyDescent="0.25">
      <c r="A40" s="141" t="str">
        <f>VLOOKUP(E40,'LISTADO ATM'!$A$2:$C$901,3,0)</f>
        <v>NORTE</v>
      </c>
      <c r="B40" s="138" t="s">
        <v>2627</v>
      </c>
      <c r="C40" s="99">
        <v>44399.741574074076</v>
      </c>
      <c r="D40" s="99" t="s">
        <v>2465</v>
      </c>
      <c r="E40" s="133">
        <v>8</v>
      </c>
      <c r="F40" s="141" t="str">
        <f>VLOOKUP(E40,VIP!$A$2:$O14538,2,0)</f>
        <v>DRBR008</v>
      </c>
      <c r="G40" s="141" t="str">
        <f>VLOOKUP(E40,'LISTADO ATM'!$A$2:$B$900,2,0)</f>
        <v>ATM Autoservicio Yaque</v>
      </c>
      <c r="H40" s="141" t="str">
        <f>VLOOKUP(E40,VIP!$A$2:$O19499,7,FALSE)</f>
        <v>Si</v>
      </c>
      <c r="I40" s="141" t="str">
        <f>VLOOKUP(E40,VIP!$A$2:$O11464,8,FALSE)</f>
        <v>Si</v>
      </c>
      <c r="J40" s="141" t="str">
        <f>VLOOKUP(E40,VIP!$A$2:$O11414,8,FALSE)</f>
        <v>Si</v>
      </c>
      <c r="K40" s="141" t="str">
        <f>VLOOKUP(E40,VIP!$A$2:$O14988,6,0)</f>
        <v>NO</v>
      </c>
      <c r="L40" s="142" t="s">
        <v>2557</v>
      </c>
      <c r="M40" s="98" t="s">
        <v>2442</v>
      </c>
      <c r="N40" s="98" t="s">
        <v>2449</v>
      </c>
      <c r="O40" s="141" t="s">
        <v>2466</v>
      </c>
      <c r="P40" s="141"/>
      <c r="Q40" s="98" t="s">
        <v>2557</v>
      </c>
    </row>
    <row r="41" spans="1:17" ht="18" x14ac:dyDescent="0.25">
      <c r="A41" s="141" t="str">
        <f>VLOOKUP(E41,'LISTADO ATM'!$A$2:$C$901,3,0)</f>
        <v>DISTRITO NACIONAL</v>
      </c>
      <c r="B41" s="138" t="s">
        <v>2626</v>
      </c>
      <c r="C41" s="99">
        <v>44399.743113425924</v>
      </c>
      <c r="D41" s="99" t="s">
        <v>2445</v>
      </c>
      <c r="E41" s="133">
        <v>326</v>
      </c>
      <c r="F41" s="141" t="str">
        <f>VLOOKUP(E41,VIP!$A$2:$O14537,2,0)</f>
        <v>DRBR326</v>
      </c>
      <c r="G41" s="141" t="str">
        <f>VLOOKUP(E41,'LISTADO ATM'!$A$2:$B$900,2,0)</f>
        <v>ATM Autoservicio Jiménez Moya II</v>
      </c>
      <c r="H41" s="141" t="str">
        <f>VLOOKUP(E41,VIP!$A$2:$O19498,7,FALSE)</f>
        <v>Si</v>
      </c>
      <c r="I41" s="141" t="str">
        <f>VLOOKUP(E41,VIP!$A$2:$O11463,8,FALSE)</f>
        <v>Si</v>
      </c>
      <c r="J41" s="141" t="str">
        <f>VLOOKUP(E41,VIP!$A$2:$O11413,8,FALSE)</f>
        <v>Si</v>
      </c>
      <c r="K41" s="141" t="str">
        <f>VLOOKUP(E41,VIP!$A$2:$O14987,6,0)</f>
        <v>NO</v>
      </c>
      <c r="L41" s="142" t="s">
        <v>2557</v>
      </c>
      <c r="M41" s="98" t="s">
        <v>2442</v>
      </c>
      <c r="N41" s="98" t="s">
        <v>2449</v>
      </c>
      <c r="O41" s="141" t="s">
        <v>2450</v>
      </c>
      <c r="P41" s="141"/>
      <c r="Q41" s="98" t="s">
        <v>2557</v>
      </c>
    </row>
    <row r="42" spans="1:17" s="116" customFormat="1" ht="18" x14ac:dyDescent="0.25">
      <c r="A42" s="141" t="str">
        <f>VLOOKUP(E42,'LISTADO ATM'!$A$2:$C$901,3,0)</f>
        <v>DISTRITO NACIONAL</v>
      </c>
      <c r="B42" s="138" t="s">
        <v>2625</v>
      </c>
      <c r="C42" s="99">
        <v>44399.743159722224</v>
      </c>
      <c r="D42" s="99" t="s">
        <v>2177</v>
      </c>
      <c r="E42" s="133">
        <v>248</v>
      </c>
      <c r="F42" s="141" t="str">
        <f>VLOOKUP(E42,VIP!$A$2:$O14536,2,0)</f>
        <v>DRBR248</v>
      </c>
      <c r="G42" s="141" t="str">
        <f>VLOOKUP(E42,'LISTADO ATM'!$A$2:$B$900,2,0)</f>
        <v xml:space="preserve">ATM Shell Paraiso </v>
      </c>
      <c r="H42" s="141" t="str">
        <f>VLOOKUP(E42,VIP!$A$2:$O19497,7,FALSE)</f>
        <v>Si</v>
      </c>
      <c r="I42" s="141" t="str">
        <f>VLOOKUP(E42,VIP!$A$2:$O11462,8,FALSE)</f>
        <v>Si</v>
      </c>
      <c r="J42" s="141" t="str">
        <f>VLOOKUP(E42,VIP!$A$2:$O11412,8,FALSE)</f>
        <v>Si</v>
      </c>
      <c r="K42" s="141" t="str">
        <f>VLOOKUP(E42,VIP!$A$2:$O14986,6,0)</f>
        <v>NO</v>
      </c>
      <c r="L42" s="142" t="s">
        <v>2583</v>
      </c>
      <c r="M42" s="98" t="s">
        <v>2442</v>
      </c>
      <c r="N42" s="98" t="s">
        <v>2449</v>
      </c>
      <c r="O42" s="141" t="s">
        <v>2451</v>
      </c>
      <c r="P42" s="141"/>
      <c r="Q42" s="98" t="s">
        <v>2583</v>
      </c>
    </row>
    <row r="43" spans="1:17" s="116" customFormat="1" ht="18" x14ac:dyDescent="0.25">
      <c r="A43" s="141" t="str">
        <f>VLOOKUP(E43,'LISTADO ATM'!$A$2:$C$901,3,0)</f>
        <v>DISTRITO NACIONAL</v>
      </c>
      <c r="B43" s="138" t="s">
        <v>2624</v>
      </c>
      <c r="C43" s="99">
        <v>44399.748206018521</v>
      </c>
      <c r="D43" s="99" t="s">
        <v>2465</v>
      </c>
      <c r="E43" s="133">
        <v>527</v>
      </c>
      <c r="F43" s="141" t="str">
        <f>VLOOKUP(E43,VIP!$A$2:$O14535,2,0)</f>
        <v>DRBR527</v>
      </c>
      <c r="G43" s="141" t="str">
        <f>VLOOKUP(E43,'LISTADO ATM'!$A$2:$B$900,2,0)</f>
        <v>ATM Oficina Zona Oriental II</v>
      </c>
      <c r="H43" s="141" t="str">
        <f>VLOOKUP(E43,VIP!$A$2:$O19496,7,FALSE)</f>
        <v>Si</v>
      </c>
      <c r="I43" s="141" t="str">
        <f>VLOOKUP(E43,VIP!$A$2:$O11461,8,FALSE)</f>
        <v>Si</v>
      </c>
      <c r="J43" s="141" t="str">
        <f>VLOOKUP(E43,VIP!$A$2:$O11411,8,FALSE)</f>
        <v>Si</v>
      </c>
      <c r="K43" s="141" t="str">
        <f>VLOOKUP(E43,VIP!$A$2:$O14985,6,0)</f>
        <v>SI</v>
      </c>
      <c r="L43" s="142" t="s">
        <v>2556</v>
      </c>
      <c r="M43" s="98" t="s">
        <v>2442</v>
      </c>
      <c r="N43" s="98" t="s">
        <v>2449</v>
      </c>
      <c r="O43" s="141" t="s">
        <v>2466</v>
      </c>
      <c r="P43" s="141"/>
      <c r="Q43" s="98" t="s">
        <v>2556</v>
      </c>
    </row>
    <row r="44" spans="1:17" s="116" customFormat="1" ht="18" x14ac:dyDescent="0.25">
      <c r="A44" s="141" t="str">
        <f>VLOOKUP(E44,'LISTADO ATM'!$A$2:$C$901,3,0)</f>
        <v>DISTRITO NACIONAL</v>
      </c>
      <c r="B44" s="138" t="s">
        <v>2623</v>
      </c>
      <c r="C44" s="99">
        <v>44399.755208333336</v>
      </c>
      <c r="D44" s="99" t="s">
        <v>2177</v>
      </c>
      <c r="E44" s="133">
        <v>761</v>
      </c>
      <c r="F44" s="141" t="str">
        <f>VLOOKUP(E44,VIP!$A$2:$O14534,2,0)</f>
        <v>DRBR761</v>
      </c>
      <c r="G44" s="141" t="str">
        <f>VLOOKUP(E44,'LISTADO ATM'!$A$2:$B$900,2,0)</f>
        <v xml:space="preserve">ATM ISSPOL </v>
      </c>
      <c r="H44" s="141" t="str">
        <f>VLOOKUP(E44,VIP!$A$2:$O19495,7,FALSE)</f>
        <v>Si</v>
      </c>
      <c r="I44" s="141" t="str">
        <f>VLOOKUP(E44,VIP!$A$2:$O11460,8,FALSE)</f>
        <v>Si</v>
      </c>
      <c r="J44" s="141" t="str">
        <f>VLOOKUP(E44,VIP!$A$2:$O11410,8,FALSE)</f>
        <v>Si</v>
      </c>
      <c r="K44" s="141" t="str">
        <f>VLOOKUP(E44,VIP!$A$2:$O14984,6,0)</f>
        <v>NO</v>
      </c>
      <c r="L44" s="142" t="s">
        <v>2242</v>
      </c>
      <c r="M44" s="98" t="s">
        <v>2442</v>
      </c>
      <c r="N44" s="98" t="s">
        <v>2449</v>
      </c>
      <c r="O44" s="141" t="s">
        <v>2451</v>
      </c>
      <c r="P44" s="141"/>
      <c r="Q44" s="98" t="s">
        <v>2242</v>
      </c>
    </row>
    <row r="45" spans="1:17" s="116" customFormat="1" ht="18" x14ac:dyDescent="0.25">
      <c r="A45" s="141" t="str">
        <f>VLOOKUP(E45,'LISTADO ATM'!$A$2:$C$901,3,0)</f>
        <v>ESTE</v>
      </c>
      <c r="B45" s="138" t="s">
        <v>2622</v>
      </c>
      <c r="C45" s="99">
        <v>44399.758587962962</v>
      </c>
      <c r="D45" s="99" t="s">
        <v>2177</v>
      </c>
      <c r="E45" s="133">
        <v>843</v>
      </c>
      <c r="F45" s="141" t="str">
        <f>VLOOKUP(E45,VIP!$A$2:$O14533,2,0)</f>
        <v>DRBR843</v>
      </c>
      <c r="G45" s="141" t="str">
        <f>VLOOKUP(E45,'LISTADO ATM'!$A$2:$B$900,2,0)</f>
        <v xml:space="preserve">ATM Oficina Romana Centro </v>
      </c>
      <c r="H45" s="141" t="str">
        <f>VLOOKUP(E45,VIP!$A$2:$O19494,7,FALSE)</f>
        <v>Si</v>
      </c>
      <c r="I45" s="141" t="str">
        <f>VLOOKUP(E45,VIP!$A$2:$O11459,8,FALSE)</f>
        <v>Si</v>
      </c>
      <c r="J45" s="141" t="str">
        <f>VLOOKUP(E45,VIP!$A$2:$O11409,8,FALSE)</f>
        <v>Si</v>
      </c>
      <c r="K45" s="141" t="str">
        <f>VLOOKUP(E45,VIP!$A$2:$O14983,6,0)</f>
        <v>NO</v>
      </c>
      <c r="L45" s="142" t="s">
        <v>2461</v>
      </c>
      <c r="M45" s="98" t="s">
        <v>2442</v>
      </c>
      <c r="N45" s="98" t="s">
        <v>2449</v>
      </c>
      <c r="O45" s="141" t="s">
        <v>2451</v>
      </c>
      <c r="P45" s="141"/>
      <c r="Q45" s="98" t="s">
        <v>2461</v>
      </c>
    </row>
    <row r="46" spans="1:17" s="116" customFormat="1" ht="18" x14ac:dyDescent="0.25">
      <c r="A46" s="141" t="str">
        <f>VLOOKUP(E46,'LISTADO ATM'!$A$2:$C$901,3,0)</f>
        <v>NORTE</v>
      </c>
      <c r="B46" s="138" t="s">
        <v>2621</v>
      </c>
      <c r="C46" s="99">
        <v>44399.761203703703</v>
      </c>
      <c r="D46" s="99" t="s">
        <v>2178</v>
      </c>
      <c r="E46" s="133">
        <v>388</v>
      </c>
      <c r="F46" s="141" t="str">
        <f>VLOOKUP(E46,VIP!$A$2:$O14532,2,0)</f>
        <v>DRBR388</v>
      </c>
      <c r="G46" s="141" t="str">
        <f>VLOOKUP(E46,'LISTADO ATM'!$A$2:$B$900,2,0)</f>
        <v xml:space="preserve">ATM Multicentro La Sirena Puerto Plata </v>
      </c>
      <c r="H46" s="141" t="str">
        <f>VLOOKUP(E46,VIP!$A$2:$O19493,7,FALSE)</f>
        <v>Si</v>
      </c>
      <c r="I46" s="141" t="str">
        <f>VLOOKUP(E46,VIP!$A$2:$O11458,8,FALSE)</f>
        <v>Si</v>
      </c>
      <c r="J46" s="141" t="str">
        <f>VLOOKUP(E46,VIP!$A$2:$O11408,8,FALSE)</f>
        <v>Si</v>
      </c>
      <c r="K46" s="141" t="str">
        <f>VLOOKUP(E46,VIP!$A$2:$O14982,6,0)</f>
        <v>NO</v>
      </c>
      <c r="L46" s="142" t="s">
        <v>2242</v>
      </c>
      <c r="M46" s="98" t="s">
        <v>2442</v>
      </c>
      <c r="N46" s="98" t="s">
        <v>2449</v>
      </c>
      <c r="O46" s="141" t="s">
        <v>2581</v>
      </c>
      <c r="P46" s="141"/>
      <c r="Q46" s="98" t="s">
        <v>2242</v>
      </c>
    </row>
    <row r="47" spans="1:17" s="116" customFormat="1" ht="18" x14ac:dyDescent="0.25">
      <c r="A47" s="141" t="str">
        <f>VLOOKUP(E47,'LISTADO ATM'!$A$2:$C$901,3,0)</f>
        <v>DISTRITO NACIONAL</v>
      </c>
      <c r="B47" s="138" t="s">
        <v>2620</v>
      </c>
      <c r="C47" s="99">
        <v>44399.766539351855</v>
      </c>
      <c r="D47" s="99" t="s">
        <v>2177</v>
      </c>
      <c r="E47" s="133">
        <v>955</v>
      </c>
      <c r="F47" s="141" t="str">
        <f>VLOOKUP(E47,VIP!$A$2:$O14531,2,0)</f>
        <v>DRBR955</v>
      </c>
      <c r="G47" s="141" t="str">
        <f>VLOOKUP(E47,'LISTADO ATM'!$A$2:$B$900,2,0)</f>
        <v xml:space="preserve">ATM Oficina Americana Independencia II </v>
      </c>
      <c r="H47" s="141" t="str">
        <f>VLOOKUP(E47,VIP!$A$2:$O19492,7,FALSE)</f>
        <v>Si</v>
      </c>
      <c r="I47" s="141" t="str">
        <f>VLOOKUP(E47,VIP!$A$2:$O11457,8,FALSE)</f>
        <v>Si</v>
      </c>
      <c r="J47" s="141" t="str">
        <f>VLOOKUP(E47,VIP!$A$2:$O11407,8,FALSE)</f>
        <v>Si</v>
      </c>
      <c r="K47" s="141" t="str">
        <f>VLOOKUP(E47,VIP!$A$2:$O14981,6,0)</f>
        <v>NO</v>
      </c>
      <c r="L47" s="142" t="s">
        <v>2461</v>
      </c>
      <c r="M47" s="98" t="s">
        <v>2442</v>
      </c>
      <c r="N47" s="98" t="s">
        <v>2449</v>
      </c>
      <c r="O47" s="141" t="s">
        <v>2451</v>
      </c>
      <c r="P47" s="141"/>
      <c r="Q47" s="98" t="s">
        <v>2461</v>
      </c>
    </row>
    <row r="48" spans="1:17" s="116" customFormat="1" ht="18" x14ac:dyDescent="0.25">
      <c r="A48" s="141" t="str">
        <f>VLOOKUP(E48,'LISTADO ATM'!$A$2:$C$901,3,0)</f>
        <v>NORTE</v>
      </c>
      <c r="B48" s="138" t="s">
        <v>2639</v>
      </c>
      <c r="C48" s="99">
        <v>44399.769456018519</v>
      </c>
      <c r="D48" s="99" t="s">
        <v>2178</v>
      </c>
      <c r="E48" s="133">
        <v>142</v>
      </c>
      <c r="F48" s="141" t="str">
        <f>VLOOKUP(E48,VIP!$A$2:$O14538,2,0)</f>
        <v>DRBR142</v>
      </c>
      <c r="G48" s="141" t="str">
        <f>VLOOKUP(E48,'LISTADO ATM'!$A$2:$B$900,2,0)</f>
        <v xml:space="preserve">ATM Centro de Caja Galerías Bonao </v>
      </c>
      <c r="H48" s="141" t="str">
        <f>VLOOKUP(E48,VIP!$A$2:$O19499,7,FALSE)</f>
        <v>Si</v>
      </c>
      <c r="I48" s="141" t="str">
        <f>VLOOKUP(E48,VIP!$A$2:$O11464,8,FALSE)</f>
        <v>Si</v>
      </c>
      <c r="J48" s="141" t="str">
        <f>VLOOKUP(E48,VIP!$A$2:$O11414,8,FALSE)</f>
        <v>Si</v>
      </c>
      <c r="K48" s="141" t="str">
        <f>VLOOKUP(E48,VIP!$A$2:$O14988,6,0)</f>
        <v>SI</v>
      </c>
      <c r="L48" s="142" t="s">
        <v>2461</v>
      </c>
      <c r="M48" s="98" t="s">
        <v>2442</v>
      </c>
      <c r="N48" s="98" t="s">
        <v>2449</v>
      </c>
      <c r="O48" s="141" t="s">
        <v>2581</v>
      </c>
      <c r="P48" s="141"/>
      <c r="Q48" s="98" t="s">
        <v>2461</v>
      </c>
    </row>
    <row r="49" spans="1:17" s="116" customFormat="1" ht="18" x14ac:dyDescent="0.25">
      <c r="A49" s="141" t="str">
        <f>VLOOKUP(E49,'LISTADO ATM'!$A$2:$C$901,3,0)</f>
        <v>DISTRITO NACIONAL</v>
      </c>
      <c r="B49" s="138" t="s">
        <v>2638</v>
      </c>
      <c r="C49" s="99">
        <v>44399.770787037036</v>
      </c>
      <c r="D49" s="99" t="s">
        <v>2177</v>
      </c>
      <c r="E49" s="133">
        <v>623</v>
      </c>
      <c r="F49" s="141" t="str">
        <f>VLOOKUP(E49,VIP!$A$2:$O14537,2,0)</f>
        <v>DRBR623</v>
      </c>
      <c r="G49" s="141" t="str">
        <f>VLOOKUP(E49,'LISTADO ATM'!$A$2:$B$900,2,0)</f>
        <v xml:space="preserve">ATM Operaciones Especiales (Manoguayabo) </v>
      </c>
      <c r="H49" s="141" t="str">
        <f>VLOOKUP(E49,VIP!$A$2:$O19498,7,FALSE)</f>
        <v>Si</v>
      </c>
      <c r="I49" s="141" t="str">
        <f>VLOOKUP(E49,VIP!$A$2:$O11463,8,FALSE)</f>
        <v>Si</v>
      </c>
      <c r="J49" s="141" t="str">
        <f>VLOOKUP(E49,VIP!$A$2:$O11413,8,FALSE)</f>
        <v>Si</v>
      </c>
      <c r="K49" s="141" t="str">
        <f>VLOOKUP(E49,VIP!$A$2:$O14987,6,0)</f>
        <v>No</v>
      </c>
      <c r="L49" s="142" t="s">
        <v>2461</v>
      </c>
      <c r="M49" s="98" t="s">
        <v>2442</v>
      </c>
      <c r="N49" s="98" t="s">
        <v>2449</v>
      </c>
      <c r="O49" s="141" t="s">
        <v>2451</v>
      </c>
      <c r="P49" s="141"/>
      <c r="Q49" s="98" t="s">
        <v>2461</v>
      </c>
    </row>
    <row r="50" spans="1:17" s="116" customFormat="1" ht="18" x14ac:dyDescent="0.25">
      <c r="A50" s="141" t="str">
        <f>VLOOKUP(E50,'LISTADO ATM'!$A$2:$C$901,3,0)</f>
        <v>ESTE</v>
      </c>
      <c r="B50" s="138" t="s">
        <v>2637</v>
      </c>
      <c r="C50" s="99">
        <v>44399.772210648145</v>
      </c>
      <c r="D50" s="99" t="s">
        <v>2465</v>
      </c>
      <c r="E50" s="133">
        <v>268</v>
      </c>
      <c r="F50" s="141" t="str">
        <f>VLOOKUP(E50,VIP!$A$2:$O14536,2,0)</f>
        <v>DRBR268</v>
      </c>
      <c r="G50" s="141" t="str">
        <f>VLOOKUP(E50,'LISTADO ATM'!$A$2:$B$900,2,0)</f>
        <v xml:space="preserve">ATM Autobanco La Altagracia (Higuey) </v>
      </c>
      <c r="H50" s="141" t="str">
        <f>VLOOKUP(E50,VIP!$A$2:$O19497,7,FALSE)</f>
        <v>Si</v>
      </c>
      <c r="I50" s="141" t="str">
        <f>VLOOKUP(E50,VIP!$A$2:$O11462,8,FALSE)</f>
        <v>Si</v>
      </c>
      <c r="J50" s="141" t="str">
        <f>VLOOKUP(E50,VIP!$A$2:$O11412,8,FALSE)</f>
        <v>Si</v>
      </c>
      <c r="K50" s="141" t="str">
        <f>VLOOKUP(E50,VIP!$A$2:$O14986,6,0)</f>
        <v>NO</v>
      </c>
      <c r="L50" s="142" t="s">
        <v>2414</v>
      </c>
      <c r="M50" s="98" t="s">
        <v>2442</v>
      </c>
      <c r="N50" s="98" t="s">
        <v>2449</v>
      </c>
      <c r="O50" s="141" t="s">
        <v>2466</v>
      </c>
      <c r="P50" s="141"/>
      <c r="Q50" s="98" t="s">
        <v>2414</v>
      </c>
    </row>
    <row r="51" spans="1:17" s="116" customFormat="1" ht="18" x14ac:dyDescent="0.25">
      <c r="A51" s="141" t="str">
        <f>VLOOKUP(E51,'LISTADO ATM'!$A$2:$C$901,3,0)</f>
        <v>ESTE</v>
      </c>
      <c r="B51" s="138" t="s">
        <v>2636</v>
      </c>
      <c r="C51" s="99">
        <v>44399.772858796299</v>
      </c>
      <c r="D51" s="99" t="s">
        <v>2177</v>
      </c>
      <c r="E51" s="133">
        <v>268</v>
      </c>
      <c r="F51" s="141" t="str">
        <f>VLOOKUP(E51,VIP!$A$2:$O14535,2,0)</f>
        <v>DRBR268</v>
      </c>
      <c r="G51" s="141" t="str">
        <f>VLOOKUP(E51,'LISTADO ATM'!$A$2:$B$900,2,0)</f>
        <v xml:space="preserve">ATM Autobanco La Altagracia (Higuey) </v>
      </c>
      <c r="H51" s="141" t="str">
        <f>VLOOKUP(E51,VIP!$A$2:$O19496,7,FALSE)</f>
        <v>Si</v>
      </c>
      <c r="I51" s="141" t="str">
        <f>VLOOKUP(E51,VIP!$A$2:$O11461,8,FALSE)</f>
        <v>Si</v>
      </c>
      <c r="J51" s="141" t="str">
        <f>VLOOKUP(E51,VIP!$A$2:$O11411,8,FALSE)</f>
        <v>Si</v>
      </c>
      <c r="K51" s="141" t="str">
        <f>VLOOKUP(E51,VIP!$A$2:$O14985,6,0)</f>
        <v>NO</v>
      </c>
      <c r="L51" s="142" t="s">
        <v>2461</v>
      </c>
      <c r="M51" s="98" t="s">
        <v>2442</v>
      </c>
      <c r="N51" s="98" t="s">
        <v>2449</v>
      </c>
      <c r="O51" s="141" t="s">
        <v>2451</v>
      </c>
      <c r="P51" s="141"/>
      <c r="Q51" s="98" t="s">
        <v>2461</v>
      </c>
    </row>
    <row r="52" spans="1:17" s="116" customFormat="1" ht="18" x14ac:dyDescent="0.25">
      <c r="A52" s="141" t="str">
        <f>VLOOKUP(E52,'LISTADO ATM'!$A$2:$C$901,3,0)</f>
        <v>DISTRITO NACIONAL</v>
      </c>
      <c r="B52" s="138" t="s">
        <v>2635</v>
      </c>
      <c r="C52" s="99">
        <v>44399.77616898148</v>
      </c>
      <c r="D52" s="99" t="s">
        <v>2445</v>
      </c>
      <c r="E52" s="133">
        <v>26</v>
      </c>
      <c r="F52" s="141" t="str">
        <f>VLOOKUP(E52,VIP!$A$2:$O14534,2,0)</f>
        <v>DRBR221</v>
      </c>
      <c r="G52" s="141" t="str">
        <f>VLOOKUP(E52,'LISTADO ATM'!$A$2:$B$900,2,0)</f>
        <v>ATM S/M Jumbo San Isidro</v>
      </c>
      <c r="H52" s="141" t="str">
        <f>VLOOKUP(E52,VIP!$A$2:$O19495,7,FALSE)</f>
        <v>Si</v>
      </c>
      <c r="I52" s="141" t="str">
        <f>VLOOKUP(E52,VIP!$A$2:$O11460,8,FALSE)</f>
        <v>Si</v>
      </c>
      <c r="J52" s="141" t="str">
        <f>VLOOKUP(E52,VIP!$A$2:$O11410,8,FALSE)</f>
        <v>Si</v>
      </c>
      <c r="K52" s="141" t="str">
        <f>VLOOKUP(E52,VIP!$A$2:$O14984,6,0)</f>
        <v>NO</v>
      </c>
      <c r="L52" s="142" t="s">
        <v>2414</v>
      </c>
      <c r="M52" s="98" t="s">
        <v>2442</v>
      </c>
      <c r="N52" s="98" t="s">
        <v>2449</v>
      </c>
      <c r="O52" s="141" t="s">
        <v>2450</v>
      </c>
      <c r="P52" s="141"/>
      <c r="Q52" s="98" t="s">
        <v>2414</v>
      </c>
    </row>
    <row r="53" spans="1:17" s="116" customFormat="1" ht="18" x14ac:dyDescent="0.25">
      <c r="A53" s="141" t="str">
        <f>VLOOKUP(E53,'LISTADO ATM'!$A$2:$C$901,3,0)</f>
        <v>NORTE</v>
      </c>
      <c r="B53" s="138" t="s">
        <v>2634</v>
      </c>
      <c r="C53" s="99">
        <v>44399.778113425928</v>
      </c>
      <c r="D53" s="99" t="s">
        <v>2178</v>
      </c>
      <c r="E53" s="133">
        <v>950</v>
      </c>
      <c r="F53" s="141" t="str">
        <f>VLOOKUP(E53,VIP!$A$2:$O14533,2,0)</f>
        <v>DRBR12G</v>
      </c>
      <c r="G53" s="141" t="str">
        <f>VLOOKUP(E53,'LISTADO ATM'!$A$2:$B$900,2,0)</f>
        <v xml:space="preserve">ATM Oficina Monterrico </v>
      </c>
      <c r="H53" s="141" t="str">
        <f>VLOOKUP(E53,VIP!$A$2:$O19494,7,FALSE)</f>
        <v>Si</v>
      </c>
      <c r="I53" s="141" t="str">
        <f>VLOOKUP(E53,VIP!$A$2:$O11459,8,FALSE)</f>
        <v>Si</v>
      </c>
      <c r="J53" s="141" t="str">
        <f>VLOOKUP(E53,VIP!$A$2:$O11409,8,FALSE)</f>
        <v>Si</v>
      </c>
      <c r="K53" s="141" t="str">
        <f>VLOOKUP(E53,VIP!$A$2:$O14983,6,0)</f>
        <v>SI</v>
      </c>
      <c r="L53" s="142" t="s">
        <v>2216</v>
      </c>
      <c r="M53" s="98" t="s">
        <v>2442</v>
      </c>
      <c r="N53" s="98" t="s">
        <v>2449</v>
      </c>
      <c r="O53" s="141" t="s">
        <v>2581</v>
      </c>
      <c r="P53" s="141"/>
      <c r="Q53" s="98" t="s">
        <v>2216</v>
      </c>
    </row>
    <row r="54" spans="1:17" s="116" customFormat="1" ht="18" x14ac:dyDescent="0.25">
      <c r="A54" s="141" t="str">
        <f>VLOOKUP(E54,'LISTADO ATM'!$A$2:$C$901,3,0)</f>
        <v>NORTE</v>
      </c>
      <c r="B54" s="138" t="s">
        <v>2633</v>
      </c>
      <c r="C54" s="99">
        <v>44399.778761574074</v>
      </c>
      <c r="D54" s="99" t="s">
        <v>2178</v>
      </c>
      <c r="E54" s="133">
        <v>11</v>
      </c>
      <c r="F54" s="141" t="str">
        <f>VLOOKUP(E54,VIP!$A$2:$O14532,2,0)</f>
        <v>DRBR056</v>
      </c>
      <c r="G54" s="141" t="str">
        <f>VLOOKUP(E54,'LISTADO ATM'!$A$2:$B$900,2,0)</f>
        <v>ATM Hotel Viva Las Terrenas</v>
      </c>
      <c r="H54" s="141" t="str">
        <f>VLOOKUP(E54,VIP!$A$2:$O19493,7,FALSE)</f>
        <v>Si</v>
      </c>
      <c r="I54" s="141" t="str">
        <f>VLOOKUP(E54,VIP!$A$2:$O11458,8,FALSE)</f>
        <v>Si</v>
      </c>
      <c r="J54" s="141" t="str">
        <f>VLOOKUP(E54,VIP!$A$2:$O11408,8,FALSE)</f>
        <v>Si</v>
      </c>
      <c r="K54" s="141" t="str">
        <f>VLOOKUP(E54,VIP!$A$2:$O14982,6,0)</f>
        <v>NO</v>
      </c>
      <c r="L54" s="142" t="s">
        <v>2216</v>
      </c>
      <c r="M54" s="98" t="s">
        <v>2442</v>
      </c>
      <c r="N54" s="98" t="s">
        <v>2449</v>
      </c>
      <c r="O54" s="141" t="s">
        <v>2581</v>
      </c>
      <c r="P54" s="141"/>
      <c r="Q54" s="98" t="s">
        <v>2216</v>
      </c>
    </row>
    <row r="55" spans="1:17" s="116" customFormat="1" ht="18" x14ac:dyDescent="0.25">
      <c r="A55" s="141" t="str">
        <f>VLOOKUP(E55,'LISTADO ATM'!$A$2:$C$901,3,0)</f>
        <v>DISTRITO NACIONAL</v>
      </c>
      <c r="B55" s="138" t="s">
        <v>2664</v>
      </c>
      <c r="C55" s="99">
        <v>44399.782569444447</v>
      </c>
      <c r="D55" s="99" t="s">
        <v>2177</v>
      </c>
      <c r="E55" s="133">
        <v>554</v>
      </c>
      <c r="F55" s="141" t="str">
        <f>VLOOKUP(E55,VIP!$A$2:$O14557,2,0)</f>
        <v>DRBR011</v>
      </c>
      <c r="G55" s="141" t="str">
        <f>VLOOKUP(E55,'LISTADO ATM'!$A$2:$B$900,2,0)</f>
        <v xml:space="preserve">ATM Oficina Isabel La Católica I </v>
      </c>
      <c r="H55" s="141" t="str">
        <f>VLOOKUP(E55,VIP!$A$2:$O19518,7,FALSE)</f>
        <v>Si</v>
      </c>
      <c r="I55" s="141" t="str">
        <f>VLOOKUP(E55,VIP!$A$2:$O11483,8,FALSE)</f>
        <v>Si</v>
      </c>
      <c r="J55" s="141" t="str">
        <f>VLOOKUP(E55,VIP!$A$2:$O11433,8,FALSE)</f>
        <v>Si</v>
      </c>
      <c r="K55" s="141" t="str">
        <f>VLOOKUP(E55,VIP!$A$2:$O15007,6,0)</f>
        <v>NO</v>
      </c>
      <c r="L55" s="142" t="s">
        <v>2216</v>
      </c>
      <c r="M55" s="98" t="s">
        <v>2442</v>
      </c>
      <c r="N55" s="98" t="s">
        <v>2449</v>
      </c>
      <c r="O55" s="141" t="s">
        <v>2466</v>
      </c>
      <c r="P55" s="141"/>
      <c r="Q55" s="98" t="s">
        <v>2216</v>
      </c>
    </row>
    <row r="56" spans="1:17" s="116" customFormat="1" ht="18" x14ac:dyDescent="0.25">
      <c r="A56" s="141" t="str">
        <f>VLOOKUP(E56,'LISTADO ATM'!$A$2:$C$901,3,0)</f>
        <v>DISTRITO NACIONAL</v>
      </c>
      <c r="B56" s="138" t="s">
        <v>2663</v>
      </c>
      <c r="C56" s="99">
        <v>44399.783541666664</v>
      </c>
      <c r="D56" s="99" t="s">
        <v>2177</v>
      </c>
      <c r="E56" s="133">
        <v>883</v>
      </c>
      <c r="F56" s="141" t="str">
        <f>VLOOKUP(E56,VIP!$A$2:$O14556,2,0)</f>
        <v>DRBR883</v>
      </c>
      <c r="G56" s="141" t="str">
        <f>VLOOKUP(E56,'LISTADO ATM'!$A$2:$B$900,2,0)</f>
        <v xml:space="preserve">ATM Oficina Filadelfia Plaza </v>
      </c>
      <c r="H56" s="141" t="str">
        <f>VLOOKUP(E56,VIP!$A$2:$O19517,7,FALSE)</f>
        <v>Si</v>
      </c>
      <c r="I56" s="141" t="str">
        <f>VLOOKUP(E56,VIP!$A$2:$O11482,8,FALSE)</f>
        <v>Si</v>
      </c>
      <c r="J56" s="141" t="str">
        <f>VLOOKUP(E56,VIP!$A$2:$O11432,8,FALSE)</f>
        <v>Si</v>
      </c>
      <c r="K56" s="141" t="str">
        <f>VLOOKUP(E56,VIP!$A$2:$O15006,6,0)</f>
        <v>NO</v>
      </c>
      <c r="L56" s="142" t="s">
        <v>2242</v>
      </c>
      <c r="M56" s="98" t="s">
        <v>2442</v>
      </c>
      <c r="N56" s="98" t="s">
        <v>2449</v>
      </c>
      <c r="O56" s="141" t="s">
        <v>2451</v>
      </c>
      <c r="P56" s="141"/>
      <c r="Q56" s="98" t="s">
        <v>2242</v>
      </c>
    </row>
    <row r="57" spans="1:17" s="116" customFormat="1" ht="18" x14ac:dyDescent="0.25">
      <c r="A57" s="141" t="str">
        <f>VLOOKUP(E57,'LISTADO ATM'!$A$2:$C$901,3,0)</f>
        <v>DISTRITO NACIONAL</v>
      </c>
      <c r="B57" s="138" t="s">
        <v>2662</v>
      </c>
      <c r="C57" s="99">
        <v>44399.784282407411</v>
      </c>
      <c r="D57" s="99" t="s">
        <v>2177</v>
      </c>
      <c r="E57" s="133">
        <v>938</v>
      </c>
      <c r="F57" s="141" t="str">
        <f>VLOOKUP(E57,VIP!$A$2:$O14555,2,0)</f>
        <v>DRBR938</v>
      </c>
      <c r="G57" s="141" t="str">
        <f>VLOOKUP(E57,'LISTADO ATM'!$A$2:$B$900,2,0)</f>
        <v xml:space="preserve">ATM Autobanco Oficina Filadelfia Plaza </v>
      </c>
      <c r="H57" s="141" t="str">
        <f>VLOOKUP(E57,VIP!$A$2:$O19516,7,FALSE)</f>
        <v>Si</v>
      </c>
      <c r="I57" s="141" t="str">
        <f>VLOOKUP(E57,VIP!$A$2:$O11481,8,FALSE)</f>
        <v>Si</v>
      </c>
      <c r="J57" s="141" t="str">
        <f>VLOOKUP(E57,VIP!$A$2:$O11431,8,FALSE)</f>
        <v>Si</v>
      </c>
      <c r="K57" s="141" t="str">
        <f>VLOOKUP(E57,VIP!$A$2:$O15005,6,0)</f>
        <v>NO</v>
      </c>
      <c r="L57" s="142" t="s">
        <v>2242</v>
      </c>
      <c r="M57" s="98" t="s">
        <v>2442</v>
      </c>
      <c r="N57" s="98" t="s">
        <v>2449</v>
      </c>
      <c r="O57" s="141" t="s">
        <v>2451</v>
      </c>
      <c r="P57" s="141"/>
      <c r="Q57" s="98" t="s">
        <v>2242</v>
      </c>
    </row>
    <row r="58" spans="1:17" s="116" customFormat="1" ht="18" x14ac:dyDescent="0.25">
      <c r="A58" s="141" t="str">
        <f>VLOOKUP(E58,'LISTADO ATM'!$A$2:$C$901,3,0)</f>
        <v>NORTE</v>
      </c>
      <c r="B58" s="138" t="s">
        <v>2661</v>
      </c>
      <c r="C58" s="99">
        <v>44399.78533564815</v>
      </c>
      <c r="D58" s="99" t="s">
        <v>2465</v>
      </c>
      <c r="E58" s="133">
        <v>431</v>
      </c>
      <c r="F58" s="141" t="str">
        <f>VLOOKUP(E58,VIP!$A$2:$O14554,2,0)</f>
        <v>DRBR583</v>
      </c>
      <c r="G58" s="141" t="str">
        <f>VLOOKUP(E58,'LISTADO ATM'!$A$2:$B$900,2,0)</f>
        <v xml:space="preserve">ATM Autoservicio Sol (Santiago) </v>
      </c>
      <c r="H58" s="141" t="str">
        <f>VLOOKUP(E58,VIP!$A$2:$O19515,7,FALSE)</f>
        <v>Si</v>
      </c>
      <c r="I58" s="141" t="str">
        <f>VLOOKUP(E58,VIP!$A$2:$O11480,8,FALSE)</f>
        <v>Si</v>
      </c>
      <c r="J58" s="141" t="str">
        <f>VLOOKUP(E58,VIP!$A$2:$O11430,8,FALSE)</f>
        <v>Si</v>
      </c>
      <c r="K58" s="141" t="str">
        <f>VLOOKUP(E58,VIP!$A$2:$O15004,6,0)</f>
        <v>SI</v>
      </c>
      <c r="L58" s="142" t="s">
        <v>2557</v>
      </c>
      <c r="M58" s="98" t="s">
        <v>2442</v>
      </c>
      <c r="N58" s="98" t="s">
        <v>2449</v>
      </c>
      <c r="O58" s="141" t="s">
        <v>2466</v>
      </c>
      <c r="P58" s="141"/>
      <c r="Q58" s="98" t="s">
        <v>2557</v>
      </c>
    </row>
    <row r="59" spans="1:17" s="116" customFormat="1" ht="18" x14ac:dyDescent="0.25">
      <c r="A59" s="141" t="str">
        <f>VLOOKUP(E59,'LISTADO ATM'!$A$2:$C$901,3,0)</f>
        <v>DISTRITO NACIONAL</v>
      </c>
      <c r="B59" s="138" t="s">
        <v>2660</v>
      </c>
      <c r="C59" s="99">
        <v>44399.789571759262</v>
      </c>
      <c r="D59" s="99" t="s">
        <v>2177</v>
      </c>
      <c r="E59" s="133">
        <v>932</v>
      </c>
      <c r="F59" s="141" t="str">
        <f>VLOOKUP(E59,VIP!$A$2:$O14553,2,0)</f>
        <v>DRBR01E</v>
      </c>
      <c r="G59" s="141" t="str">
        <f>VLOOKUP(E59,'LISTADO ATM'!$A$2:$B$900,2,0)</f>
        <v xml:space="preserve">ATM Banco Agrícola </v>
      </c>
      <c r="H59" s="141" t="str">
        <f>VLOOKUP(E59,VIP!$A$2:$O19514,7,FALSE)</f>
        <v>Si</v>
      </c>
      <c r="I59" s="141" t="str">
        <f>VLOOKUP(E59,VIP!$A$2:$O11479,8,FALSE)</f>
        <v>Si</v>
      </c>
      <c r="J59" s="141" t="str">
        <f>VLOOKUP(E59,VIP!$A$2:$O11429,8,FALSE)</f>
        <v>Si</v>
      </c>
      <c r="K59" s="141" t="str">
        <f>VLOOKUP(E59,VIP!$A$2:$O15003,6,0)</f>
        <v>NO</v>
      </c>
      <c r="L59" s="142" t="s">
        <v>2216</v>
      </c>
      <c r="M59" s="98" t="s">
        <v>2442</v>
      </c>
      <c r="N59" s="98" t="s">
        <v>2449</v>
      </c>
      <c r="O59" s="141" t="s">
        <v>2451</v>
      </c>
      <c r="P59" s="141"/>
      <c r="Q59" s="98" t="s">
        <v>2216</v>
      </c>
    </row>
    <row r="60" spans="1:17" ht="18" x14ac:dyDescent="0.25">
      <c r="A60" s="141" t="str">
        <f>VLOOKUP(E60,'LISTADO ATM'!$A$2:$C$901,3,0)</f>
        <v>DISTRITO NACIONAL</v>
      </c>
      <c r="B60" s="138" t="s">
        <v>2659</v>
      </c>
      <c r="C60" s="99">
        <v>44399.798009259262</v>
      </c>
      <c r="D60" s="99" t="s">
        <v>2177</v>
      </c>
      <c r="E60" s="133">
        <v>407</v>
      </c>
      <c r="F60" s="141" t="str">
        <f>VLOOKUP(E60,VIP!$A$2:$O14552,2,0)</f>
        <v>DRBR407</v>
      </c>
      <c r="G60" s="141" t="str">
        <f>VLOOKUP(E60,'LISTADO ATM'!$A$2:$B$900,2,0)</f>
        <v xml:space="preserve">ATM Multicentro La Sirena Villa Mella </v>
      </c>
      <c r="H60" s="141" t="str">
        <f>VLOOKUP(E60,VIP!$A$2:$O19513,7,FALSE)</f>
        <v>Si</v>
      </c>
      <c r="I60" s="141" t="str">
        <f>VLOOKUP(E60,VIP!$A$2:$O11478,8,FALSE)</f>
        <v>Si</v>
      </c>
      <c r="J60" s="141" t="str">
        <f>VLOOKUP(E60,VIP!$A$2:$O11428,8,FALSE)</f>
        <v>Si</v>
      </c>
      <c r="K60" s="141" t="str">
        <f>VLOOKUP(E60,VIP!$A$2:$O15002,6,0)</f>
        <v>NO</v>
      </c>
      <c r="L60" s="142" t="s">
        <v>2461</v>
      </c>
      <c r="M60" s="98" t="s">
        <v>2442</v>
      </c>
      <c r="N60" s="98" t="s">
        <v>2449</v>
      </c>
      <c r="O60" s="141" t="s">
        <v>2451</v>
      </c>
      <c r="P60" s="141"/>
      <c r="Q60" s="98" t="s">
        <v>2461</v>
      </c>
    </row>
    <row r="61" spans="1:17" ht="18" x14ac:dyDescent="0.25">
      <c r="A61" s="141" t="str">
        <f>VLOOKUP(E61,'LISTADO ATM'!$A$2:$C$901,3,0)</f>
        <v>DISTRITO NACIONAL</v>
      </c>
      <c r="B61" s="138" t="s">
        <v>2658</v>
      </c>
      <c r="C61" s="99">
        <v>44399.800208333334</v>
      </c>
      <c r="D61" s="99" t="s">
        <v>2465</v>
      </c>
      <c r="E61" s="133">
        <v>160</v>
      </c>
      <c r="F61" s="141" t="str">
        <f>VLOOKUP(E61,VIP!$A$2:$O14551,2,0)</f>
        <v>DRBR160</v>
      </c>
      <c r="G61" s="141" t="str">
        <f>VLOOKUP(E61,'LISTADO ATM'!$A$2:$B$900,2,0)</f>
        <v xml:space="preserve">ATM Oficina Herrera </v>
      </c>
      <c r="H61" s="141" t="str">
        <f>VLOOKUP(E61,VIP!$A$2:$O19512,7,FALSE)</f>
        <v>Si</v>
      </c>
      <c r="I61" s="141" t="str">
        <f>VLOOKUP(E61,VIP!$A$2:$O11477,8,FALSE)</f>
        <v>Si</v>
      </c>
      <c r="J61" s="141" t="str">
        <f>VLOOKUP(E61,VIP!$A$2:$O11427,8,FALSE)</f>
        <v>Si</v>
      </c>
      <c r="K61" s="141" t="str">
        <f>VLOOKUP(E61,VIP!$A$2:$O15001,6,0)</f>
        <v>NO</v>
      </c>
      <c r="L61" s="142" t="s">
        <v>2556</v>
      </c>
      <c r="M61" s="98" t="s">
        <v>2442</v>
      </c>
      <c r="N61" s="98" t="s">
        <v>2449</v>
      </c>
      <c r="O61" s="141" t="s">
        <v>2466</v>
      </c>
      <c r="P61" s="141"/>
      <c r="Q61" s="98" t="s">
        <v>2556</v>
      </c>
    </row>
    <row r="62" spans="1:17" ht="18" x14ac:dyDescent="0.25">
      <c r="A62" s="141" t="str">
        <f>VLOOKUP(E62,'LISTADO ATM'!$A$2:$C$901,3,0)</f>
        <v>DISTRITO NACIONAL</v>
      </c>
      <c r="B62" s="138" t="s">
        <v>2657</v>
      </c>
      <c r="C62" s="99">
        <v>44399.801203703704</v>
      </c>
      <c r="D62" s="99" t="s">
        <v>2177</v>
      </c>
      <c r="E62" s="133">
        <v>745</v>
      </c>
      <c r="F62" s="141" t="str">
        <f>VLOOKUP(E62,VIP!$A$2:$O14550,2,0)</f>
        <v>DRBR027</v>
      </c>
      <c r="G62" s="141" t="str">
        <f>VLOOKUP(E62,'LISTADO ATM'!$A$2:$B$900,2,0)</f>
        <v xml:space="preserve">ATM Oficina Ave. Duarte </v>
      </c>
      <c r="H62" s="141" t="str">
        <f>VLOOKUP(E62,VIP!$A$2:$O19511,7,FALSE)</f>
        <v>No</v>
      </c>
      <c r="I62" s="141" t="str">
        <f>VLOOKUP(E62,VIP!$A$2:$O11476,8,FALSE)</f>
        <v>No</v>
      </c>
      <c r="J62" s="141" t="str">
        <f>VLOOKUP(E62,VIP!$A$2:$O11426,8,FALSE)</f>
        <v>No</v>
      </c>
      <c r="K62" s="141" t="str">
        <f>VLOOKUP(E62,VIP!$A$2:$O15000,6,0)</f>
        <v>NO</v>
      </c>
      <c r="L62" s="142" t="s">
        <v>2242</v>
      </c>
      <c r="M62" s="98" t="s">
        <v>2442</v>
      </c>
      <c r="N62" s="98" t="s">
        <v>2449</v>
      </c>
      <c r="O62" s="141" t="s">
        <v>2451</v>
      </c>
      <c r="P62" s="141"/>
      <c r="Q62" s="98" t="s">
        <v>2242</v>
      </c>
    </row>
    <row r="63" spans="1:17" ht="18" x14ac:dyDescent="0.25">
      <c r="A63" s="141" t="str">
        <f>VLOOKUP(E63,'LISTADO ATM'!$A$2:$C$901,3,0)</f>
        <v>SUR</v>
      </c>
      <c r="B63" s="138" t="s">
        <v>2656</v>
      </c>
      <c r="C63" s="99">
        <v>44399.802233796298</v>
      </c>
      <c r="D63" s="99" t="s">
        <v>2177</v>
      </c>
      <c r="E63" s="133">
        <v>616</v>
      </c>
      <c r="F63" s="141" t="str">
        <f>VLOOKUP(E63,VIP!$A$2:$O14549,2,0)</f>
        <v>DRBR187</v>
      </c>
      <c r="G63" s="141" t="str">
        <f>VLOOKUP(E63,'LISTADO ATM'!$A$2:$B$900,2,0)</f>
        <v xml:space="preserve">ATM 5ta. Brigada Barahona </v>
      </c>
      <c r="H63" s="141" t="str">
        <f>VLOOKUP(E63,VIP!$A$2:$O19510,7,FALSE)</f>
        <v>Si</v>
      </c>
      <c r="I63" s="141" t="str">
        <f>VLOOKUP(E63,VIP!$A$2:$O11475,8,FALSE)</f>
        <v>Si</v>
      </c>
      <c r="J63" s="141" t="str">
        <f>VLOOKUP(E63,VIP!$A$2:$O11425,8,FALSE)</f>
        <v>Si</v>
      </c>
      <c r="K63" s="141" t="str">
        <f>VLOOKUP(E63,VIP!$A$2:$O14999,6,0)</f>
        <v>NO</v>
      </c>
      <c r="L63" s="142" t="s">
        <v>2242</v>
      </c>
      <c r="M63" s="98" t="s">
        <v>2442</v>
      </c>
      <c r="N63" s="98" t="s">
        <v>2449</v>
      </c>
      <c r="O63" s="141" t="s">
        <v>2451</v>
      </c>
      <c r="P63" s="141"/>
      <c r="Q63" s="98" t="s">
        <v>2242</v>
      </c>
    </row>
    <row r="64" spans="1:17" ht="18" x14ac:dyDescent="0.25">
      <c r="A64" s="141" t="str">
        <f>VLOOKUP(E64,'LISTADO ATM'!$A$2:$C$901,3,0)</f>
        <v>DISTRITO NACIONAL</v>
      </c>
      <c r="B64" s="138" t="s">
        <v>2655</v>
      </c>
      <c r="C64" s="99">
        <v>44399.80400462963</v>
      </c>
      <c r="D64" s="99" t="s">
        <v>2177</v>
      </c>
      <c r="E64" s="133">
        <v>788</v>
      </c>
      <c r="F64" s="141" t="str">
        <f>VLOOKUP(E64,VIP!$A$2:$O14548,2,0)</f>
        <v>DRBR452</v>
      </c>
      <c r="G64" s="141" t="str">
        <f>VLOOKUP(E64,'LISTADO ATM'!$A$2:$B$900,2,0)</f>
        <v xml:space="preserve">ATM Relaciones Exteriores (Cancillería) </v>
      </c>
      <c r="H64" s="141" t="str">
        <f>VLOOKUP(E64,VIP!$A$2:$O19509,7,FALSE)</f>
        <v>No</v>
      </c>
      <c r="I64" s="141" t="str">
        <f>VLOOKUP(E64,VIP!$A$2:$O11474,8,FALSE)</f>
        <v>No</v>
      </c>
      <c r="J64" s="141" t="str">
        <f>VLOOKUP(E64,VIP!$A$2:$O11424,8,FALSE)</f>
        <v>No</v>
      </c>
      <c r="K64" s="141" t="str">
        <f>VLOOKUP(E64,VIP!$A$2:$O14998,6,0)</f>
        <v>NO</v>
      </c>
      <c r="L64" s="142" t="s">
        <v>2461</v>
      </c>
      <c r="M64" s="98" t="s">
        <v>2442</v>
      </c>
      <c r="N64" s="98" t="s">
        <v>2449</v>
      </c>
      <c r="O64" s="141" t="s">
        <v>2451</v>
      </c>
      <c r="P64" s="141"/>
      <c r="Q64" s="98" t="s">
        <v>2461</v>
      </c>
    </row>
    <row r="65" spans="1:17" ht="18" x14ac:dyDescent="0.25">
      <c r="A65" s="141" t="str">
        <f>VLOOKUP(E65,'LISTADO ATM'!$A$2:$C$901,3,0)</f>
        <v>NORTE</v>
      </c>
      <c r="B65" s="138" t="s">
        <v>2654</v>
      </c>
      <c r="C65" s="99">
        <v>44399.806458333333</v>
      </c>
      <c r="D65" s="99" t="s">
        <v>2600</v>
      </c>
      <c r="E65" s="133">
        <v>599</v>
      </c>
      <c r="F65" s="141" t="str">
        <f>VLOOKUP(E65,VIP!$A$2:$O14547,2,0)</f>
        <v>DRBR258</v>
      </c>
      <c r="G65" s="141" t="str">
        <f>VLOOKUP(E65,'LISTADO ATM'!$A$2:$B$900,2,0)</f>
        <v xml:space="preserve">ATM Oficina Plaza Internacional (Santiago) </v>
      </c>
      <c r="H65" s="141" t="str">
        <f>VLOOKUP(E65,VIP!$A$2:$O19508,7,FALSE)</f>
        <v>Si</v>
      </c>
      <c r="I65" s="141" t="str">
        <f>VLOOKUP(E65,VIP!$A$2:$O11473,8,FALSE)</f>
        <v>Si</v>
      </c>
      <c r="J65" s="141" t="str">
        <f>VLOOKUP(E65,VIP!$A$2:$O11423,8,FALSE)</f>
        <v>Si</v>
      </c>
      <c r="K65" s="141" t="str">
        <f>VLOOKUP(E65,VIP!$A$2:$O14997,6,0)</f>
        <v>NO</v>
      </c>
      <c r="L65" s="142" t="s">
        <v>2557</v>
      </c>
      <c r="M65" s="98" t="s">
        <v>2442</v>
      </c>
      <c r="N65" s="98" t="s">
        <v>2449</v>
      </c>
      <c r="O65" s="141" t="s">
        <v>2599</v>
      </c>
      <c r="P65" s="141"/>
      <c r="Q65" s="98" t="s">
        <v>2557</v>
      </c>
    </row>
    <row r="66" spans="1:17" ht="18" x14ac:dyDescent="0.25">
      <c r="A66" s="141" t="str">
        <f>VLOOKUP(E66,'LISTADO ATM'!$A$2:$C$901,3,0)</f>
        <v>DISTRITO NACIONAL</v>
      </c>
      <c r="B66" s="138" t="s">
        <v>2653</v>
      </c>
      <c r="C66" s="99">
        <v>44399.80777777778</v>
      </c>
      <c r="D66" s="99" t="s">
        <v>2177</v>
      </c>
      <c r="E66" s="133">
        <v>31</v>
      </c>
      <c r="F66" s="141" t="str">
        <f>VLOOKUP(E66,VIP!$A$2:$O14546,2,0)</f>
        <v>DRBR031</v>
      </c>
      <c r="G66" s="141" t="str">
        <f>VLOOKUP(E66,'LISTADO ATM'!$A$2:$B$900,2,0)</f>
        <v xml:space="preserve">ATM Oficina San Martín I </v>
      </c>
      <c r="H66" s="141" t="str">
        <f>VLOOKUP(E66,VIP!$A$2:$O19507,7,FALSE)</f>
        <v>Si</v>
      </c>
      <c r="I66" s="141" t="str">
        <f>VLOOKUP(E66,VIP!$A$2:$O11472,8,FALSE)</f>
        <v>Si</v>
      </c>
      <c r="J66" s="141" t="str">
        <f>VLOOKUP(E66,VIP!$A$2:$O11422,8,FALSE)</f>
        <v>Si</v>
      </c>
      <c r="K66" s="141" t="str">
        <f>VLOOKUP(E66,VIP!$A$2:$O14996,6,0)</f>
        <v>NO</v>
      </c>
      <c r="L66" s="142" t="s">
        <v>2216</v>
      </c>
      <c r="M66" s="98" t="s">
        <v>2442</v>
      </c>
      <c r="N66" s="98" t="s">
        <v>2449</v>
      </c>
      <c r="O66" s="141" t="s">
        <v>2451</v>
      </c>
      <c r="P66" s="141"/>
      <c r="Q66" s="98" t="s">
        <v>2216</v>
      </c>
    </row>
    <row r="67" spans="1:17" ht="18" x14ac:dyDescent="0.25">
      <c r="A67" s="141" t="str">
        <f>VLOOKUP(E67,'LISTADO ATM'!$A$2:$C$901,3,0)</f>
        <v>ESTE</v>
      </c>
      <c r="B67" s="138" t="s">
        <v>2652</v>
      </c>
      <c r="C67" s="99">
        <v>44399.810729166667</v>
      </c>
      <c r="D67" s="99" t="s">
        <v>2465</v>
      </c>
      <c r="E67" s="133">
        <v>117</v>
      </c>
      <c r="F67" s="141" t="str">
        <f>VLOOKUP(E67,VIP!$A$2:$O14545,2,0)</f>
        <v>DRBR117</v>
      </c>
      <c r="G67" s="141" t="str">
        <f>VLOOKUP(E67,'LISTADO ATM'!$A$2:$B$900,2,0)</f>
        <v xml:space="preserve">ATM Oficina El Seybo </v>
      </c>
      <c r="H67" s="141" t="str">
        <f>VLOOKUP(E67,VIP!$A$2:$O19506,7,FALSE)</f>
        <v>Si</v>
      </c>
      <c r="I67" s="141" t="str">
        <f>VLOOKUP(E67,VIP!$A$2:$O11471,8,FALSE)</f>
        <v>Si</v>
      </c>
      <c r="J67" s="141" t="str">
        <f>VLOOKUP(E67,VIP!$A$2:$O11421,8,FALSE)</f>
        <v>Si</v>
      </c>
      <c r="K67" s="141" t="str">
        <f>VLOOKUP(E67,VIP!$A$2:$O14995,6,0)</f>
        <v>SI</v>
      </c>
      <c r="L67" s="142" t="s">
        <v>2557</v>
      </c>
      <c r="M67" s="98" t="s">
        <v>2442</v>
      </c>
      <c r="N67" s="98" t="s">
        <v>2449</v>
      </c>
      <c r="O67" s="141" t="s">
        <v>2466</v>
      </c>
      <c r="P67" s="141"/>
      <c r="Q67" s="98" t="s">
        <v>2557</v>
      </c>
    </row>
    <row r="68" spans="1:17" ht="18" x14ac:dyDescent="0.25">
      <c r="A68" s="141" t="str">
        <f>VLOOKUP(E68,'LISTADO ATM'!$A$2:$C$901,3,0)</f>
        <v>DISTRITO NACIONAL</v>
      </c>
      <c r="B68" s="138" t="s">
        <v>2651</v>
      </c>
      <c r="C68" s="99">
        <v>44399.822997685187</v>
      </c>
      <c r="D68" s="99" t="s">
        <v>2445</v>
      </c>
      <c r="E68" s="133">
        <v>629</v>
      </c>
      <c r="F68" s="141" t="str">
        <f>VLOOKUP(E68,VIP!$A$2:$O14544,2,0)</f>
        <v>DRBR24M</v>
      </c>
      <c r="G68" s="141" t="str">
        <f>VLOOKUP(E68,'LISTADO ATM'!$A$2:$B$900,2,0)</f>
        <v xml:space="preserve">ATM Oficina Americana Independencia I </v>
      </c>
      <c r="H68" s="141" t="str">
        <f>VLOOKUP(E68,VIP!$A$2:$O19505,7,FALSE)</f>
        <v>Si</v>
      </c>
      <c r="I68" s="141" t="str">
        <f>VLOOKUP(E68,VIP!$A$2:$O11470,8,FALSE)</f>
        <v>Si</v>
      </c>
      <c r="J68" s="141" t="str">
        <f>VLOOKUP(E68,VIP!$A$2:$O11420,8,FALSE)</f>
        <v>Si</v>
      </c>
      <c r="K68" s="141" t="str">
        <f>VLOOKUP(E68,VIP!$A$2:$O14994,6,0)</f>
        <v>SI</v>
      </c>
      <c r="L68" s="142" t="s">
        <v>2414</v>
      </c>
      <c r="M68" s="98" t="s">
        <v>2442</v>
      </c>
      <c r="N68" s="98" t="s">
        <v>2449</v>
      </c>
      <c r="O68" s="141" t="s">
        <v>2450</v>
      </c>
      <c r="P68" s="141"/>
      <c r="Q68" s="98" t="s">
        <v>2414</v>
      </c>
    </row>
    <row r="69" spans="1:17" ht="18" x14ac:dyDescent="0.25">
      <c r="A69" s="141" t="str">
        <f>VLOOKUP(E69,'LISTADO ATM'!$A$2:$C$901,3,0)</f>
        <v>NORTE</v>
      </c>
      <c r="B69" s="138" t="s">
        <v>2650</v>
      </c>
      <c r="C69" s="99">
        <v>44399.849189814813</v>
      </c>
      <c r="D69" s="99" t="s">
        <v>2465</v>
      </c>
      <c r="E69" s="133">
        <v>157</v>
      </c>
      <c r="F69" s="141" t="str">
        <f>VLOOKUP(E69,VIP!$A$2:$O14543,2,0)</f>
        <v>DRBR157</v>
      </c>
      <c r="G69" s="141" t="str">
        <f>VLOOKUP(E69,'LISTADO ATM'!$A$2:$B$900,2,0)</f>
        <v xml:space="preserve">ATM Oficina Samaná </v>
      </c>
      <c r="H69" s="141" t="str">
        <f>VLOOKUP(E69,VIP!$A$2:$O19504,7,FALSE)</f>
        <v>Si</v>
      </c>
      <c r="I69" s="141" t="str">
        <f>VLOOKUP(E69,VIP!$A$2:$O11469,8,FALSE)</f>
        <v>Si</v>
      </c>
      <c r="J69" s="141" t="str">
        <f>VLOOKUP(E69,VIP!$A$2:$O11419,8,FALSE)</f>
        <v>Si</v>
      </c>
      <c r="K69" s="141" t="str">
        <f>VLOOKUP(E69,VIP!$A$2:$O14993,6,0)</f>
        <v>SI</v>
      </c>
      <c r="L69" s="142" t="s">
        <v>2414</v>
      </c>
      <c r="M69" s="98" t="s">
        <v>2442</v>
      </c>
      <c r="N69" s="98" t="s">
        <v>2449</v>
      </c>
      <c r="O69" s="141" t="s">
        <v>2466</v>
      </c>
      <c r="P69" s="141"/>
      <c r="Q69" s="98" t="s">
        <v>2414</v>
      </c>
    </row>
    <row r="70" spans="1:17" ht="18" x14ac:dyDescent="0.25">
      <c r="A70" s="141" t="str">
        <f>VLOOKUP(E70,'LISTADO ATM'!$A$2:$C$901,3,0)</f>
        <v>SUR</v>
      </c>
      <c r="B70" s="138" t="s">
        <v>2649</v>
      </c>
      <c r="C70" s="99">
        <v>44399.851840277777</v>
      </c>
      <c r="D70" s="99" t="s">
        <v>2465</v>
      </c>
      <c r="E70" s="133">
        <v>403</v>
      </c>
      <c r="F70" s="141" t="str">
        <f>VLOOKUP(E70,VIP!$A$2:$O14542,2,0)</f>
        <v>DRBR403</v>
      </c>
      <c r="G70" s="141" t="str">
        <f>VLOOKUP(E70,'LISTADO ATM'!$A$2:$B$900,2,0)</f>
        <v xml:space="preserve">ATM Oficina Vicente Noble </v>
      </c>
      <c r="H70" s="141" t="str">
        <f>VLOOKUP(E70,VIP!$A$2:$O19503,7,FALSE)</f>
        <v>Si</v>
      </c>
      <c r="I70" s="141" t="str">
        <f>VLOOKUP(E70,VIP!$A$2:$O11468,8,FALSE)</f>
        <v>Si</v>
      </c>
      <c r="J70" s="141" t="str">
        <f>VLOOKUP(E70,VIP!$A$2:$O11418,8,FALSE)</f>
        <v>Si</v>
      </c>
      <c r="K70" s="141" t="str">
        <f>VLOOKUP(E70,VIP!$A$2:$O14992,6,0)</f>
        <v>NO</v>
      </c>
      <c r="L70" s="142" t="s">
        <v>2414</v>
      </c>
      <c r="M70" s="98" t="s">
        <v>2442</v>
      </c>
      <c r="N70" s="98" t="s">
        <v>2449</v>
      </c>
      <c r="O70" s="141" t="s">
        <v>2466</v>
      </c>
      <c r="P70" s="141"/>
      <c r="Q70" s="98" t="s">
        <v>2414</v>
      </c>
    </row>
    <row r="71" spans="1:17" ht="18" x14ac:dyDescent="0.25">
      <c r="A71" s="141" t="str">
        <f>VLOOKUP(E71,'LISTADO ATM'!$A$2:$C$901,3,0)</f>
        <v>ESTE</v>
      </c>
      <c r="B71" s="138" t="s">
        <v>2648</v>
      </c>
      <c r="C71" s="99">
        <v>44399.860902777778</v>
      </c>
      <c r="D71" s="99" t="s">
        <v>2177</v>
      </c>
      <c r="E71" s="133">
        <v>294</v>
      </c>
      <c r="F71" s="141" t="str">
        <f>VLOOKUP(E71,VIP!$A$2:$O14541,2,0)</f>
        <v>DRBR294</v>
      </c>
      <c r="G71" s="141" t="str">
        <f>VLOOKUP(E71,'LISTADO ATM'!$A$2:$B$900,2,0)</f>
        <v xml:space="preserve">ATM Plaza Zaglul San Pedro II </v>
      </c>
      <c r="H71" s="141" t="str">
        <f>VLOOKUP(E71,VIP!$A$2:$O19502,7,FALSE)</f>
        <v>Si</v>
      </c>
      <c r="I71" s="141" t="str">
        <f>VLOOKUP(E71,VIP!$A$2:$O11467,8,FALSE)</f>
        <v>Si</v>
      </c>
      <c r="J71" s="141" t="str">
        <f>VLOOKUP(E71,VIP!$A$2:$O11417,8,FALSE)</f>
        <v>Si</v>
      </c>
      <c r="K71" s="141" t="str">
        <f>VLOOKUP(E71,VIP!$A$2:$O14991,6,0)</f>
        <v>NO</v>
      </c>
      <c r="L71" s="142" t="s">
        <v>2461</v>
      </c>
      <c r="M71" s="98" t="s">
        <v>2442</v>
      </c>
      <c r="N71" s="98" t="s">
        <v>2449</v>
      </c>
      <c r="O71" s="141" t="s">
        <v>2451</v>
      </c>
      <c r="P71" s="141"/>
      <c r="Q71" s="98" t="s">
        <v>2461</v>
      </c>
    </row>
    <row r="72" spans="1:17" ht="18" x14ac:dyDescent="0.25">
      <c r="A72" s="141" t="str">
        <f>VLOOKUP(E72,'LISTADO ATM'!$A$2:$C$901,3,0)</f>
        <v>NORTE</v>
      </c>
      <c r="B72" s="138" t="s">
        <v>2647</v>
      </c>
      <c r="C72" s="99">
        <v>44399.893796296295</v>
      </c>
      <c r="D72" s="99" t="s">
        <v>2465</v>
      </c>
      <c r="E72" s="133">
        <v>277</v>
      </c>
      <c r="F72" s="141" t="str">
        <f>VLOOKUP(E72,VIP!$A$2:$O14540,2,0)</f>
        <v>DRBR277</v>
      </c>
      <c r="G72" s="141" t="str">
        <f>VLOOKUP(E72,'LISTADO ATM'!$A$2:$B$900,2,0)</f>
        <v xml:space="preserve">ATM Oficina Duarte (Santiago) </v>
      </c>
      <c r="H72" s="141" t="str">
        <f>VLOOKUP(E72,VIP!$A$2:$O19501,7,FALSE)</f>
        <v>Si</v>
      </c>
      <c r="I72" s="141" t="str">
        <f>VLOOKUP(E72,VIP!$A$2:$O11466,8,FALSE)</f>
        <v>Si</v>
      </c>
      <c r="J72" s="141" t="str">
        <f>VLOOKUP(E72,VIP!$A$2:$O11416,8,FALSE)</f>
        <v>Si</v>
      </c>
      <c r="K72" s="141" t="str">
        <f>VLOOKUP(E72,VIP!$A$2:$O14990,6,0)</f>
        <v>NO</v>
      </c>
      <c r="L72" s="142" t="s">
        <v>2557</v>
      </c>
      <c r="M72" s="98" t="s">
        <v>2442</v>
      </c>
      <c r="N72" s="98" t="s">
        <v>2449</v>
      </c>
      <c r="O72" s="141" t="s">
        <v>2466</v>
      </c>
      <c r="P72" s="141"/>
      <c r="Q72" s="98" t="s">
        <v>2557</v>
      </c>
    </row>
    <row r="73" spans="1:17" ht="18" x14ac:dyDescent="0.25">
      <c r="A73" s="141" t="str">
        <f>VLOOKUP(E73,'LISTADO ATM'!$A$2:$C$901,3,0)</f>
        <v>DISTRITO NACIONAL</v>
      </c>
      <c r="B73" s="138" t="s">
        <v>2646</v>
      </c>
      <c r="C73" s="99">
        <v>44399.897083333337</v>
      </c>
      <c r="D73" s="99" t="s">
        <v>2177</v>
      </c>
      <c r="E73" s="133">
        <v>957</v>
      </c>
      <c r="F73" s="141" t="str">
        <f>VLOOKUP(E73,VIP!$A$2:$O14539,2,0)</f>
        <v>DRBR23F</v>
      </c>
      <c r="G73" s="141" t="str">
        <f>VLOOKUP(E73,'LISTADO ATM'!$A$2:$B$900,2,0)</f>
        <v xml:space="preserve">ATM Oficina Venezuela </v>
      </c>
      <c r="H73" s="141" t="str">
        <f>VLOOKUP(E73,VIP!$A$2:$O19500,7,FALSE)</f>
        <v>Si</v>
      </c>
      <c r="I73" s="141" t="str">
        <f>VLOOKUP(E73,VIP!$A$2:$O11465,8,FALSE)</f>
        <v>Si</v>
      </c>
      <c r="J73" s="141" t="str">
        <f>VLOOKUP(E73,VIP!$A$2:$O11415,8,FALSE)</f>
        <v>Si</v>
      </c>
      <c r="K73" s="141" t="str">
        <f>VLOOKUP(E73,VIP!$A$2:$O14989,6,0)</f>
        <v>SI</v>
      </c>
      <c r="L73" s="142" t="s">
        <v>2216</v>
      </c>
      <c r="M73" s="98" t="s">
        <v>2442</v>
      </c>
      <c r="N73" s="98" t="s">
        <v>2449</v>
      </c>
      <c r="O73" s="141" t="s">
        <v>2451</v>
      </c>
      <c r="P73" s="141"/>
      <c r="Q73" s="98" t="s">
        <v>2216</v>
      </c>
    </row>
    <row r="74" spans="1:17" ht="18" x14ac:dyDescent="0.25">
      <c r="A74" s="141" t="str">
        <f>VLOOKUP(E74,'LISTADO ATM'!$A$2:$C$901,3,0)</f>
        <v>NORTE</v>
      </c>
      <c r="B74" s="138" t="s">
        <v>2645</v>
      </c>
      <c r="C74" s="99">
        <v>44399.900740740741</v>
      </c>
      <c r="D74" s="99" t="s">
        <v>2178</v>
      </c>
      <c r="E74" s="133">
        <v>307</v>
      </c>
      <c r="F74" s="141" t="str">
        <f>VLOOKUP(E74,VIP!$A$2:$O14538,2,0)</f>
        <v>DRBR307</v>
      </c>
      <c r="G74" s="141" t="str">
        <f>VLOOKUP(E74,'LISTADO ATM'!$A$2:$B$900,2,0)</f>
        <v>ATM Oficina Nagua II</v>
      </c>
      <c r="H74" s="141" t="str">
        <f>VLOOKUP(E74,VIP!$A$2:$O19499,7,FALSE)</f>
        <v>Si</v>
      </c>
      <c r="I74" s="141" t="str">
        <f>VLOOKUP(E74,VIP!$A$2:$O11464,8,FALSE)</f>
        <v>Si</v>
      </c>
      <c r="J74" s="141" t="str">
        <f>VLOOKUP(E74,VIP!$A$2:$O11414,8,FALSE)</f>
        <v>Si</v>
      </c>
      <c r="K74" s="141" t="str">
        <f>VLOOKUP(E74,VIP!$A$2:$O14988,6,0)</f>
        <v>SI</v>
      </c>
      <c r="L74" s="142" t="s">
        <v>2461</v>
      </c>
      <c r="M74" s="98" t="s">
        <v>2442</v>
      </c>
      <c r="N74" s="98" t="s">
        <v>2449</v>
      </c>
      <c r="O74" s="141" t="s">
        <v>2581</v>
      </c>
      <c r="P74" s="141"/>
      <c r="Q74" s="98" t="s">
        <v>2461</v>
      </c>
    </row>
    <row r="75" spans="1:17" ht="18" x14ac:dyDescent="0.25">
      <c r="A75" s="141" t="str">
        <f>VLOOKUP(E75,'LISTADO ATM'!$A$2:$C$901,3,0)</f>
        <v>DISTRITO NACIONAL</v>
      </c>
      <c r="B75" s="138" t="s">
        <v>2644</v>
      </c>
      <c r="C75" s="99">
        <v>44399.904224537036</v>
      </c>
      <c r="D75" s="99" t="s">
        <v>2465</v>
      </c>
      <c r="E75" s="133">
        <v>946</v>
      </c>
      <c r="F75" s="141" t="str">
        <f>VLOOKUP(E75,VIP!$A$2:$O14537,2,0)</f>
        <v>DRBR24R</v>
      </c>
      <c r="G75" s="141" t="str">
        <f>VLOOKUP(E75,'LISTADO ATM'!$A$2:$B$900,2,0)</f>
        <v xml:space="preserve">ATM Oficina Núñez de Cáceres I </v>
      </c>
      <c r="H75" s="141" t="str">
        <f>VLOOKUP(E75,VIP!$A$2:$O19498,7,FALSE)</f>
        <v>Si</v>
      </c>
      <c r="I75" s="141" t="str">
        <f>VLOOKUP(E75,VIP!$A$2:$O11463,8,FALSE)</f>
        <v>Si</v>
      </c>
      <c r="J75" s="141" t="str">
        <f>VLOOKUP(E75,VIP!$A$2:$O11413,8,FALSE)</f>
        <v>Si</v>
      </c>
      <c r="K75" s="141" t="str">
        <f>VLOOKUP(E75,VIP!$A$2:$O14987,6,0)</f>
        <v>NO</v>
      </c>
      <c r="L75" s="142" t="s">
        <v>2557</v>
      </c>
      <c r="M75" s="98" t="s">
        <v>2442</v>
      </c>
      <c r="N75" s="98" t="s">
        <v>2449</v>
      </c>
      <c r="O75" s="141" t="s">
        <v>2466</v>
      </c>
      <c r="P75" s="141"/>
      <c r="Q75" s="98" t="s">
        <v>2557</v>
      </c>
    </row>
    <row r="76" spans="1:17" ht="18" x14ac:dyDescent="0.25">
      <c r="A76" s="141" t="str">
        <f>VLOOKUP(E76,'LISTADO ATM'!$A$2:$C$901,3,0)</f>
        <v>ESTE</v>
      </c>
      <c r="B76" s="138" t="s">
        <v>2643</v>
      </c>
      <c r="C76" s="99">
        <v>44399.906574074077</v>
      </c>
      <c r="D76" s="99" t="s">
        <v>2177</v>
      </c>
      <c r="E76" s="133">
        <v>472</v>
      </c>
      <c r="F76" s="141" t="str">
        <f>VLOOKUP(E76,VIP!$A$2:$O14536,2,0)</f>
        <v>DRBRA72</v>
      </c>
      <c r="G76" s="141" t="str">
        <f>VLOOKUP(E76,'LISTADO ATM'!$A$2:$B$900,2,0)</f>
        <v>ATM Ayuntamiento Ramon Santana</v>
      </c>
      <c r="H76" s="141" t="str">
        <f>VLOOKUP(E76,VIP!$A$2:$O19497,7,FALSE)</f>
        <v>Si</v>
      </c>
      <c r="I76" s="141" t="str">
        <f>VLOOKUP(E76,VIP!$A$2:$O11462,8,FALSE)</f>
        <v>Si</v>
      </c>
      <c r="J76" s="141" t="str">
        <f>VLOOKUP(E76,VIP!$A$2:$O11412,8,FALSE)</f>
        <v>Si</v>
      </c>
      <c r="K76" s="141" t="str">
        <f>VLOOKUP(E76,VIP!$A$2:$O14986,6,0)</f>
        <v>NO</v>
      </c>
      <c r="L76" s="142" t="s">
        <v>2242</v>
      </c>
      <c r="M76" s="98" t="s">
        <v>2442</v>
      </c>
      <c r="N76" s="98" t="s">
        <v>2449</v>
      </c>
      <c r="O76" s="141" t="s">
        <v>2451</v>
      </c>
      <c r="P76" s="141"/>
      <c r="Q76" s="98" t="s">
        <v>2242</v>
      </c>
    </row>
    <row r="77" spans="1:17" ht="18" x14ac:dyDescent="0.25">
      <c r="A77" s="141" t="str">
        <f>VLOOKUP(E77,'LISTADO ATM'!$A$2:$C$901,3,0)</f>
        <v>DISTRITO NACIONAL</v>
      </c>
      <c r="B77" s="138" t="s">
        <v>2642</v>
      </c>
      <c r="C77" s="99">
        <v>44399.910509259258</v>
      </c>
      <c r="D77" s="99" t="s">
        <v>2177</v>
      </c>
      <c r="E77" s="133">
        <v>717</v>
      </c>
      <c r="F77" s="141" t="str">
        <f>VLOOKUP(E77,VIP!$A$2:$O14535,2,0)</f>
        <v>DRBR24K</v>
      </c>
      <c r="G77" s="141" t="str">
        <f>VLOOKUP(E77,'LISTADO ATM'!$A$2:$B$900,2,0)</f>
        <v xml:space="preserve">ATM Oficina Los Alcarrizos </v>
      </c>
      <c r="H77" s="141" t="str">
        <f>VLOOKUP(E77,VIP!$A$2:$O19496,7,FALSE)</f>
        <v>Si</v>
      </c>
      <c r="I77" s="141" t="str">
        <f>VLOOKUP(E77,VIP!$A$2:$O11461,8,FALSE)</f>
        <v>Si</v>
      </c>
      <c r="J77" s="141" t="str">
        <f>VLOOKUP(E77,VIP!$A$2:$O11411,8,FALSE)</f>
        <v>Si</v>
      </c>
      <c r="K77" s="141" t="str">
        <f>VLOOKUP(E77,VIP!$A$2:$O14985,6,0)</f>
        <v>SI</v>
      </c>
      <c r="L77" s="142" t="s">
        <v>2216</v>
      </c>
      <c r="M77" s="98" t="s">
        <v>2442</v>
      </c>
      <c r="N77" s="98" t="s">
        <v>2449</v>
      </c>
      <c r="O77" s="141" t="s">
        <v>2451</v>
      </c>
      <c r="P77" s="141"/>
      <c r="Q77" s="98" t="s">
        <v>2216</v>
      </c>
    </row>
    <row r="78" spans="1:17" ht="18" x14ac:dyDescent="0.25">
      <c r="A78" s="141" t="str">
        <f>VLOOKUP(E78,'LISTADO ATM'!$A$2:$C$901,3,0)</f>
        <v>NORTE</v>
      </c>
      <c r="B78" s="138" t="s">
        <v>2641</v>
      </c>
      <c r="C78" s="99">
        <v>44399.912893518522</v>
      </c>
      <c r="D78" s="99" t="s">
        <v>2465</v>
      </c>
      <c r="E78" s="133">
        <v>304</v>
      </c>
      <c r="F78" s="141" t="str">
        <f>VLOOKUP(E78,VIP!$A$2:$O14534,2,0)</f>
        <v>DRBR304</v>
      </c>
      <c r="G78" s="141" t="str">
        <f>VLOOKUP(E78,'LISTADO ATM'!$A$2:$B$900,2,0)</f>
        <v xml:space="preserve">ATM Multicentro La Sirena Estrella Sadhala </v>
      </c>
      <c r="H78" s="141" t="str">
        <f>VLOOKUP(E78,VIP!$A$2:$O19495,7,FALSE)</f>
        <v>Si</v>
      </c>
      <c r="I78" s="141" t="str">
        <f>VLOOKUP(E78,VIP!$A$2:$O11460,8,FALSE)</f>
        <v>Si</v>
      </c>
      <c r="J78" s="141" t="str">
        <f>VLOOKUP(E78,VIP!$A$2:$O11410,8,FALSE)</f>
        <v>Si</v>
      </c>
      <c r="K78" s="141" t="str">
        <f>VLOOKUP(E78,VIP!$A$2:$O14984,6,0)</f>
        <v>NO</v>
      </c>
      <c r="L78" s="142" t="s">
        <v>2557</v>
      </c>
      <c r="M78" s="98" t="s">
        <v>2442</v>
      </c>
      <c r="N78" s="98" t="s">
        <v>2449</v>
      </c>
      <c r="O78" s="141" t="s">
        <v>2466</v>
      </c>
      <c r="P78" s="141"/>
      <c r="Q78" s="98" t="s">
        <v>2557</v>
      </c>
    </row>
    <row r="79" spans="1:17" ht="18" x14ac:dyDescent="0.25">
      <c r="A79" s="141" t="str">
        <f>VLOOKUP(E79,'LISTADO ATM'!$A$2:$C$901,3,0)</f>
        <v>DISTRITO NACIONAL</v>
      </c>
      <c r="B79" s="138" t="s">
        <v>2640</v>
      </c>
      <c r="C79" s="99">
        <v>44399.917905092596</v>
      </c>
      <c r="D79" s="99" t="s">
        <v>2177</v>
      </c>
      <c r="E79" s="133">
        <v>622</v>
      </c>
      <c r="F79" s="141" t="str">
        <f>VLOOKUP(E79,VIP!$A$2:$O14533,2,0)</f>
        <v>DRBR622</v>
      </c>
      <c r="G79" s="141" t="str">
        <f>VLOOKUP(E79,'LISTADO ATM'!$A$2:$B$900,2,0)</f>
        <v xml:space="preserve">ATM Ayuntamiento D.N. </v>
      </c>
      <c r="H79" s="141" t="str">
        <f>VLOOKUP(E79,VIP!$A$2:$O19494,7,FALSE)</f>
        <v>Si</v>
      </c>
      <c r="I79" s="141" t="str">
        <f>VLOOKUP(E79,VIP!$A$2:$O11459,8,FALSE)</f>
        <v>Si</v>
      </c>
      <c r="J79" s="141" t="str">
        <f>VLOOKUP(E79,VIP!$A$2:$O11409,8,FALSE)</f>
        <v>Si</v>
      </c>
      <c r="K79" s="141" t="str">
        <f>VLOOKUP(E79,VIP!$A$2:$O14983,6,0)</f>
        <v>NO</v>
      </c>
      <c r="L79" s="142" t="s">
        <v>2242</v>
      </c>
      <c r="M79" s="98" t="s">
        <v>2442</v>
      </c>
      <c r="N79" s="98" t="s">
        <v>2449</v>
      </c>
      <c r="O79" s="141" t="s">
        <v>2451</v>
      </c>
      <c r="P79" s="141"/>
      <c r="Q79" s="98" t="s">
        <v>2242</v>
      </c>
    </row>
    <row r="80" spans="1:17" ht="18" x14ac:dyDescent="0.25">
      <c r="A80" s="141" t="str">
        <f>VLOOKUP(E80,'LISTADO ATM'!$A$2:$C$901,3,0)</f>
        <v>NORTE</v>
      </c>
      <c r="B80" s="138" t="s">
        <v>2670</v>
      </c>
      <c r="C80" s="99">
        <v>44399.934884259259</v>
      </c>
      <c r="D80" s="99" t="s">
        <v>2465</v>
      </c>
      <c r="E80" s="133">
        <v>142</v>
      </c>
      <c r="F80" s="141" t="str">
        <f>VLOOKUP(E80,VIP!$A$2:$O14539,2,0)</f>
        <v>DRBR142</v>
      </c>
      <c r="G80" s="141" t="str">
        <f>VLOOKUP(E80,'LISTADO ATM'!$A$2:$B$900,2,0)</f>
        <v xml:space="preserve">ATM Centro de Caja Galerías Bonao </v>
      </c>
      <c r="H80" s="141" t="str">
        <f>VLOOKUP(E80,VIP!$A$2:$O19500,7,FALSE)</f>
        <v>Si</v>
      </c>
      <c r="I80" s="141" t="str">
        <f>VLOOKUP(E80,VIP!$A$2:$O11465,8,FALSE)</f>
        <v>Si</v>
      </c>
      <c r="J80" s="141" t="str">
        <f>VLOOKUP(E80,VIP!$A$2:$O11415,8,FALSE)</f>
        <v>Si</v>
      </c>
      <c r="K80" s="141" t="str">
        <f>VLOOKUP(E80,VIP!$A$2:$O14989,6,0)</f>
        <v>SI</v>
      </c>
      <c r="L80" s="142" t="s">
        <v>2414</v>
      </c>
      <c r="M80" s="98" t="s">
        <v>2442</v>
      </c>
      <c r="N80" s="98" t="s">
        <v>2449</v>
      </c>
      <c r="O80" s="141" t="s">
        <v>2466</v>
      </c>
      <c r="P80" s="141"/>
      <c r="Q80" s="98" t="s">
        <v>2414</v>
      </c>
    </row>
    <row r="81" spans="1:17" ht="18" x14ac:dyDescent="0.25">
      <c r="A81" s="141" t="str">
        <f>VLOOKUP(E81,'LISTADO ATM'!$A$2:$C$901,3,0)</f>
        <v>DISTRITO NACIONAL</v>
      </c>
      <c r="B81" s="138" t="s">
        <v>2669</v>
      </c>
      <c r="C81" s="99">
        <v>44399.936226851853</v>
      </c>
      <c r="D81" s="99" t="s">
        <v>2445</v>
      </c>
      <c r="E81" s="133">
        <v>169</v>
      </c>
      <c r="F81" s="141" t="str">
        <f>VLOOKUP(E81,VIP!$A$2:$O14538,2,0)</f>
        <v>DRBR169</v>
      </c>
      <c r="G81" s="141" t="str">
        <f>VLOOKUP(E81,'LISTADO ATM'!$A$2:$B$900,2,0)</f>
        <v xml:space="preserve">ATM Oficina Caonabo </v>
      </c>
      <c r="H81" s="141" t="str">
        <f>VLOOKUP(E81,VIP!$A$2:$O19499,7,FALSE)</f>
        <v>Si</v>
      </c>
      <c r="I81" s="141" t="str">
        <f>VLOOKUP(E81,VIP!$A$2:$O11464,8,FALSE)</f>
        <v>Si</v>
      </c>
      <c r="J81" s="141" t="str">
        <f>VLOOKUP(E81,VIP!$A$2:$O11414,8,FALSE)</f>
        <v>Si</v>
      </c>
      <c r="K81" s="141" t="str">
        <f>VLOOKUP(E81,VIP!$A$2:$O14988,6,0)</f>
        <v>NO</v>
      </c>
      <c r="L81" s="142" t="s">
        <v>2414</v>
      </c>
      <c r="M81" s="98" t="s">
        <v>2442</v>
      </c>
      <c r="N81" s="98" t="s">
        <v>2449</v>
      </c>
      <c r="O81" s="141" t="s">
        <v>2450</v>
      </c>
      <c r="P81" s="141"/>
      <c r="Q81" s="98" t="s">
        <v>2414</v>
      </c>
    </row>
    <row r="82" spans="1:17" ht="18" x14ac:dyDescent="0.25">
      <c r="A82" s="141" t="str">
        <f>VLOOKUP(E82,'LISTADO ATM'!$A$2:$C$901,3,0)</f>
        <v>NORTE</v>
      </c>
      <c r="B82" s="138" t="s">
        <v>2668</v>
      </c>
      <c r="C82" s="99">
        <v>44399.937361111108</v>
      </c>
      <c r="D82" s="99" t="s">
        <v>2465</v>
      </c>
      <c r="E82" s="133">
        <v>256</v>
      </c>
      <c r="F82" s="141" t="str">
        <f>VLOOKUP(E82,VIP!$A$2:$O14537,2,0)</f>
        <v>DRBR256</v>
      </c>
      <c r="G82" s="141" t="str">
        <f>VLOOKUP(E82,'LISTADO ATM'!$A$2:$B$900,2,0)</f>
        <v xml:space="preserve">ATM Oficina Licey Al Medio </v>
      </c>
      <c r="H82" s="141" t="str">
        <f>VLOOKUP(E82,VIP!$A$2:$O19498,7,FALSE)</f>
        <v>Si</v>
      </c>
      <c r="I82" s="141" t="str">
        <f>VLOOKUP(E82,VIP!$A$2:$O11463,8,FALSE)</f>
        <v>Si</v>
      </c>
      <c r="J82" s="141" t="str">
        <f>VLOOKUP(E82,VIP!$A$2:$O11413,8,FALSE)</f>
        <v>Si</v>
      </c>
      <c r="K82" s="141" t="str">
        <f>VLOOKUP(E82,VIP!$A$2:$O14987,6,0)</f>
        <v>NO</v>
      </c>
      <c r="L82" s="142" t="s">
        <v>2414</v>
      </c>
      <c r="M82" s="98" t="s">
        <v>2442</v>
      </c>
      <c r="N82" s="98" t="s">
        <v>2449</v>
      </c>
      <c r="O82" s="141" t="s">
        <v>2466</v>
      </c>
      <c r="P82" s="141"/>
      <c r="Q82" s="98" t="s">
        <v>2414</v>
      </c>
    </row>
    <row r="83" spans="1:17" ht="18" x14ac:dyDescent="0.25">
      <c r="A83" s="141" t="str">
        <f>VLOOKUP(E83,'LISTADO ATM'!$A$2:$C$901,3,0)</f>
        <v>DISTRITO NACIONAL</v>
      </c>
      <c r="B83" s="138" t="s">
        <v>2667</v>
      </c>
      <c r="C83" s="99">
        <v>44399.939409722225</v>
      </c>
      <c r="D83" s="99" t="s">
        <v>2465</v>
      </c>
      <c r="E83" s="133">
        <v>516</v>
      </c>
      <c r="F83" s="141" t="str">
        <f>VLOOKUP(E83,VIP!$A$2:$O14536,2,0)</f>
        <v>DRBR516</v>
      </c>
      <c r="G83" s="141" t="str">
        <f>VLOOKUP(E83,'LISTADO ATM'!$A$2:$B$900,2,0)</f>
        <v xml:space="preserve">ATM Oficina Gascue </v>
      </c>
      <c r="H83" s="141" t="str">
        <f>VLOOKUP(E83,VIP!$A$2:$O19497,7,FALSE)</f>
        <v>Si</v>
      </c>
      <c r="I83" s="141" t="str">
        <f>VLOOKUP(E83,VIP!$A$2:$O11462,8,FALSE)</f>
        <v>Si</v>
      </c>
      <c r="J83" s="141" t="str">
        <f>VLOOKUP(E83,VIP!$A$2:$O11412,8,FALSE)</f>
        <v>Si</v>
      </c>
      <c r="K83" s="141" t="str">
        <f>VLOOKUP(E83,VIP!$A$2:$O14986,6,0)</f>
        <v>SI</v>
      </c>
      <c r="L83" s="142" t="s">
        <v>2414</v>
      </c>
      <c r="M83" s="98" t="s">
        <v>2442</v>
      </c>
      <c r="N83" s="98" t="s">
        <v>2449</v>
      </c>
      <c r="O83" s="141" t="s">
        <v>2466</v>
      </c>
      <c r="P83" s="141"/>
      <c r="Q83" s="98" t="s">
        <v>2414</v>
      </c>
    </row>
    <row r="84" spans="1:17" ht="18" x14ac:dyDescent="0.25">
      <c r="A84" s="141" t="str">
        <f>VLOOKUP(E84,'LISTADO ATM'!$A$2:$C$901,3,0)</f>
        <v>ESTE</v>
      </c>
      <c r="B84" s="138" t="s">
        <v>2666</v>
      </c>
      <c r="C84" s="99">
        <v>44399.941377314812</v>
      </c>
      <c r="D84" s="99" t="s">
        <v>2465</v>
      </c>
      <c r="E84" s="133">
        <v>609</v>
      </c>
      <c r="F84" s="141" t="str">
        <f>VLOOKUP(E84,VIP!$A$2:$O14535,2,0)</f>
        <v>DRBR120</v>
      </c>
      <c r="G84" s="141" t="str">
        <f>VLOOKUP(E84,'LISTADO ATM'!$A$2:$B$900,2,0)</f>
        <v xml:space="preserve">ATM S/M Jumbo (San Pedro) </v>
      </c>
      <c r="H84" s="141" t="str">
        <f>VLOOKUP(E84,VIP!$A$2:$O19496,7,FALSE)</f>
        <v>Si</v>
      </c>
      <c r="I84" s="141" t="str">
        <f>VLOOKUP(E84,VIP!$A$2:$O11461,8,FALSE)</f>
        <v>Si</v>
      </c>
      <c r="J84" s="141" t="str">
        <f>VLOOKUP(E84,VIP!$A$2:$O11411,8,FALSE)</f>
        <v>Si</v>
      </c>
      <c r="K84" s="141" t="str">
        <f>VLOOKUP(E84,VIP!$A$2:$O14985,6,0)</f>
        <v>NO</v>
      </c>
      <c r="L84" s="142" t="s">
        <v>2414</v>
      </c>
      <c r="M84" s="98" t="s">
        <v>2442</v>
      </c>
      <c r="N84" s="98" t="s">
        <v>2449</v>
      </c>
      <c r="O84" s="141" t="s">
        <v>2466</v>
      </c>
      <c r="P84" s="141"/>
      <c r="Q84" s="98" t="s">
        <v>2414</v>
      </c>
    </row>
    <row r="85" spans="1:17" ht="18" x14ac:dyDescent="0.25">
      <c r="A85" s="141" t="str">
        <f>VLOOKUP(E85,'LISTADO ATM'!$A$2:$C$901,3,0)</f>
        <v>ESTE</v>
      </c>
      <c r="B85" s="138" t="s">
        <v>2665</v>
      </c>
      <c r="C85" s="99">
        <v>44399.942511574074</v>
      </c>
      <c r="D85" s="99" t="s">
        <v>2465</v>
      </c>
      <c r="E85" s="133">
        <v>631</v>
      </c>
      <c r="F85" s="141" t="str">
        <f>VLOOKUP(E85,VIP!$A$2:$O14534,2,0)</f>
        <v>DRBR417</v>
      </c>
      <c r="G85" s="141" t="str">
        <f>VLOOKUP(E85,'LISTADO ATM'!$A$2:$B$900,2,0)</f>
        <v xml:space="preserve">ATM ASOCODEQUI (San Pedro) </v>
      </c>
      <c r="H85" s="141" t="str">
        <f>VLOOKUP(E85,VIP!$A$2:$O19495,7,FALSE)</f>
        <v>Si</v>
      </c>
      <c r="I85" s="141" t="str">
        <f>VLOOKUP(E85,VIP!$A$2:$O11460,8,FALSE)</f>
        <v>Si</v>
      </c>
      <c r="J85" s="141" t="str">
        <f>VLOOKUP(E85,VIP!$A$2:$O11410,8,FALSE)</f>
        <v>Si</v>
      </c>
      <c r="K85" s="141" t="str">
        <f>VLOOKUP(E85,VIP!$A$2:$O14984,6,0)</f>
        <v>NO</v>
      </c>
      <c r="L85" s="142" t="s">
        <v>2414</v>
      </c>
      <c r="M85" s="98" t="s">
        <v>2442</v>
      </c>
      <c r="N85" s="98" t="s">
        <v>2449</v>
      </c>
      <c r="O85" s="141" t="s">
        <v>2466</v>
      </c>
      <c r="P85" s="141"/>
      <c r="Q85" s="98" t="s">
        <v>2414</v>
      </c>
    </row>
    <row r="86" spans="1:17" ht="18" x14ac:dyDescent="0.25">
      <c r="A86" s="141" t="str">
        <f>VLOOKUP(E86,'LISTADO ATM'!$A$2:$C$901,3,0)</f>
        <v>SUR</v>
      </c>
      <c r="B86" s="138">
        <v>3335964324</v>
      </c>
      <c r="C86" s="99">
        <v>44399.943055555559</v>
      </c>
      <c r="D86" s="99" t="s">
        <v>2465</v>
      </c>
      <c r="E86" s="133">
        <v>730</v>
      </c>
      <c r="F86" s="141" t="str">
        <f>VLOOKUP(E86,VIP!$A$2:$O14540,2,0)</f>
        <v>DRBR082</v>
      </c>
      <c r="G86" s="141" t="str">
        <f>VLOOKUP(E86,'LISTADO ATM'!$A$2:$B$900,2,0)</f>
        <v xml:space="preserve">ATM Palacio de Justicia Barahona </v>
      </c>
      <c r="H86" s="141" t="str">
        <f>VLOOKUP(E86,VIP!$A$2:$O19501,7,FALSE)</f>
        <v>Si</v>
      </c>
      <c r="I86" s="141" t="str">
        <f>VLOOKUP(E86,VIP!$A$2:$O11466,8,FALSE)</f>
        <v>Si</v>
      </c>
      <c r="J86" s="141" t="str">
        <f>VLOOKUP(E86,VIP!$A$2:$O11416,8,FALSE)</f>
        <v>Si</v>
      </c>
      <c r="K86" s="141" t="str">
        <f>VLOOKUP(E86,VIP!$A$2:$O14990,6,0)</f>
        <v>NO</v>
      </c>
      <c r="L86" s="142" t="s">
        <v>2414</v>
      </c>
      <c r="M86" s="98" t="s">
        <v>2442</v>
      </c>
      <c r="N86" s="98" t="s">
        <v>2449</v>
      </c>
      <c r="O86" s="141" t="s">
        <v>2466</v>
      </c>
      <c r="P86" s="141"/>
      <c r="Q86" s="98" t="s">
        <v>2414</v>
      </c>
    </row>
    <row r="87" spans="1:17" ht="18" x14ac:dyDescent="0.25">
      <c r="A87" s="141" t="str">
        <f>VLOOKUP(E87,'LISTADO ATM'!$A$2:$C$901,3,0)</f>
        <v>DISTRITO NACIONAL</v>
      </c>
      <c r="B87" s="138" t="s">
        <v>2671</v>
      </c>
      <c r="C87" s="99">
        <v>44400.053854166668</v>
      </c>
      <c r="D87" s="99" t="s">
        <v>2177</v>
      </c>
      <c r="E87" s="133">
        <v>938</v>
      </c>
      <c r="F87" s="141" t="str">
        <f>VLOOKUP(E87,VIP!$A$2:$O14541,2,0)</f>
        <v>DRBR938</v>
      </c>
      <c r="G87" s="141" t="str">
        <f>VLOOKUP(E87,'LISTADO ATM'!$A$2:$B$900,2,0)</f>
        <v xml:space="preserve">ATM Autobanco Oficina Filadelfia Plaza </v>
      </c>
      <c r="H87" s="141" t="str">
        <f>VLOOKUP(E87,VIP!$A$2:$O19502,7,FALSE)</f>
        <v>Si</v>
      </c>
      <c r="I87" s="141" t="str">
        <f>VLOOKUP(E87,VIP!$A$2:$O11467,8,FALSE)</f>
        <v>Si</v>
      </c>
      <c r="J87" s="141" t="str">
        <f>VLOOKUP(E87,VIP!$A$2:$O11417,8,FALSE)</f>
        <v>Si</v>
      </c>
      <c r="K87" s="141" t="str">
        <f>VLOOKUP(E87,VIP!$A$2:$O14991,6,0)</f>
        <v>NO</v>
      </c>
      <c r="L87" s="142" t="s">
        <v>2242</v>
      </c>
      <c r="M87" s="98" t="s">
        <v>2442</v>
      </c>
      <c r="N87" s="98" t="s">
        <v>2449</v>
      </c>
      <c r="O87" s="141" t="s">
        <v>2451</v>
      </c>
      <c r="P87" s="141"/>
      <c r="Q87" s="98" t="s">
        <v>2242</v>
      </c>
    </row>
    <row r="88" spans="1:17" ht="18" x14ac:dyDescent="0.25">
      <c r="A88" s="141" t="str">
        <f>VLOOKUP(E88,'LISTADO ATM'!$A$2:$C$901,3,0)</f>
        <v>DISTRITO NACIONAL</v>
      </c>
      <c r="B88" s="138" t="s">
        <v>2672</v>
      </c>
      <c r="C88" s="99">
        <v>44400.055162037039</v>
      </c>
      <c r="D88" s="99" t="s">
        <v>2177</v>
      </c>
      <c r="E88" s="133">
        <v>744</v>
      </c>
      <c r="F88" s="141" t="str">
        <f>VLOOKUP(E88,VIP!$A$2:$O14542,2,0)</f>
        <v>DRBR289</v>
      </c>
      <c r="G88" s="141" t="str">
        <f>VLOOKUP(E88,'LISTADO ATM'!$A$2:$B$900,2,0)</f>
        <v xml:space="preserve">ATM Multicentro La Sirena Venezuela </v>
      </c>
      <c r="H88" s="141" t="str">
        <f>VLOOKUP(E88,VIP!$A$2:$O19503,7,FALSE)</f>
        <v>Si</v>
      </c>
      <c r="I88" s="141" t="str">
        <f>VLOOKUP(E88,VIP!$A$2:$O11468,8,FALSE)</f>
        <v>Si</v>
      </c>
      <c r="J88" s="141" t="str">
        <f>VLOOKUP(E88,VIP!$A$2:$O11418,8,FALSE)</f>
        <v>Si</v>
      </c>
      <c r="K88" s="141" t="str">
        <f>VLOOKUP(E88,VIP!$A$2:$O14992,6,0)</f>
        <v>SI</v>
      </c>
      <c r="L88" s="142" t="s">
        <v>2242</v>
      </c>
      <c r="M88" s="98" t="s">
        <v>2442</v>
      </c>
      <c r="N88" s="98" t="s">
        <v>2449</v>
      </c>
      <c r="O88" s="141" t="s">
        <v>2451</v>
      </c>
      <c r="P88" s="141"/>
      <c r="Q88" s="98" t="s">
        <v>2242</v>
      </c>
    </row>
    <row r="89" spans="1:17" ht="18" x14ac:dyDescent="0.25">
      <c r="A89" s="141" t="str">
        <f>VLOOKUP(E89,'LISTADO ATM'!$A$2:$C$901,3,0)</f>
        <v>ESTE</v>
      </c>
      <c r="B89" s="138" t="s">
        <v>2673</v>
      </c>
      <c r="C89" s="99">
        <v>44400.056388888886</v>
      </c>
      <c r="D89" s="99" t="s">
        <v>2177</v>
      </c>
      <c r="E89" s="133">
        <v>213</v>
      </c>
      <c r="F89" s="141" t="str">
        <f>VLOOKUP(E89,VIP!$A$2:$O14543,2,0)</f>
        <v>DRBR213</v>
      </c>
      <c r="G89" s="141" t="str">
        <f>VLOOKUP(E89,'LISTADO ATM'!$A$2:$B$900,2,0)</f>
        <v xml:space="preserve">ATM Almacenes Iberia (La Romana) </v>
      </c>
      <c r="H89" s="141" t="str">
        <f>VLOOKUP(E89,VIP!$A$2:$O19504,7,FALSE)</f>
        <v>Si</v>
      </c>
      <c r="I89" s="141" t="str">
        <f>VLOOKUP(E89,VIP!$A$2:$O11469,8,FALSE)</f>
        <v>Si</v>
      </c>
      <c r="J89" s="141" t="str">
        <f>VLOOKUP(E89,VIP!$A$2:$O11419,8,FALSE)</f>
        <v>Si</v>
      </c>
      <c r="K89" s="141" t="str">
        <f>VLOOKUP(E89,VIP!$A$2:$O14993,6,0)</f>
        <v>NO</v>
      </c>
      <c r="L89" s="142" t="s">
        <v>2242</v>
      </c>
      <c r="M89" s="98" t="s">
        <v>2442</v>
      </c>
      <c r="N89" s="98" t="s">
        <v>2449</v>
      </c>
      <c r="O89" s="141" t="s">
        <v>2451</v>
      </c>
      <c r="P89" s="141"/>
      <c r="Q89" s="98" t="s">
        <v>2242</v>
      </c>
    </row>
    <row r="90" spans="1:17" ht="18" x14ac:dyDescent="0.25">
      <c r="A90" s="141" t="str">
        <f>VLOOKUP(E90,'LISTADO ATM'!$A$2:$C$901,3,0)</f>
        <v>DISTRITO NACIONAL</v>
      </c>
      <c r="B90" s="138" t="s">
        <v>2674</v>
      </c>
      <c r="C90" s="99">
        <v>44400.057395833333</v>
      </c>
      <c r="D90" s="99" t="s">
        <v>2177</v>
      </c>
      <c r="E90" s="133">
        <v>883</v>
      </c>
      <c r="F90" s="141" t="str">
        <f>VLOOKUP(E90,VIP!$A$2:$O14544,2,0)</f>
        <v>DRBR883</v>
      </c>
      <c r="G90" s="141" t="str">
        <f>VLOOKUP(E90,'LISTADO ATM'!$A$2:$B$900,2,0)</f>
        <v xml:space="preserve">ATM Oficina Filadelfia Plaza </v>
      </c>
      <c r="H90" s="141" t="str">
        <f>VLOOKUP(E90,VIP!$A$2:$O19505,7,FALSE)</f>
        <v>Si</v>
      </c>
      <c r="I90" s="141" t="str">
        <f>VLOOKUP(E90,VIP!$A$2:$O11470,8,FALSE)</f>
        <v>Si</v>
      </c>
      <c r="J90" s="141" t="str">
        <f>VLOOKUP(E90,VIP!$A$2:$O11420,8,FALSE)</f>
        <v>Si</v>
      </c>
      <c r="K90" s="141" t="str">
        <f>VLOOKUP(E90,VIP!$A$2:$O14994,6,0)</f>
        <v>NO</v>
      </c>
      <c r="L90" s="142" t="s">
        <v>2242</v>
      </c>
      <c r="M90" s="98" t="s">
        <v>2442</v>
      </c>
      <c r="N90" s="98" t="s">
        <v>2449</v>
      </c>
      <c r="O90" s="141" t="s">
        <v>2451</v>
      </c>
      <c r="P90" s="141"/>
      <c r="Q90" s="98" t="s">
        <v>2242</v>
      </c>
    </row>
    <row r="91" spans="1:17" ht="18" x14ac:dyDescent="0.25">
      <c r="A91" s="141" t="str">
        <f>VLOOKUP(E91,'LISTADO ATM'!$A$2:$C$901,3,0)</f>
        <v>DISTRITO NACIONAL</v>
      </c>
      <c r="B91" s="138" t="s">
        <v>2675</v>
      </c>
      <c r="C91" s="99">
        <v>44400.061759259261</v>
      </c>
      <c r="D91" s="99" t="s">
        <v>2177</v>
      </c>
      <c r="E91" s="133">
        <v>407</v>
      </c>
      <c r="F91" s="141" t="str">
        <f>VLOOKUP(E91,VIP!$A$2:$O14545,2,0)</f>
        <v>DRBR407</v>
      </c>
      <c r="G91" s="141" t="str">
        <f>VLOOKUP(E91,'LISTADO ATM'!$A$2:$B$900,2,0)</f>
        <v xml:space="preserve">ATM Multicentro La Sirena Villa Mella </v>
      </c>
      <c r="H91" s="141" t="str">
        <f>VLOOKUP(E91,VIP!$A$2:$O19506,7,FALSE)</f>
        <v>Si</v>
      </c>
      <c r="I91" s="141" t="str">
        <f>VLOOKUP(E91,VIP!$A$2:$O11471,8,FALSE)</f>
        <v>Si</v>
      </c>
      <c r="J91" s="141" t="str">
        <f>VLOOKUP(E91,VIP!$A$2:$O11421,8,FALSE)</f>
        <v>Si</v>
      </c>
      <c r="K91" s="141" t="str">
        <f>VLOOKUP(E91,VIP!$A$2:$O14995,6,0)</f>
        <v>NO</v>
      </c>
      <c r="L91" s="142" t="s">
        <v>2461</v>
      </c>
      <c r="M91" s="98" t="s">
        <v>2442</v>
      </c>
      <c r="N91" s="98" t="s">
        <v>2449</v>
      </c>
      <c r="O91" s="141" t="s">
        <v>2451</v>
      </c>
      <c r="P91" s="141"/>
      <c r="Q91" s="98" t="s">
        <v>2461</v>
      </c>
    </row>
    <row r="92" spans="1:17" ht="18" x14ac:dyDescent="0.25">
      <c r="A92" s="141" t="str">
        <f>VLOOKUP(E92,'LISTADO ATM'!$A$2:$C$901,3,0)</f>
        <v>NORTE</v>
      </c>
      <c r="B92" s="138" t="s">
        <v>2676</v>
      </c>
      <c r="C92" s="99">
        <v>44400.062824074077</v>
      </c>
      <c r="D92" s="99" t="s">
        <v>2178</v>
      </c>
      <c r="E92" s="133">
        <v>605</v>
      </c>
      <c r="F92" s="141" t="str">
        <f>VLOOKUP(E92,VIP!$A$2:$O14546,2,0)</f>
        <v>DRBR141</v>
      </c>
      <c r="G92" s="141" t="str">
        <f>VLOOKUP(E92,'LISTADO ATM'!$A$2:$B$900,2,0)</f>
        <v xml:space="preserve">ATM Oficina Bonao I </v>
      </c>
      <c r="H92" s="141" t="str">
        <f>VLOOKUP(E92,VIP!$A$2:$O19507,7,FALSE)</f>
        <v>Si</v>
      </c>
      <c r="I92" s="141" t="str">
        <f>VLOOKUP(E92,VIP!$A$2:$O11472,8,FALSE)</f>
        <v>Si</v>
      </c>
      <c r="J92" s="141" t="str">
        <f>VLOOKUP(E92,VIP!$A$2:$O11422,8,FALSE)</f>
        <v>Si</v>
      </c>
      <c r="K92" s="141" t="str">
        <f>VLOOKUP(E92,VIP!$A$2:$O14996,6,0)</f>
        <v>SI</v>
      </c>
      <c r="L92" s="142" t="s">
        <v>2596</v>
      </c>
      <c r="M92" s="98" t="s">
        <v>2442</v>
      </c>
      <c r="N92" s="98" t="s">
        <v>2449</v>
      </c>
      <c r="O92" s="141" t="s">
        <v>2595</v>
      </c>
      <c r="P92" s="141"/>
      <c r="Q92" s="98" t="s">
        <v>2596</v>
      </c>
    </row>
    <row r="93" spans="1:17" ht="18" x14ac:dyDescent="0.25">
      <c r="A93" s="141" t="str">
        <f>VLOOKUP(E93,'LISTADO ATM'!$A$2:$C$901,3,0)</f>
        <v>DISTRITO NACIONAL</v>
      </c>
      <c r="B93" s="138" t="s">
        <v>2677</v>
      </c>
      <c r="C93" s="99">
        <v>44400.171736111108</v>
      </c>
      <c r="D93" s="99" t="s">
        <v>2177</v>
      </c>
      <c r="E93" s="133">
        <v>946</v>
      </c>
      <c r="F93" s="141" t="str">
        <f>VLOOKUP(E93,VIP!$A$2:$O14547,2,0)</f>
        <v>DRBR24R</v>
      </c>
      <c r="G93" s="141" t="str">
        <f>VLOOKUP(E93,'LISTADO ATM'!$A$2:$B$900,2,0)</f>
        <v xml:space="preserve">ATM Oficina Núñez de Cáceres I </v>
      </c>
      <c r="H93" s="141" t="str">
        <f>VLOOKUP(E93,VIP!$A$2:$O19508,7,FALSE)</f>
        <v>Si</v>
      </c>
      <c r="I93" s="141" t="str">
        <f>VLOOKUP(E93,VIP!$A$2:$O11473,8,FALSE)</f>
        <v>Si</v>
      </c>
      <c r="J93" s="141" t="str">
        <f>VLOOKUP(E93,VIP!$A$2:$O11423,8,FALSE)</f>
        <v>Si</v>
      </c>
      <c r="K93" s="141" t="str">
        <f>VLOOKUP(E93,VIP!$A$2:$O14997,6,0)</f>
        <v>NO</v>
      </c>
      <c r="L93" s="142" t="s">
        <v>2461</v>
      </c>
      <c r="M93" s="98" t="s">
        <v>2442</v>
      </c>
      <c r="N93" s="98" t="s">
        <v>2449</v>
      </c>
      <c r="O93" s="141" t="s">
        <v>2451</v>
      </c>
      <c r="P93" s="141"/>
      <c r="Q93" s="98" t="s">
        <v>2461</v>
      </c>
    </row>
    <row r="94" spans="1:17" ht="18" x14ac:dyDescent="0.25">
      <c r="A94" s="141" t="str">
        <f>VLOOKUP(E94,'LISTADO ATM'!$A$2:$C$901,3,0)</f>
        <v>DISTRITO NACIONAL</v>
      </c>
      <c r="B94" s="138" t="s">
        <v>2678</v>
      </c>
      <c r="C94" s="99">
        <v>44400.178506944445</v>
      </c>
      <c r="D94" s="99" t="s">
        <v>2445</v>
      </c>
      <c r="E94" s="133">
        <v>259</v>
      </c>
      <c r="F94" s="141" t="str">
        <f>VLOOKUP(E94,VIP!$A$2:$O14548,2,0)</f>
        <v>DRBR259</v>
      </c>
      <c r="G94" s="141" t="str">
        <f>VLOOKUP(E94,'LISTADO ATM'!$A$2:$B$900,2,0)</f>
        <v>ATM Senado de la Republica</v>
      </c>
      <c r="H94" s="141" t="str">
        <f>VLOOKUP(E94,VIP!$A$2:$O19509,7,FALSE)</f>
        <v>Si</v>
      </c>
      <c r="I94" s="141" t="str">
        <f>VLOOKUP(E94,VIP!$A$2:$O11474,8,FALSE)</f>
        <v>Si</v>
      </c>
      <c r="J94" s="141" t="str">
        <f>VLOOKUP(E94,VIP!$A$2:$O11424,8,FALSE)</f>
        <v>Si</v>
      </c>
      <c r="K94" s="141" t="str">
        <f>VLOOKUP(E94,VIP!$A$2:$O14998,6,0)</f>
        <v>NO</v>
      </c>
      <c r="L94" s="142" t="s">
        <v>2414</v>
      </c>
      <c r="M94" s="98" t="s">
        <v>2442</v>
      </c>
      <c r="N94" s="98" t="s">
        <v>2449</v>
      </c>
      <c r="O94" s="141" t="s">
        <v>2450</v>
      </c>
      <c r="P94" s="141"/>
      <c r="Q94" s="98" t="s">
        <v>2414</v>
      </c>
    </row>
    <row r="95" spans="1:17" ht="18" x14ac:dyDescent="0.25">
      <c r="A95" s="141" t="str">
        <f>VLOOKUP(E95,'LISTADO ATM'!$A$2:$C$901,3,0)</f>
        <v>SUR</v>
      </c>
      <c r="B95" s="138" t="s">
        <v>2679</v>
      </c>
      <c r="C95" s="99">
        <v>44400.179166666669</v>
      </c>
      <c r="D95" s="99" t="s">
        <v>2465</v>
      </c>
      <c r="E95" s="133">
        <v>296</v>
      </c>
      <c r="F95" s="141" t="str">
        <f>VLOOKUP(E95,VIP!$A$2:$O14549,2,0)</f>
        <v>DRBR296</v>
      </c>
      <c r="G95" s="141" t="str">
        <f>VLOOKUP(E95,'LISTADO ATM'!$A$2:$B$900,2,0)</f>
        <v>ATM Estación BANICOMB (Baní)  ECO Petroleo</v>
      </c>
      <c r="H95" s="141" t="str">
        <f>VLOOKUP(E95,VIP!$A$2:$O19510,7,FALSE)</f>
        <v>Si</v>
      </c>
      <c r="I95" s="141" t="str">
        <f>VLOOKUP(E95,VIP!$A$2:$O11475,8,FALSE)</f>
        <v>Si</v>
      </c>
      <c r="J95" s="141" t="str">
        <f>VLOOKUP(E95,VIP!$A$2:$O11425,8,FALSE)</f>
        <v>Si</v>
      </c>
      <c r="K95" s="141" t="str">
        <f>VLOOKUP(E95,VIP!$A$2:$O14999,6,0)</f>
        <v>NO</v>
      </c>
      <c r="L95" s="142" t="s">
        <v>2438</v>
      </c>
      <c r="M95" s="98" t="s">
        <v>2442</v>
      </c>
      <c r="N95" s="98" t="s">
        <v>2449</v>
      </c>
      <c r="O95" s="141" t="s">
        <v>2466</v>
      </c>
      <c r="P95" s="141"/>
      <c r="Q95" s="98" t="s">
        <v>2438</v>
      </c>
    </row>
    <row r="96" spans="1:17" ht="18" x14ac:dyDescent="0.25">
      <c r="A96" s="141" t="str">
        <f>VLOOKUP(E96,'LISTADO ATM'!$A$2:$C$901,3,0)</f>
        <v>ESTE</v>
      </c>
      <c r="B96" s="138" t="s">
        <v>2680</v>
      </c>
      <c r="C96" s="99">
        <v>44400.180995370371</v>
      </c>
      <c r="D96" s="99" t="s">
        <v>2445</v>
      </c>
      <c r="E96" s="133">
        <v>293</v>
      </c>
      <c r="F96" s="141" t="str">
        <f>VLOOKUP(E96,VIP!$A$2:$O14550,2,0)</f>
        <v>DRBR293</v>
      </c>
      <c r="G96" s="141" t="str">
        <f>VLOOKUP(E96,'LISTADO ATM'!$A$2:$B$900,2,0)</f>
        <v xml:space="preserve">ATM S/M Nueva Visión (San Pedro) </v>
      </c>
      <c r="H96" s="141" t="str">
        <f>VLOOKUP(E96,VIP!$A$2:$O19511,7,FALSE)</f>
        <v>Si</v>
      </c>
      <c r="I96" s="141" t="str">
        <f>VLOOKUP(E96,VIP!$A$2:$O11476,8,FALSE)</f>
        <v>Si</v>
      </c>
      <c r="J96" s="141" t="str">
        <f>VLOOKUP(E96,VIP!$A$2:$O11426,8,FALSE)</f>
        <v>Si</v>
      </c>
      <c r="K96" s="141" t="str">
        <f>VLOOKUP(E96,VIP!$A$2:$O15000,6,0)</f>
        <v>NO</v>
      </c>
      <c r="L96" s="142" t="s">
        <v>2438</v>
      </c>
      <c r="M96" s="98" t="s">
        <v>2442</v>
      </c>
      <c r="N96" s="98" t="s">
        <v>2449</v>
      </c>
      <c r="O96" s="141" t="s">
        <v>2450</v>
      </c>
      <c r="P96" s="141"/>
      <c r="Q96" s="98" t="s">
        <v>2438</v>
      </c>
    </row>
    <row r="97" spans="1:17" ht="18" x14ac:dyDescent="0.25">
      <c r="A97" s="141" t="str">
        <f>VLOOKUP(E97,'LISTADO ATM'!$A$2:$C$901,3,0)</f>
        <v>NORTE</v>
      </c>
      <c r="B97" s="138" t="s">
        <v>2681</v>
      </c>
      <c r="C97" s="99">
        <v>44400.182280092595</v>
      </c>
      <c r="D97" s="99" t="s">
        <v>2465</v>
      </c>
      <c r="E97" s="133">
        <v>333</v>
      </c>
      <c r="F97" s="141" t="str">
        <f>VLOOKUP(E97,VIP!$A$2:$O14551,2,0)</f>
        <v>DRBR333</v>
      </c>
      <c r="G97" s="141" t="str">
        <f>VLOOKUP(E97,'LISTADO ATM'!$A$2:$B$900,2,0)</f>
        <v>ATM Oficina Turey Maimón</v>
      </c>
      <c r="H97" s="141" t="str">
        <f>VLOOKUP(E97,VIP!$A$2:$O19512,7,FALSE)</f>
        <v>Si</v>
      </c>
      <c r="I97" s="141" t="str">
        <f>VLOOKUP(E97,VIP!$A$2:$O11477,8,FALSE)</f>
        <v>Si</v>
      </c>
      <c r="J97" s="141" t="str">
        <f>VLOOKUP(E97,VIP!$A$2:$O11427,8,FALSE)</f>
        <v>Si</v>
      </c>
      <c r="K97" s="141" t="str">
        <f>VLOOKUP(E97,VIP!$A$2:$O15001,6,0)</f>
        <v>NO</v>
      </c>
      <c r="L97" s="142" t="s">
        <v>2438</v>
      </c>
      <c r="M97" s="98" t="s">
        <v>2442</v>
      </c>
      <c r="N97" s="98" t="s">
        <v>2449</v>
      </c>
      <c r="O97" s="141" t="s">
        <v>2466</v>
      </c>
      <c r="P97" s="141"/>
      <c r="Q97" s="98" t="s">
        <v>2438</v>
      </c>
    </row>
    <row r="98" spans="1:17" ht="18" x14ac:dyDescent="0.25">
      <c r="A98" s="141" t="str">
        <f>VLOOKUP(E98,'LISTADO ATM'!$A$2:$C$901,3,0)</f>
        <v>SUR</v>
      </c>
      <c r="B98" s="138" t="s">
        <v>2682</v>
      </c>
      <c r="C98" s="99">
        <v>44400.195405092592</v>
      </c>
      <c r="D98" s="99" t="s">
        <v>2445</v>
      </c>
      <c r="E98" s="133">
        <v>182</v>
      </c>
      <c r="F98" s="141" t="str">
        <f>VLOOKUP(E98,VIP!$A$2:$O14552,2,0)</f>
        <v>DRBR182</v>
      </c>
      <c r="G98" s="141" t="str">
        <f>VLOOKUP(E98,'LISTADO ATM'!$A$2:$B$900,2,0)</f>
        <v xml:space="preserve">ATM Barahona Comb </v>
      </c>
      <c r="H98" s="141" t="str">
        <f>VLOOKUP(E98,VIP!$A$2:$O19513,7,FALSE)</f>
        <v>Si</v>
      </c>
      <c r="I98" s="141" t="str">
        <f>VLOOKUP(E98,VIP!$A$2:$O11478,8,FALSE)</f>
        <v>Si</v>
      </c>
      <c r="J98" s="141" t="str">
        <f>VLOOKUP(E98,VIP!$A$2:$O11428,8,FALSE)</f>
        <v>Si</v>
      </c>
      <c r="K98" s="141" t="str">
        <f>VLOOKUP(E98,VIP!$A$2:$O15002,6,0)</f>
        <v>NO</v>
      </c>
      <c r="L98" s="142" t="s">
        <v>2414</v>
      </c>
      <c r="M98" s="98" t="s">
        <v>2442</v>
      </c>
      <c r="N98" s="98" t="s">
        <v>2449</v>
      </c>
      <c r="O98" s="141" t="s">
        <v>2450</v>
      </c>
      <c r="P98" s="141"/>
      <c r="Q98" s="98" t="s">
        <v>2414</v>
      </c>
    </row>
    <row r="99" spans="1:17" ht="18" x14ac:dyDescent="0.25">
      <c r="A99" s="141" t="str">
        <f>VLOOKUP(E99,'LISTADO ATM'!$A$2:$C$901,3,0)</f>
        <v>ESTE</v>
      </c>
      <c r="B99" s="138" t="s">
        <v>2683</v>
      </c>
      <c r="C99" s="99">
        <v>44400.196145833332</v>
      </c>
      <c r="D99" s="99" t="s">
        <v>2465</v>
      </c>
      <c r="E99" s="133">
        <v>219</v>
      </c>
      <c r="F99" s="141" t="str">
        <f>VLOOKUP(E99,VIP!$A$2:$O14553,2,0)</f>
        <v>DRBR219</v>
      </c>
      <c r="G99" s="141" t="str">
        <f>VLOOKUP(E99,'LISTADO ATM'!$A$2:$B$900,2,0)</f>
        <v xml:space="preserve">ATM Oficina La Altagracia (Higuey) </v>
      </c>
      <c r="H99" s="141" t="str">
        <f>VLOOKUP(E99,VIP!$A$2:$O19514,7,FALSE)</f>
        <v>Si</v>
      </c>
      <c r="I99" s="141" t="str">
        <f>VLOOKUP(E99,VIP!$A$2:$O11479,8,FALSE)</f>
        <v>Si</v>
      </c>
      <c r="J99" s="141" t="str">
        <f>VLOOKUP(E99,VIP!$A$2:$O11429,8,FALSE)</f>
        <v>Si</v>
      </c>
      <c r="K99" s="141" t="str">
        <f>VLOOKUP(E99,VIP!$A$2:$O15003,6,0)</f>
        <v>NO</v>
      </c>
      <c r="L99" s="142" t="s">
        <v>2414</v>
      </c>
      <c r="M99" s="98" t="s">
        <v>2442</v>
      </c>
      <c r="N99" s="98" t="s">
        <v>2449</v>
      </c>
      <c r="O99" s="141" t="s">
        <v>2466</v>
      </c>
      <c r="P99" s="141"/>
      <c r="Q99" s="98" t="s">
        <v>2414</v>
      </c>
    </row>
    <row r="100" spans="1:17" ht="18" x14ac:dyDescent="0.25">
      <c r="A100" s="141" t="str">
        <f>VLOOKUP(E100,'LISTADO ATM'!$A$2:$C$901,3,0)</f>
        <v>SUR</v>
      </c>
      <c r="B100" s="138" t="s">
        <v>2684</v>
      </c>
      <c r="C100" s="99">
        <v>44400.196863425925</v>
      </c>
      <c r="D100" s="99" t="s">
        <v>2465</v>
      </c>
      <c r="E100" s="133">
        <v>984</v>
      </c>
      <c r="F100" s="141" t="str">
        <f>VLOOKUP(E100,VIP!$A$2:$O14554,2,0)</f>
        <v>DRBR984</v>
      </c>
      <c r="G100" s="141" t="str">
        <f>VLOOKUP(E100,'LISTADO ATM'!$A$2:$B$900,2,0)</f>
        <v xml:space="preserve">ATM Oficina Neiba II </v>
      </c>
      <c r="H100" s="141" t="str">
        <f>VLOOKUP(E100,VIP!$A$2:$O19515,7,FALSE)</f>
        <v>Si</v>
      </c>
      <c r="I100" s="141" t="str">
        <f>VLOOKUP(E100,VIP!$A$2:$O11480,8,FALSE)</f>
        <v>Si</v>
      </c>
      <c r="J100" s="141" t="str">
        <f>VLOOKUP(E100,VIP!$A$2:$O11430,8,FALSE)</f>
        <v>Si</v>
      </c>
      <c r="K100" s="141" t="str">
        <f>VLOOKUP(E100,VIP!$A$2:$O15004,6,0)</f>
        <v>NO</v>
      </c>
      <c r="L100" s="142" t="s">
        <v>2414</v>
      </c>
      <c r="M100" s="98" t="s">
        <v>2442</v>
      </c>
      <c r="N100" s="98" t="s">
        <v>2449</v>
      </c>
      <c r="O100" s="141" t="s">
        <v>2466</v>
      </c>
      <c r="P100" s="141"/>
      <c r="Q100" s="98" t="s">
        <v>2414</v>
      </c>
    </row>
    <row r="101" spans="1:17" ht="18" x14ac:dyDescent="0.25">
      <c r="A101" s="141" t="str">
        <f>VLOOKUP(E101,'LISTADO ATM'!$A$2:$C$901,3,0)</f>
        <v>NORTE</v>
      </c>
      <c r="B101" s="138" t="s">
        <v>2685</v>
      </c>
      <c r="C101" s="99">
        <v>44400.200497685182</v>
      </c>
      <c r="D101" s="99" t="s">
        <v>2178</v>
      </c>
      <c r="E101" s="133">
        <v>373</v>
      </c>
      <c r="F101" s="141" t="str">
        <f>VLOOKUP(E101,VIP!$A$2:$O14555,2,0)</f>
        <v>DRBR373</v>
      </c>
      <c r="G101" s="141" t="str">
        <f>VLOOKUP(E101,'LISTADO ATM'!$A$2:$B$900,2,0)</f>
        <v>S/M Tangui Nagua</v>
      </c>
      <c r="H101" s="141" t="str">
        <f>VLOOKUP(E101,VIP!$A$2:$O19516,7,FALSE)</f>
        <v>N/A</v>
      </c>
      <c r="I101" s="141" t="str">
        <f>VLOOKUP(E101,VIP!$A$2:$O11481,8,FALSE)</f>
        <v>N/A</v>
      </c>
      <c r="J101" s="141" t="str">
        <f>VLOOKUP(E101,VIP!$A$2:$O11431,8,FALSE)</f>
        <v>N/A</v>
      </c>
      <c r="K101" s="141" t="str">
        <f>VLOOKUP(E101,VIP!$A$2:$O15005,6,0)</f>
        <v>N/A</v>
      </c>
      <c r="L101" s="142" t="s">
        <v>2242</v>
      </c>
      <c r="M101" s="98" t="s">
        <v>2442</v>
      </c>
      <c r="N101" s="98" t="s">
        <v>2449</v>
      </c>
      <c r="O101" s="141" t="s">
        <v>2595</v>
      </c>
      <c r="P101" s="141"/>
      <c r="Q101" s="98" t="s">
        <v>2242</v>
      </c>
    </row>
    <row r="1045298" spans="16:16" ht="18" x14ac:dyDescent="0.25">
      <c r="P1045298" s="141"/>
    </row>
  </sheetData>
  <autoFilter ref="A4:Q86">
    <sortState ref="A5:Q86">
      <sortCondition ref="C4:C8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2:B1048576 B27:B41 B20:B24 B1:B4 B60:B85">
    <cfRule type="duplicateValues" dxfId="338" priority="122316"/>
  </conditionalFormatting>
  <conditionalFormatting sqref="B102:B1048576 B27:B41 B20:B24 B60:B85">
    <cfRule type="duplicateValues" dxfId="337" priority="497"/>
  </conditionalFormatting>
  <conditionalFormatting sqref="B102:B1048576 B27:B41 B1:B24 B60:B85">
    <cfRule type="duplicateValues" dxfId="336" priority="235"/>
    <cfRule type="duplicateValues" dxfId="335" priority="403"/>
  </conditionalFormatting>
  <conditionalFormatting sqref="B102:B1048576 B27:B41 B1:B24 B60:B85">
    <cfRule type="duplicateValues" dxfId="334" priority="360"/>
  </conditionalFormatting>
  <conditionalFormatting sqref="B5:B15">
    <cfRule type="duplicateValues" dxfId="333" priority="257"/>
  </conditionalFormatting>
  <conditionalFormatting sqref="B5:B15">
    <cfRule type="duplicateValues" dxfId="332" priority="254"/>
  </conditionalFormatting>
  <conditionalFormatting sqref="B5:B15">
    <cfRule type="duplicateValues" dxfId="331" priority="251"/>
  </conditionalFormatting>
  <conditionalFormatting sqref="E16:E19">
    <cfRule type="duplicateValues" dxfId="330" priority="247"/>
  </conditionalFormatting>
  <conditionalFormatting sqref="E16:E19">
    <cfRule type="duplicateValues" dxfId="329" priority="245"/>
  </conditionalFormatting>
  <conditionalFormatting sqref="E16:E19">
    <cfRule type="duplicateValues" dxfId="328" priority="244"/>
  </conditionalFormatting>
  <conditionalFormatting sqref="E16:E19">
    <cfRule type="duplicateValues" dxfId="327" priority="242"/>
  </conditionalFormatting>
  <conditionalFormatting sqref="E16:E19">
    <cfRule type="duplicateValues" dxfId="326" priority="241"/>
  </conditionalFormatting>
  <conditionalFormatting sqref="E16:E19">
    <cfRule type="duplicateValues" dxfId="325" priority="239"/>
  </conditionalFormatting>
  <conditionalFormatting sqref="E16:E19">
    <cfRule type="duplicateValues" dxfId="324" priority="238"/>
  </conditionalFormatting>
  <conditionalFormatting sqref="E25">
    <cfRule type="duplicateValues" dxfId="323" priority="234"/>
  </conditionalFormatting>
  <conditionalFormatting sqref="E25">
    <cfRule type="duplicateValues" dxfId="322" priority="233"/>
  </conditionalFormatting>
  <conditionalFormatting sqref="E25">
    <cfRule type="duplicateValues" dxfId="321" priority="232"/>
  </conditionalFormatting>
  <conditionalFormatting sqref="E25">
    <cfRule type="duplicateValues" dxfId="320" priority="231"/>
  </conditionalFormatting>
  <conditionalFormatting sqref="E25">
    <cfRule type="duplicateValues" dxfId="319" priority="230"/>
  </conditionalFormatting>
  <conditionalFormatting sqref="B25:B26">
    <cfRule type="duplicateValues" dxfId="318" priority="224"/>
  </conditionalFormatting>
  <conditionalFormatting sqref="B25:B26">
    <cfRule type="duplicateValues" dxfId="317" priority="223"/>
  </conditionalFormatting>
  <conditionalFormatting sqref="B25:B26">
    <cfRule type="duplicateValues" dxfId="316" priority="221"/>
    <cfRule type="duplicateValues" dxfId="315" priority="222"/>
  </conditionalFormatting>
  <conditionalFormatting sqref="B25:B26">
    <cfRule type="duplicateValues" dxfId="314" priority="220"/>
  </conditionalFormatting>
  <conditionalFormatting sqref="B25:B26">
    <cfRule type="duplicateValues" dxfId="313" priority="219"/>
  </conditionalFormatting>
  <conditionalFormatting sqref="B25:B26">
    <cfRule type="duplicateValues" dxfId="312" priority="218"/>
  </conditionalFormatting>
  <conditionalFormatting sqref="B25:B26">
    <cfRule type="duplicateValues" dxfId="311" priority="217"/>
  </conditionalFormatting>
  <conditionalFormatting sqref="B25:B26">
    <cfRule type="duplicateValues" dxfId="310" priority="216"/>
  </conditionalFormatting>
  <conditionalFormatting sqref="B25:B26">
    <cfRule type="duplicateValues" dxfId="309" priority="215"/>
  </conditionalFormatting>
  <conditionalFormatting sqref="E26">
    <cfRule type="duplicateValues" dxfId="308" priority="123834"/>
  </conditionalFormatting>
  <conditionalFormatting sqref="B102:B1048576 B1:B41 B60:B85">
    <cfRule type="duplicateValues" dxfId="307" priority="209"/>
  </conditionalFormatting>
  <conditionalFormatting sqref="E46:E48">
    <cfRule type="duplicateValues" dxfId="306" priority="158"/>
  </conditionalFormatting>
  <conditionalFormatting sqref="E46:E48">
    <cfRule type="duplicateValues" dxfId="305" priority="157"/>
  </conditionalFormatting>
  <conditionalFormatting sqref="E46:E48">
    <cfRule type="duplicateValues" dxfId="304" priority="156"/>
  </conditionalFormatting>
  <conditionalFormatting sqref="E46:E48">
    <cfRule type="duplicateValues" dxfId="303" priority="155"/>
  </conditionalFormatting>
  <conditionalFormatting sqref="E46:E48">
    <cfRule type="duplicateValues" dxfId="302" priority="154"/>
  </conditionalFormatting>
  <conditionalFormatting sqref="E46:E48">
    <cfRule type="duplicateValues" dxfId="301" priority="153"/>
  </conditionalFormatting>
  <conditionalFormatting sqref="E46:E48">
    <cfRule type="duplicateValues" dxfId="300" priority="152"/>
  </conditionalFormatting>
  <conditionalFormatting sqref="E46:E48">
    <cfRule type="duplicateValues" dxfId="299" priority="151"/>
  </conditionalFormatting>
  <conditionalFormatting sqref="E46:E48">
    <cfRule type="duplicateValues" dxfId="298" priority="150"/>
  </conditionalFormatting>
  <conditionalFormatting sqref="E46:E48">
    <cfRule type="duplicateValues" dxfId="297" priority="149"/>
  </conditionalFormatting>
  <conditionalFormatting sqref="E46:E48">
    <cfRule type="duplicateValues" dxfId="296" priority="148"/>
  </conditionalFormatting>
  <conditionalFormatting sqref="E46:E48">
    <cfRule type="duplicateValues" dxfId="295" priority="147"/>
  </conditionalFormatting>
  <conditionalFormatting sqref="E46:E48">
    <cfRule type="duplicateValues" dxfId="294" priority="146"/>
  </conditionalFormatting>
  <conditionalFormatting sqref="E46:E48">
    <cfRule type="duplicateValues" dxfId="293" priority="145"/>
  </conditionalFormatting>
  <conditionalFormatting sqref="E46:E48">
    <cfRule type="duplicateValues" dxfId="292" priority="144"/>
  </conditionalFormatting>
  <conditionalFormatting sqref="E46:E48">
    <cfRule type="duplicateValues" dxfId="291" priority="143"/>
  </conditionalFormatting>
  <conditionalFormatting sqref="E46:E48">
    <cfRule type="duplicateValues" dxfId="290" priority="142"/>
  </conditionalFormatting>
  <conditionalFormatting sqref="B46:B48">
    <cfRule type="duplicateValues" dxfId="289" priority="141"/>
  </conditionalFormatting>
  <conditionalFormatting sqref="B46:B48">
    <cfRule type="duplicateValues" dxfId="288" priority="140"/>
  </conditionalFormatting>
  <conditionalFormatting sqref="B46:B48">
    <cfRule type="duplicateValues" dxfId="287" priority="138"/>
    <cfRule type="duplicateValues" dxfId="286" priority="139"/>
  </conditionalFormatting>
  <conditionalFormatting sqref="B46:B48">
    <cfRule type="duplicateValues" dxfId="285" priority="137"/>
  </conditionalFormatting>
  <conditionalFormatting sqref="B46:B48">
    <cfRule type="duplicateValues" dxfId="284" priority="136"/>
  </conditionalFormatting>
  <conditionalFormatting sqref="B46:B48">
    <cfRule type="duplicateValues" dxfId="283" priority="135"/>
  </conditionalFormatting>
  <conditionalFormatting sqref="B46:B48">
    <cfRule type="duplicateValues" dxfId="282" priority="134"/>
  </conditionalFormatting>
  <conditionalFormatting sqref="B46:B48">
    <cfRule type="duplicateValues" dxfId="281" priority="133"/>
  </conditionalFormatting>
  <conditionalFormatting sqref="B46:B48">
    <cfRule type="duplicateValues" dxfId="280" priority="132"/>
  </conditionalFormatting>
  <conditionalFormatting sqref="B46:B48">
    <cfRule type="duplicateValues" dxfId="279" priority="131"/>
  </conditionalFormatting>
  <conditionalFormatting sqref="E46:E48">
    <cfRule type="duplicateValues" dxfId="278" priority="130"/>
  </conditionalFormatting>
  <conditionalFormatting sqref="B102:B1048576 B1:B48 B60:B85">
    <cfRule type="duplicateValues" dxfId="277" priority="128"/>
  </conditionalFormatting>
  <conditionalFormatting sqref="B102:B1048576 B1:B54 B60:B85">
    <cfRule type="duplicateValues" dxfId="276" priority="96"/>
  </conditionalFormatting>
  <conditionalFormatting sqref="B55">
    <cfRule type="duplicateValues" dxfId="275" priority="94"/>
    <cfRule type="duplicateValues" dxfId="274" priority="95"/>
  </conditionalFormatting>
  <conditionalFormatting sqref="B55">
    <cfRule type="duplicateValues" dxfId="273" priority="93"/>
  </conditionalFormatting>
  <conditionalFormatting sqref="E55">
    <cfRule type="duplicateValues" dxfId="272" priority="92"/>
  </conditionalFormatting>
  <conditionalFormatting sqref="E55">
    <cfRule type="duplicateValues" dxfId="271" priority="91"/>
  </conditionalFormatting>
  <conditionalFormatting sqref="B55">
    <cfRule type="duplicateValues" dxfId="270" priority="90"/>
  </conditionalFormatting>
  <conditionalFormatting sqref="E55">
    <cfRule type="duplicateValues" dxfId="269" priority="89"/>
  </conditionalFormatting>
  <conditionalFormatting sqref="B55">
    <cfRule type="duplicateValues" dxfId="268" priority="88"/>
  </conditionalFormatting>
  <conditionalFormatting sqref="E55">
    <cfRule type="duplicateValues" dxfId="267" priority="87"/>
  </conditionalFormatting>
  <conditionalFormatting sqref="B55">
    <cfRule type="duplicateValues" dxfId="266" priority="86"/>
  </conditionalFormatting>
  <conditionalFormatting sqref="B55">
    <cfRule type="duplicateValues" dxfId="265" priority="85"/>
  </conditionalFormatting>
  <conditionalFormatting sqref="B55">
    <cfRule type="duplicateValues" dxfId="264" priority="84"/>
  </conditionalFormatting>
  <conditionalFormatting sqref="B102:B1048576 B1:B55 B60:B85">
    <cfRule type="duplicateValues" dxfId="263" priority="68"/>
  </conditionalFormatting>
  <conditionalFormatting sqref="E1:E86 E102:E1048576">
    <cfRule type="duplicateValues" dxfId="262" priority="35"/>
  </conditionalFormatting>
  <conditionalFormatting sqref="B13:B24">
    <cfRule type="duplicateValues" dxfId="261" priority="124292"/>
  </conditionalFormatting>
  <conditionalFormatting sqref="B86">
    <cfRule type="duplicateValues" dxfId="260" priority="34"/>
  </conditionalFormatting>
  <conditionalFormatting sqref="B86">
    <cfRule type="duplicateValues" dxfId="259" priority="33"/>
  </conditionalFormatting>
  <conditionalFormatting sqref="B86">
    <cfRule type="duplicateValues" dxfId="258" priority="31"/>
    <cfRule type="duplicateValues" dxfId="257" priority="32"/>
  </conditionalFormatting>
  <conditionalFormatting sqref="B86">
    <cfRule type="duplicateValues" dxfId="256" priority="30"/>
  </conditionalFormatting>
  <conditionalFormatting sqref="B86">
    <cfRule type="duplicateValues" dxfId="255" priority="29"/>
  </conditionalFormatting>
  <conditionalFormatting sqref="B86">
    <cfRule type="duplicateValues" dxfId="254" priority="28"/>
  </conditionalFormatting>
  <conditionalFormatting sqref="B86">
    <cfRule type="duplicateValues" dxfId="253" priority="27"/>
  </conditionalFormatting>
  <conditionalFormatting sqref="B86">
    <cfRule type="duplicateValues" dxfId="252" priority="26"/>
  </conditionalFormatting>
  <conditionalFormatting sqref="B86">
    <cfRule type="duplicateValues" dxfId="251" priority="24"/>
    <cfRule type="duplicateValues" dxfId="250" priority="25"/>
  </conditionalFormatting>
  <conditionalFormatting sqref="B86">
    <cfRule type="duplicateValues" dxfId="249" priority="23"/>
  </conditionalFormatting>
  <conditionalFormatting sqref="B56:B59">
    <cfRule type="duplicateValues" dxfId="248" priority="125381"/>
    <cfRule type="duplicateValues" dxfId="247" priority="125382"/>
  </conditionalFormatting>
  <conditionalFormatting sqref="B56:B59">
    <cfRule type="duplicateValues" dxfId="246" priority="125385"/>
  </conditionalFormatting>
  <conditionalFormatting sqref="E56:E59">
    <cfRule type="duplicateValues" dxfId="245" priority="125387"/>
  </conditionalFormatting>
  <conditionalFormatting sqref="E60:E86 E20:E41 E1:E4 E102:E1048576">
    <cfRule type="duplicateValues" dxfId="244" priority="125698"/>
  </conditionalFormatting>
  <conditionalFormatting sqref="E60:E86 E20:E41 E102:E1048576">
    <cfRule type="duplicateValues" dxfId="243" priority="125706"/>
  </conditionalFormatting>
  <conditionalFormatting sqref="E60:E86 E102:E1048576">
    <cfRule type="duplicateValues" dxfId="242" priority="125721"/>
  </conditionalFormatting>
  <conditionalFormatting sqref="E60:E86 E1:E41 E102:E1048576">
    <cfRule type="duplicateValues" dxfId="241" priority="125725"/>
  </conditionalFormatting>
  <conditionalFormatting sqref="E60:E86 E102:E1048576">
    <cfRule type="duplicateValues" dxfId="240" priority="125730"/>
  </conditionalFormatting>
  <conditionalFormatting sqref="E60:E86 E1:E48 E102:E1048576">
    <cfRule type="duplicateValues" dxfId="239" priority="125732"/>
  </conditionalFormatting>
  <conditionalFormatting sqref="E60:E86 E1:E55 E102:E1048576">
    <cfRule type="duplicateValues" dxfId="238" priority="125739"/>
  </conditionalFormatting>
  <conditionalFormatting sqref="E60:E86 E102:E1048576">
    <cfRule type="duplicateValues" dxfId="237" priority="125742"/>
  </conditionalFormatting>
  <conditionalFormatting sqref="B60:B85">
    <cfRule type="duplicateValues" dxfId="236" priority="125753"/>
    <cfRule type="duplicateValues" dxfId="235" priority="125754"/>
  </conditionalFormatting>
  <conditionalFormatting sqref="B60:B85">
    <cfRule type="duplicateValues" dxfId="234" priority="125755"/>
  </conditionalFormatting>
  <conditionalFormatting sqref="E60:E86">
    <cfRule type="duplicateValues" dxfId="233" priority="125756"/>
  </conditionalFormatting>
  <conditionalFormatting sqref="E49:E54">
    <cfRule type="duplicateValues" dxfId="232" priority="125786"/>
  </conditionalFormatting>
  <conditionalFormatting sqref="B49:B54">
    <cfRule type="duplicateValues" dxfId="231" priority="125788"/>
  </conditionalFormatting>
  <conditionalFormatting sqref="B49:B54">
    <cfRule type="duplicateValues" dxfId="230" priority="125790"/>
    <cfRule type="duplicateValues" dxfId="229" priority="125791"/>
  </conditionalFormatting>
  <conditionalFormatting sqref="E42:E45">
    <cfRule type="duplicateValues" dxfId="228" priority="125822"/>
  </conditionalFormatting>
  <conditionalFormatting sqref="B42:B45">
    <cfRule type="duplicateValues" dxfId="227" priority="125823"/>
  </conditionalFormatting>
  <conditionalFormatting sqref="B42:B45">
    <cfRule type="duplicateValues" dxfId="226" priority="125824"/>
    <cfRule type="duplicateValues" dxfId="225" priority="125825"/>
  </conditionalFormatting>
  <conditionalFormatting sqref="B27:B41">
    <cfRule type="duplicateValues" dxfId="224" priority="125874"/>
  </conditionalFormatting>
  <conditionalFormatting sqref="E20:E41">
    <cfRule type="duplicateValues" dxfId="223" priority="125875"/>
  </conditionalFormatting>
  <conditionalFormatting sqref="E5:E41">
    <cfRule type="duplicateValues" dxfId="222" priority="125877"/>
  </conditionalFormatting>
  <conditionalFormatting sqref="B5:B24">
    <cfRule type="duplicateValues" dxfId="22" priority="125912"/>
  </conditionalFormatting>
  <conditionalFormatting sqref="E87:E101">
    <cfRule type="duplicateValues" dxfId="21" priority="22"/>
  </conditionalFormatting>
  <conditionalFormatting sqref="B87:B101">
    <cfRule type="duplicateValues" dxfId="20" priority="21"/>
  </conditionalFormatting>
  <conditionalFormatting sqref="B87:B101">
    <cfRule type="duplicateValues" dxfId="19" priority="20"/>
  </conditionalFormatting>
  <conditionalFormatting sqref="B87:B101">
    <cfRule type="duplicateValues" dxfId="18" priority="18"/>
    <cfRule type="duplicateValues" dxfId="17" priority="19"/>
  </conditionalFormatting>
  <conditionalFormatting sqref="B87:B101">
    <cfRule type="duplicateValues" dxfId="16" priority="17"/>
  </conditionalFormatting>
  <conditionalFormatting sqref="B87:B101">
    <cfRule type="duplicateValues" dxfId="15" priority="16"/>
  </conditionalFormatting>
  <conditionalFormatting sqref="B87:B101">
    <cfRule type="duplicateValues" dxfId="14" priority="15"/>
  </conditionalFormatting>
  <conditionalFormatting sqref="B87:B101">
    <cfRule type="duplicateValues" dxfId="13" priority="14"/>
  </conditionalFormatting>
  <conditionalFormatting sqref="B87:B101">
    <cfRule type="duplicateValues" dxfId="12" priority="13"/>
  </conditionalFormatting>
  <conditionalFormatting sqref="B87:B101">
    <cfRule type="duplicateValues" dxfId="11" priority="11"/>
    <cfRule type="duplicateValues" dxfId="10" priority="12"/>
  </conditionalFormatting>
  <conditionalFormatting sqref="B87:B101">
    <cfRule type="duplicateValues" dxfId="9" priority="10"/>
  </conditionalFormatting>
  <conditionalFormatting sqref="E87:E101">
    <cfRule type="duplicateValues" dxfId="8" priority="9"/>
  </conditionalFormatting>
  <conditionalFormatting sqref="E87:E101">
    <cfRule type="duplicateValues" dxfId="7" priority="8"/>
  </conditionalFormatting>
  <conditionalFormatting sqref="E87:E101">
    <cfRule type="duplicateValues" dxfId="6" priority="7"/>
  </conditionalFormatting>
  <conditionalFormatting sqref="E87:E101">
    <cfRule type="duplicateValues" dxfId="5" priority="6"/>
  </conditionalFormatting>
  <conditionalFormatting sqref="E87:E101">
    <cfRule type="duplicateValues" dxfId="4" priority="5"/>
  </conditionalFormatting>
  <conditionalFormatting sqref="E87:E101">
    <cfRule type="duplicateValues" dxfId="3" priority="4"/>
  </conditionalFormatting>
  <conditionalFormatting sqref="E87:E101">
    <cfRule type="duplicateValues" dxfId="2" priority="3"/>
  </conditionalFormatting>
  <conditionalFormatting sqref="E87:E101">
    <cfRule type="duplicateValues" dxfId="1" priority="2"/>
  </conditionalFormatting>
  <conditionalFormatting sqref="E87:E101">
    <cfRule type="duplicateValues" dxfId="0" priority="1"/>
  </conditionalFormatting>
  <hyperlinks>
    <hyperlink ref="B101" r:id="rId7" display="http://s460-helpdesk/CAisd/pdmweb.exe?OP=SEARCH+FACTORY=in+SKIPLIST=1+QBE.EQ.id=3672866"/>
    <hyperlink ref="B100" r:id="rId8" display="http://s460-helpdesk/CAisd/pdmweb.exe?OP=SEARCH+FACTORY=in+SKIPLIST=1+QBE.EQ.id=3672865"/>
    <hyperlink ref="B99" r:id="rId9" display="http://s460-helpdesk/CAisd/pdmweb.exe?OP=SEARCH+FACTORY=in+SKIPLIST=1+QBE.EQ.id=3672864"/>
    <hyperlink ref="B98" r:id="rId10" display="http://s460-helpdesk/CAisd/pdmweb.exe?OP=SEARCH+FACTORY=in+SKIPLIST=1+QBE.EQ.id=3672863"/>
    <hyperlink ref="B97" r:id="rId11" display="http://s460-helpdesk/CAisd/pdmweb.exe?OP=SEARCH+FACTORY=in+SKIPLIST=1+QBE.EQ.id=3672862"/>
    <hyperlink ref="B96" r:id="rId12" display="http://s460-helpdesk/CAisd/pdmweb.exe?OP=SEARCH+FACTORY=in+SKIPLIST=1+QBE.EQ.id=3672861"/>
    <hyperlink ref="B95" r:id="rId13" display="http://s460-helpdesk/CAisd/pdmweb.exe?OP=SEARCH+FACTORY=in+SKIPLIST=1+QBE.EQ.id=3672860"/>
    <hyperlink ref="B94" r:id="rId14" display="http://s460-helpdesk/CAisd/pdmweb.exe?OP=SEARCH+FACTORY=in+SKIPLIST=1+QBE.EQ.id=3672859"/>
    <hyperlink ref="B93" r:id="rId15" display="http://s460-helpdesk/CAisd/pdmweb.exe?OP=SEARCH+FACTORY=in+SKIPLIST=1+QBE.EQ.id=3672858"/>
    <hyperlink ref="B92" r:id="rId16" display="http://s460-helpdesk/CAisd/pdmweb.exe?OP=SEARCH+FACTORY=in+SKIPLIST=1+QBE.EQ.id=3672857"/>
    <hyperlink ref="B91" r:id="rId17" display="http://s460-helpdesk/CAisd/pdmweb.exe?OP=SEARCH+FACTORY=in+SKIPLIST=1+QBE.EQ.id=3672856"/>
    <hyperlink ref="B90" r:id="rId18" display="http://s460-helpdesk/CAisd/pdmweb.exe?OP=SEARCH+FACTORY=in+SKIPLIST=1+QBE.EQ.id=3672855"/>
    <hyperlink ref="B89" r:id="rId19" display="http://s460-helpdesk/CAisd/pdmweb.exe?OP=SEARCH+FACTORY=in+SKIPLIST=1+QBE.EQ.id=3672854"/>
    <hyperlink ref="B88" r:id="rId20" display="http://s460-helpdesk/CAisd/pdmweb.exe?OP=SEARCH+FACTORY=in+SKIPLIST=1+QBE.EQ.id=3672853"/>
    <hyperlink ref="B87" r:id="rId21" display="http://s460-helpdesk/CAisd/pdmweb.exe?OP=SEARCH+FACTORY=in+SKIPLIST=1+QBE.EQ.id=3672852"/>
  </hyperlinks>
  <pageMargins left="0.7" right="0.7" top="0.75" bottom="0.75" header="0.3" footer="0.3"/>
  <pageSetup scale="60" orientation="landscape" r:id="rId22"/>
  <legacy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67" zoomScale="85" zoomScaleNormal="85" workbookViewId="0">
      <selection activeCell="B91" sqref="B91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6" t="s">
        <v>2147</v>
      </c>
      <c r="B1" s="177"/>
      <c r="C1" s="177"/>
      <c r="D1" s="177"/>
      <c r="E1" s="178"/>
      <c r="F1" s="174" t="s">
        <v>2546</v>
      </c>
      <c r="G1" s="175"/>
      <c r="H1" s="104">
        <f>COUNTIF(A:E,"2 Gavetas Vacias + Gavetas Fallando")</f>
        <v>0</v>
      </c>
      <c r="I1" s="104">
        <f>COUNTIF(A:E,("3 Gavetas Vacias"))</f>
        <v>8</v>
      </c>
      <c r="J1" s="83">
        <f>COUNTIF(A:E,"2 Gavetas Fallando + 1 gavetas Vacias")</f>
        <v>0</v>
      </c>
    </row>
    <row r="2" spans="1:11" ht="25.5" customHeight="1" x14ac:dyDescent="0.25">
      <c r="A2" s="179" t="s">
        <v>2447</v>
      </c>
      <c r="B2" s="180"/>
      <c r="C2" s="180"/>
      <c r="D2" s="180"/>
      <c r="E2" s="181"/>
      <c r="F2" s="103" t="s">
        <v>2545</v>
      </c>
      <c r="G2" s="102">
        <f>G3+G4</f>
        <v>97</v>
      </c>
      <c r="H2" s="103" t="s">
        <v>2555</v>
      </c>
      <c r="I2" s="102">
        <f>COUNTIF(A:E,"Abastecido")</f>
        <v>12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97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44398.708333333336</v>
      </c>
      <c r="C4" s="117"/>
      <c r="D4" s="117"/>
      <c r="E4" s="12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44399.25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8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2</v>
      </c>
    </row>
    <row r="7" spans="1:11" ht="18" customHeight="1" x14ac:dyDescent="0.25">
      <c r="A7" s="182" t="s">
        <v>2577</v>
      </c>
      <c r="B7" s="183"/>
      <c r="C7" s="183"/>
      <c r="D7" s="183"/>
      <c r="E7" s="184"/>
      <c r="F7" s="103" t="s">
        <v>2547</v>
      </c>
      <c r="G7" s="102">
        <f>COUNTIF(A:E,"Sin Efectivo")</f>
        <v>6</v>
      </c>
      <c r="H7" s="103" t="s">
        <v>2553</v>
      </c>
      <c r="I7" s="102">
        <f>COUNTIF(A:E,"GAVETA DE DEPOSITO LLENA")</f>
        <v>2</v>
      </c>
    </row>
    <row r="8" spans="1:11" ht="18" x14ac:dyDescent="0.25">
      <c r="A8" s="118" t="s">
        <v>15</v>
      </c>
      <c r="B8" s="118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211</v>
      </c>
      <c r="C9" s="136" t="str">
        <f>VLOOKUP(B9,'[1]LISTADO ATM'!$A$2:$B$822,2,0)</f>
        <v xml:space="preserve">ATM Oficina La Romana I </v>
      </c>
      <c r="D9" s="130" t="s">
        <v>2540</v>
      </c>
      <c r="E9" s="136">
        <v>3335962912</v>
      </c>
    </row>
    <row r="10" spans="1:11" ht="18" x14ac:dyDescent="0.25">
      <c r="A10" s="133" t="str">
        <f>VLOOKUP(B10,'[1]LISTADO ATM'!$A$2:$C$822,3,0)</f>
        <v>ESTE</v>
      </c>
      <c r="B10" s="142">
        <v>742</v>
      </c>
      <c r="C10" s="136" t="str">
        <f>VLOOKUP(B10,'[1]LISTADO ATM'!$A$2:$B$822,2,0)</f>
        <v xml:space="preserve">ATM Oficina Plaza del Rey (La Romana) </v>
      </c>
      <c r="D10" s="130" t="s">
        <v>2540</v>
      </c>
      <c r="E10" s="153">
        <v>3335962463</v>
      </c>
    </row>
    <row r="11" spans="1:11" s="109" customFormat="1" ht="18" x14ac:dyDescent="0.25">
      <c r="A11" s="133" t="str">
        <f>VLOOKUP(B11,'[1]LISTADO ATM'!$A$2:$C$822,3,0)</f>
        <v>DISTRITO NACIONAL</v>
      </c>
      <c r="B11" s="142">
        <v>957</v>
      </c>
      <c r="C11" s="136" t="str">
        <f>VLOOKUP(B11,'[1]LISTADO ATM'!$A$2:$B$822,2,0)</f>
        <v xml:space="preserve">ATM Oficina Venezuela </v>
      </c>
      <c r="D11" s="130" t="s">
        <v>2540</v>
      </c>
      <c r="E11" s="153">
        <v>3335962519</v>
      </c>
    </row>
    <row r="12" spans="1:11" s="109" customFormat="1" ht="18" customHeight="1" x14ac:dyDescent="0.25">
      <c r="A12" s="133" t="str">
        <f>VLOOKUP(B12,'[1]LISTADO ATM'!$A$2:$C$822,3,0)</f>
        <v>ESTE</v>
      </c>
      <c r="B12" s="142">
        <v>651</v>
      </c>
      <c r="C12" s="136" t="str">
        <f>VLOOKUP(B12,'[1]LISTADO ATM'!$A$2:$B$822,2,0)</f>
        <v>ATM Eco Petroleo Romana</v>
      </c>
      <c r="D12" s="130" t="s">
        <v>2540</v>
      </c>
      <c r="E12" s="153">
        <v>3335962665</v>
      </c>
    </row>
    <row r="13" spans="1:11" s="116" customFormat="1" ht="18" x14ac:dyDescent="0.25">
      <c r="A13" s="133" t="str">
        <f>VLOOKUP(B13,'[1]LISTADO ATM'!$A$2:$C$822,3,0)</f>
        <v>SUR</v>
      </c>
      <c r="B13" s="142">
        <v>5</v>
      </c>
      <c r="C13" s="136" t="str">
        <f>VLOOKUP(B13,'[1]LISTADO ATM'!$A$2:$B$822,2,0)</f>
        <v>ATM Oficina Autoservicio Villa Ofelia (San Juan)</v>
      </c>
      <c r="D13" s="130" t="s">
        <v>2540</v>
      </c>
      <c r="E13" s="136">
        <v>3335962805</v>
      </c>
    </row>
    <row r="14" spans="1:11" s="116" customFormat="1" ht="18" x14ac:dyDescent="0.25">
      <c r="A14" s="133" t="str">
        <f>VLOOKUP(B14,'[1]LISTADO ATM'!$A$2:$C$822,3,0)</f>
        <v>NORTE</v>
      </c>
      <c r="B14" s="142">
        <v>746</v>
      </c>
      <c r="C14" s="136" t="str">
        <f>VLOOKUP(B14,'[1]LISTADO ATM'!$A$2:$B$822,2,0)</f>
        <v xml:space="preserve">ATM Oficina Las Terrenas </v>
      </c>
      <c r="D14" s="130" t="s">
        <v>2540</v>
      </c>
      <c r="E14" s="136">
        <v>3335962927</v>
      </c>
    </row>
    <row r="15" spans="1:11" s="116" customFormat="1" ht="18" x14ac:dyDescent="0.25">
      <c r="A15" s="133" t="str">
        <f>VLOOKUP(B15,'[1]LISTADO ATM'!$A$2:$C$822,3,0)</f>
        <v>NORTE</v>
      </c>
      <c r="B15" s="142">
        <v>950</v>
      </c>
      <c r="C15" s="136" t="str">
        <f>VLOOKUP(B15,'[1]LISTADO ATM'!$A$2:$B$822,2,0)</f>
        <v xml:space="preserve">ATM Oficina Monterrico </v>
      </c>
      <c r="D15" s="130" t="s">
        <v>2540</v>
      </c>
      <c r="E15" s="136">
        <v>3335962942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842</v>
      </c>
      <c r="C16" s="136" t="str">
        <f>VLOOKUP(B16,'[1]LISTADO ATM'!$A$2:$B$822,2,0)</f>
        <v xml:space="preserve">ATM Plaza Orense II (La Romana) </v>
      </c>
      <c r="D16" s="130" t="s">
        <v>2540</v>
      </c>
      <c r="E16" s="136">
        <v>3335962770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1">
        <v>618</v>
      </c>
      <c r="C17" s="136" t="str">
        <f>VLOOKUP(B17,'[1]LISTADO ATM'!$A$2:$B$822,2,0)</f>
        <v xml:space="preserve">ATM Bienes Nacionales </v>
      </c>
      <c r="D17" s="130" t="s">
        <v>2540</v>
      </c>
      <c r="E17" s="153">
        <v>3335960469</v>
      </c>
    </row>
    <row r="18" spans="1:5" s="116" customFormat="1" ht="18" x14ac:dyDescent="0.25">
      <c r="A18" s="133" t="str">
        <f>VLOOKUP(B18,'[1]LISTADO ATM'!$A$2:$C$822,3,0)</f>
        <v>DISTRITO NACIONAL</v>
      </c>
      <c r="B18" s="141">
        <v>585</v>
      </c>
      <c r="C18" s="136" t="str">
        <f>VLOOKUP(B18,'[1]LISTADO ATM'!$A$2:$B$822,2,0)</f>
        <v xml:space="preserve">ATM Oficina Haina Oriental </v>
      </c>
      <c r="D18" s="130" t="s">
        <v>2540</v>
      </c>
      <c r="E18" s="153" t="s">
        <v>2597</v>
      </c>
    </row>
    <row r="19" spans="1:5" s="116" customFormat="1" ht="18" customHeight="1" x14ac:dyDescent="0.25">
      <c r="A19" s="133" t="str">
        <f>VLOOKUP(B19,'[1]LISTADO ATM'!$A$2:$C$822,3,0)</f>
        <v>DISTRITO NACIONAL</v>
      </c>
      <c r="B19" s="141">
        <v>911</v>
      </c>
      <c r="C19" s="136" t="str">
        <f>VLOOKUP(B19,'[1]LISTADO ATM'!$A$2:$B$822,2,0)</f>
        <v xml:space="preserve">ATM Oficina Venezuela II </v>
      </c>
      <c r="D19" s="130" t="s">
        <v>2540</v>
      </c>
      <c r="E19" s="153">
        <v>3335962819</v>
      </c>
    </row>
    <row r="20" spans="1:5" s="116" customFormat="1" ht="18" x14ac:dyDescent="0.25">
      <c r="A20" s="133" t="str">
        <f>VLOOKUP(B20,'[1]LISTADO ATM'!$A$2:$C$822,3,0)</f>
        <v>NORTE</v>
      </c>
      <c r="B20" s="141">
        <v>315</v>
      </c>
      <c r="C20" s="136" t="str">
        <f>VLOOKUP(B20,'[1]LISTADO ATM'!$A$2:$B$822,2,0)</f>
        <v xml:space="preserve">ATM Oficina Estrella Sadalá </v>
      </c>
      <c r="D20" s="130" t="s">
        <v>2540</v>
      </c>
      <c r="E20" s="153">
        <v>3335962925</v>
      </c>
    </row>
    <row r="21" spans="1:5" s="116" customFormat="1" ht="18" x14ac:dyDescent="0.25">
      <c r="A21" s="133" t="e">
        <f>VLOOKUP(B21,'[1]LISTADO ATM'!$A$2:$C$822,3,0)</f>
        <v>#N/A</v>
      </c>
      <c r="B21" s="142"/>
      <c r="C21" s="136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36" t="e">
        <f>VLOOKUP(B22,'[1]LISTADO ATM'!$A$2:$B$822,2,0)</f>
        <v>#N/A</v>
      </c>
      <c r="D22" s="130"/>
      <c r="E22" s="136"/>
    </row>
    <row r="23" spans="1:5" s="116" customFormat="1" ht="18.75" customHeight="1" thickBot="1" x14ac:dyDescent="0.3">
      <c r="A23" s="119" t="s">
        <v>2468</v>
      </c>
      <c r="B23" s="152">
        <f>COUNT(B9:B22)</f>
        <v>12</v>
      </c>
      <c r="C23" s="187"/>
      <c r="D23" s="188"/>
      <c r="E23" s="189"/>
    </row>
    <row r="24" spans="1:5" s="116" customFormat="1" ht="18" customHeight="1" x14ac:dyDescent="0.25">
      <c r="B24" s="145"/>
      <c r="E24" s="121"/>
    </row>
    <row r="25" spans="1:5" s="116" customFormat="1" ht="18" x14ac:dyDescent="0.25">
      <c r="A25" s="182" t="s">
        <v>2578</v>
      </c>
      <c r="B25" s="183"/>
      <c r="C25" s="183"/>
      <c r="D25" s="183"/>
      <c r="E25" s="184"/>
    </row>
    <row r="26" spans="1:5" s="109" customFormat="1" ht="18.75" customHeight="1" x14ac:dyDescent="0.25">
      <c r="A26" s="118" t="s">
        <v>15</v>
      </c>
      <c r="B26" s="118" t="s">
        <v>2412</v>
      </c>
      <c r="C26" s="118" t="s">
        <v>46</v>
      </c>
      <c r="D26" s="118" t="s">
        <v>2415</v>
      </c>
      <c r="E26" s="118" t="s">
        <v>2413</v>
      </c>
    </row>
    <row r="27" spans="1:5" s="109" customFormat="1" ht="18" x14ac:dyDescent="0.25">
      <c r="A27" s="133" t="str">
        <f>VLOOKUP(B27,'[1]LISTADO ATM'!$A$2:$C$822,3,0)</f>
        <v>NORTE</v>
      </c>
      <c r="B27" s="141">
        <v>944</v>
      </c>
      <c r="C27" s="136" t="str">
        <f>VLOOKUP(B27,'[1]LISTADO ATM'!$A$2:$B$822,2,0)</f>
        <v xml:space="preserve">ATM UNP Mao </v>
      </c>
      <c r="D27" s="130" t="s">
        <v>2536</v>
      </c>
      <c r="E27" s="136">
        <v>3335962895</v>
      </c>
    </row>
    <row r="28" spans="1:5" s="109" customFormat="1" ht="18" customHeight="1" x14ac:dyDescent="0.25">
      <c r="A28" s="133" t="str">
        <f>VLOOKUP(B28,'[1]LISTADO ATM'!$A$2:$C$822,3,0)</f>
        <v>ESTE</v>
      </c>
      <c r="B28" s="141">
        <v>117</v>
      </c>
      <c r="C28" s="136" t="str">
        <f>VLOOKUP(B28,'[1]LISTADO ATM'!$A$2:$B$822,2,0)</f>
        <v xml:space="preserve">ATM Oficina El Seybo </v>
      </c>
      <c r="D28" s="130" t="s">
        <v>2536</v>
      </c>
      <c r="E28" s="136">
        <v>3335962899</v>
      </c>
    </row>
    <row r="29" spans="1:5" s="109" customFormat="1" ht="18" x14ac:dyDescent="0.25">
      <c r="A29" s="133" t="str">
        <f>VLOOKUP(B29,'[1]LISTADO ATM'!$A$2:$C$822,3,0)</f>
        <v>SUR</v>
      </c>
      <c r="B29" s="141">
        <v>880</v>
      </c>
      <c r="C29" s="136" t="str">
        <f>VLOOKUP(B29,'[1]LISTADO ATM'!$A$2:$B$822,2,0)</f>
        <v xml:space="preserve">ATM Autoservicio Barahona II </v>
      </c>
      <c r="D29" s="130" t="s">
        <v>2536</v>
      </c>
      <c r="E29" s="136">
        <v>3335962903</v>
      </c>
    </row>
    <row r="30" spans="1:5" s="109" customFormat="1" ht="18.75" customHeight="1" x14ac:dyDescent="0.25">
      <c r="A30" s="133" t="str">
        <f>VLOOKUP(B30,'[1]LISTADO ATM'!$A$2:$C$822,3,0)</f>
        <v>DISTRITO NACIONAL</v>
      </c>
      <c r="B30" s="141">
        <v>540</v>
      </c>
      <c r="C30" s="136" t="str">
        <f>VLOOKUP(B30,'[1]LISTADO ATM'!$A$2:$B$822,2,0)</f>
        <v xml:space="preserve">ATM Autoservicio Sambil I </v>
      </c>
      <c r="D30" s="130" t="s">
        <v>2536</v>
      </c>
      <c r="E30" s="136">
        <v>3335962905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774</v>
      </c>
      <c r="C31" s="136" t="str">
        <f>VLOOKUP(B31,'[1]LISTADO ATM'!$A$2:$B$822,2,0)</f>
        <v xml:space="preserve">ATM Oficina Montecristi </v>
      </c>
      <c r="D31" s="130" t="s">
        <v>2536</v>
      </c>
      <c r="E31" s="136">
        <v>3335962920</v>
      </c>
    </row>
    <row r="32" spans="1:5" s="109" customFormat="1" ht="18" customHeight="1" x14ac:dyDescent="0.25">
      <c r="A32" s="133" t="e">
        <f>VLOOKUP(B32,'[1]LISTADO ATM'!$A$2:$C$822,3,0)</f>
        <v>#N/A</v>
      </c>
      <c r="B32" s="141"/>
      <c r="C32" s="136" t="e">
        <f>VLOOKUP(B32,'[1]LISTADO ATM'!$A$2:$B$822,2,0)</f>
        <v>#N/A</v>
      </c>
      <c r="D32" s="130"/>
      <c r="E32" s="136"/>
    </row>
    <row r="33" spans="1:5" s="109" customFormat="1" ht="18" x14ac:dyDescent="0.25">
      <c r="A33" s="133" t="e">
        <f>VLOOKUP(B33,'[1]LISTADO ATM'!$A$2:$C$822,3,0)</f>
        <v>#N/A</v>
      </c>
      <c r="B33" s="141"/>
      <c r="C33" s="136" t="e">
        <f>VLOOKUP(B33,'[1]LISTADO ATM'!$A$2:$B$822,2,0)</f>
        <v>#N/A</v>
      </c>
      <c r="D33" s="130"/>
      <c r="E33" s="136"/>
    </row>
    <row r="34" spans="1:5" s="109" customFormat="1" ht="18.75" customHeight="1" thickBot="1" x14ac:dyDescent="0.3">
      <c r="A34" s="119" t="s">
        <v>2468</v>
      </c>
      <c r="B34" s="152">
        <f>COUNT(B27:B33)</f>
        <v>5</v>
      </c>
      <c r="C34" s="187"/>
      <c r="D34" s="188"/>
      <c r="E34" s="189"/>
    </row>
    <row r="35" spans="1:5" s="109" customFormat="1" ht="15.75" thickBot="1" x14ac:dyDescent="0.3">
      <c r="A35" s="116"/>
      <c r="B35" s="145"/>
      <c r="C35" s="116"/>
      <c r="D35" s="116"/>
      <c r="E35" s="121"/>
    </row>
    <row r="36" spans="1:5" s="109" customFormat="1" ht="18.75" thickBot="1" x14ac:dyDescent="0.3">
      <c r="A36" s="190" t="s">
        <v>2469</v>
      </c>
      <c r="B36" s="191"/>
      <c r="C36" s="191"/>
      <c r="D36" s="191"/>
      <c r="E36" s="192"/>
    </row>
    <row r="37" spans="1:5" s="109" customFormat="1" ht="18" customHeight="1" x14ac:dyDescent="0.25">
      <c r="A37" s="118" t="s">
        <v>15</v>
      </c>
      <c r="B37" s="118" t="s">
        <v>2412</v>
      </c>
      <c r="C37" s="118" t="s">
        <v>46</v>
      </c>
      <c r="D37" s="118" t="s">
        <v>2415</v>
      </c>
      <c r="E37" s="118" t="s">
        <v>2413</v>
      </c>
    </row>
    <row r="38" spans="1:5" s="116" customFormat="1" ht="18" x14ac:dyDescent="0.25">
      <c r="A38" s="147" t="str">
        <f>VLOOKUP(B38,'[1]LISTADO ATM'!$A$2:$C$822,3,0)</f>
        <v>ESTE</v>
      </c>
      <c r="B38" s="142">
        <v>945</v>
      </c>
      <c r="C38" s="148" t="str">
        <f>VLOOKUP(B38,'[1]LISTADO ATM'!$A$2:$B$822,2,0)</f>
        <v xml:space="preserve">ATM UNP El Valle (Hato Mayor) </v>
      </c>
      <c r="D38" s="129" t="s">
        <v>2433</v>
      </c>
      <c r="E38" s="153">
        <v>3335962453</v>
      </c>
    </row>
    <row r="39" spans="1:5" s="116" customFormat="1" ht="18" customHeight="1" x14ac:dyDescent="0.25">
      <c r="A39" s="147" t="str">
        <f>VLOOKUP(B39,'[1]LISTADO ATM'!$A$2:$C$822,3,0)</f>
        <v>DISTRITO NACIONAL</v>
      </c>
      <c r="B39" s="142">
        <v>487</v>
      </c>
      <c r="C39" s="148" t="str">
        <f>VLOOKUP(B39,'[1]LISTADO ATM'!$A$2:$B$822,2,0)</f>
        <v xml:space="preserve">ATM Olé Hainamosa </v>
      </c>
      <c r="D39" s="129" t="s">
        <v>2433</v>
      </c>
      <c r="E39" s="153">
        <v>3335962458</v>
      </c>
    </row>
    <row r="40" spans="1:5" s="116" customFormat="1" ht="18" x14ac:dyDescent="0.25">
      <c r="A40" s="147" t="str">
        <f>VLOOKUP(B40,'[1]LISTADO ATM'!$A$2:$C$822,3,0)</f>
        <v>DISTRITO NACIONAL</v>
      </c>
      <c r="B40" s="142">
        <v>930</v>
      </c>
      <c r="C40" s="148" t="str">
        <f>VLOOKUP(B40,'[1]LISTADO ATM'!$A$2:$B$822,2,0)</f>
        <v>ATM Oficina Plaza Spring Center</v>
      </c>
      <c r="D40" s="149" t="s">
        <v>2433</v>
      </c>
      <c r="E40" s="136">
        <v>3335962919</v>
      </c>
    </row>
    <row r="41" spans="1:5" s="116" customFormat="1" ht="18.75" customHeight="1" x14ac:dyDescent="0.25">
      <c r="A41" s="147" t="str">
        <f>VLOOKUP(B41,'[1]LISTADO ATM'!$A$2:$C$822,3,0)</f>
        <v>SUR</v>
      </c>
      <c r="B41" s="142">
        <v>615</v>
      </c>
      <c r="C41" s="148" t="str">
        <f>VLOOKUP(B41,'[1]LISTADO ATM'!$A$2:$B$822,2,0)</f>
        <v xml:space="preserve">ATM Estación Sunix Cabral (Barahona) </v>
      </c>
      <c r="D41" s="129" t="s">
        <v>2433</v>
      </c>
      <c r="E41" s="153">
        <v>3335962786</v>
      </c>
    </row>
    <row r="42" spans="1:5" s="116" customFormat="1" ht="18" x14ac:dyDescent="0.25">
      <c r="A42" s="147" t="str">
        <f>VLOOKUP(B42,'[1]LISTADO ATM'!$A$2:$C$822,3,0)</f>
        <v>SUR</v>
      </c>
      <c r="B42" s="142">
        <v>783</v>
      </c>
      <c r="C42" s="148" t="str">
        <f>VLOOKUP(B42,'[1]LISTADO ATM'!$A$2:$B$822,2,0)</f>
        <v xml:space="preserve">ATM Autobanco Alfa y Omega (Barahona) </v>
      </c>
      <c r="D42" s="149" t="s">
        <v>2433</v>
      </c>
      <c r="E42" s="136">
        <v>3335962933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973</v>
      </c>
      <c r="C43" s="136" t="str">
        <f>VLOOKUP(B43,'[1]LISTADO ATM'!$A$2:$B$822,2,0)</f>
        <v xml:space="preserve">ATM Oficina Sabana de la Mar </v>
      </c>
      <c r="D43" s="129" t="s">
        <v>2433</v>
      </c>
      <c r="E43" s="136">
        <v>3335963308</v>
      </c>
    </row>
    <row r="44" spans="1:5" s="116" customFormat="1" ht="18" x14ac:dyDescent="0.25">
      <c r="A44" s="133" t="e">
        <f>VLOOKUP(B44,'[1]LISTADO ATM'!$A$2:$C$822,3,0)</f>
        <v>#N/A</v>
      </c>
      <c r="B44" s="142"/>
      <c r="C44" s="136" t="e">
        <f>VLOOKUP(B44,'[1]LISTADO ATM'!$A$2:$B$822,2,0)</f>
        <v>#N/A</v>
      </c>
      <c r="D44" s="129"/>
      <c r="E44" s="136"/>
    </row>
    <row r="45" spans="1:5" s="116" customFormat="1" ht="18" x14ac:dyDescent="0.25">
      <c r="A45" s="133" t="e">
        <f>VLOOKUP(B45,'[1]LISTADO ATM'!$A$2:$C$822,3,0)</f>
        <v>#N/A</v>
      </c>
      <c r="B45" s="142"/>
      <c r="C45" s="136" t="e">
        <f>VLOOKUP(B45,'[1]LISTADO ATM'!$A$2:$B$822,2,0)</f>
        <v>#N/A</v>
      </c>
      <c r="D45" s="129"/>
      <c r="E45" s="136"/>
    </row>
    <row r="46" spans="1:5" s="116" customFormat="1" ht="18.75" customHeight="1" x14ac:dyDescent="0.25">
      <c r="A46" s="133" t="e">
        <f>VLOOKUP(B46,'[1]LISTADO ATM'!$A$2:$C$822,3,0)</f>
        <v>#N/A</v>
      </c>
      <c r="B46" s="142"/>
      <c r="C46" s="136" t="e">
        <f>VLOOKUP(B46,'[1]LISTADO ATM'!$A$2:$B$822,2,0)</f>
        <v>#N/A</v>
      </c>
      <c r="D46" s="129"/>
      <c r="E46" s="136"/>
    </row>
    <row r="47" spans="1:5" s="116" customFormat="1" ht="18" customHeight="1" thickBot="1" x14ac:dyDescent="0.3">
      <c r="A47" s="137"/>
      <c r="B47" s="152">
        <f>COUNT(B38:B46)</f>
        <v>6</v>
      </c>
      <c r="C47" s="128"/>
      <c r="D47" s="128"/>
      <c r="E47" s="128"/>
    </row>
    <row r="48" spans="1:5" s="116" customFormat="1" ht="15.75" thickBot="1" x14ac:dyDescent="0.3">
      <c r="B48" s="145"/>
      <c r="E48" s="121"/>
    </row>
    <row r="49" spans="1:8" s="109" customFormat="1" ht="18.75" customHeight="1" thickBot="1" x14ac:dyDescent="0.3">
      <c r="A49" s="190" t="s">
        <v>2475</v>
      </c>
      <c r="B49" s="191"/>
      <c r="C49" s="191"/>
      <c r="D49" s="191"/>
      <c r="E49" s="192"/>
    </row>
    <row r="50" spans="1:8" ht="18.75" customHeight="1" x14ac:dyDescent="0.25">
      <c r="A50" s="118" t="s">
        <v>15</v>
      </c>
      <c r="B50" s="118" t="s">
        <v>2412</v>
      </c>
      <c r="C50" s="118" t="s">
        <v>46</v>
      </c>
      <c r="D50" s="118" t="s">
        <v>2415</v>
      </c>
      <c r="E50" s="118" t="s">
        <v>2413</v>
      </c>
      <c r="F50" s="105"/>
    </row>
    <row r="51" spans="1:8" ht="18.75" customHeight="1" x14ac:dyDescent="0.25">
      <c r="A51" s="133" t="str">
        <f>VLOOKUP(B51,'[1]LISTADO ATM'!$A$2:$C$822,3,0)</f>
        <v>DISTRITO NACIONAL</v>
      </c>
      <c r="B51" s="141">
        <v>160</v>
      </c>
      <c r="C51" s="136" t="str">
        <f>VLOOKUP(B51,'[1]LISTADO ATM'!$A$2:$B$822,2,0)</f>
        <v xml:space="preserve">ATM Oficina Herrera </v>
      </c>
      <c r="D51" s="133" t="s">
        <v>2475</v>
      </c>
      <c r="E51" s="136">
        <v>3335962678</v>
      </c>
    </row>
    <row r="52" spans="1:8" ht="18" customHeight="1" x14ac:dyDescent="0.25">
      <c r="A52" s="133" t="e">
        <f>VLOOKUP(B52,'[1]LISTADO ATM'!$A$2:$C$822,3,0)</f>
        <v>#N/A</v>
      </c>
      <c r="B52" s="141">
        <v>348</v>
      </c>
      <c r="C52" s="136" t="e">
        <f>VLOOKUP(B52,'[1]LISTADO ATM'!$A$2:$B$822,2,0)</f>
        <v>#N/A</v>
      </c>
      <c r="D52" s="133" t="s">
        <v>2475</v>
      </c>
      <c r="E52" s="153">
        <v>3335962926</v>
      </c>
    </row>
    <row r="53" spans="1:8" s="105" customFormat="1" ht="18" x14ac:dyDescent="0.25">
      <c r="A53" s="133" t="e">
        <f>VLOOKUP(B53,'[1]LISTADO ATM'!$A$2:$C$822,3,0)</f>
        <v>#N/A</v>
      </c>
      <c r="B53" s="141"/>
      <c r="C53" s="136" t="e">
        <f>VLOOKUP(B53,'[1]LISTADO ATM'!$A$2:$B$822,2,0)</f>
        <v>#N/A</v>
      </c>
      <c r="D53" s="160"/>
      <c r="E53" s="153"/>
    </row>
    <row r="54" spans="1:8" s="105" customFormat="1" ht="18.75" customHeight="1" x14ac:dyDescent="0.25">
      <c r="A54" s="133" t="e">
        <f>VLOOKUP(B54,'[1]LISTADO ATM'!$A$2:$C$822,3,0)</f>
        <v>#N/A</v>
      </c>
      <c r="B54" s="141"/>
      <c r="C54" s="136" t="e">
        <f>VLOOKUP(B54,'[1]LISTADO ATM'!$A$2:$B$822,2,0)</f>
        <v>#N/A</v>
      </c>
      <c r="D54" s="160"/>
      <c r="E54" s="153"/>
      <c r="G54" s="109"/>
      <c r="H54" s="109"/>
    </row>
    <row r="55" spans="1:8" ht="18" x14ac:dyDescent="0.25">
      <c r="A55" s="133" t="e">
        <f>VLOOKUP(B55,'[1]LISTADO ATM'!$A$2:$C$822,3,0)</f>
        <v>#N/A</v>
      </c>
      <c r="B55" s="141"/>
      <c r="C55" s="136" t="e">
        <f>VLOOKUP(B55,'[1]LISTADO ATM'!$A$2:$B$822,2,0)</f>
        <v>#N/A</v>
      </c>
      <c r="D55" s="160"/>
      <c r="E55" s="153"/>
      <c r="G55" s="109"/>
      <c r="H55" s="109"/>
    </row>
    <row r="56" spans="1:8" s="109" customFormat="1" ht="18.75" thickBot="1" x14ac:dyDescent="0.3">
      <c r="A56" s="137" t="s">
        <v>2468</v>
      </c>
      <c r="B56" s="152">
        <f>COUNT(B51:B52)</f>
        <v>2</v>
      </c>
      <c r="C56" s="128"/>
      <c r="D56" s="128"/>
      <c r="E56" s="128"/>
    </row>
    <row r="57" spans="1:8" s="109" customFormat="1" ht="18.75" customHeight="1" thickBot="1" x14ac:dyDescent="0.3">
      <c r="A57" s="116"/>
      <c r="B57" s="145"/>
      <c r="C57" s="116"/>
      <c r="D57" s="116"/>
      <c r="E57" s="121"/>
    </row>
    <row r="58" spans="1:8" s="109" customFormat="1" ht="18" customHeight="1" x14ac:dyDescent="0.25">
      <c r="A58" s="193" t="s">
        <v>2475</v>
      </c>
      <c r="B58" s="194"/>
      <c r="C58" s="194"/>
      <c r="D58" s="194"/>
      <c r="E58" s="195"/>
    </row>
    <row r="59" spans="1:8" s="109" customFormat="1" ht="18" x14ac:dyDescent="0.25">
      <c r="A59" s="118" t="s">
        <v>15</v>
      </c>
      <c r="B59" s="118" t="s">
        <v>2412</v>
      </c>
      <c r="C59" s="120" t="s">
        <v>46</v>
      </c>
      <c r="D59" s="131" t="s">
        <v>2415</v>
      </c>
      <c r="E59" s="118" t="s">
        <v>2413</v>
      </c>
    </row>
    <row r="60" spans="1:8" s="109" customFormat="1" ht="18" x14ac:dyDescent="0.25">
      <c r="A60" s="132" t="str">
        <f>VLOOKUP(B60,'[1]LISTADO ATM'!$A$2:$C$822,3,0)</f>
        <v>DISTRITO NACIONAL</v>
      </c>
      <c r="B60" s="141">
        <v>54</v>
      </c>
      <c r="C60" s="136" t="str">
        <f>VLOOKUP(B60,'[1]LISTADO ATM'!$A$2:$B$822,2,0)</f>
        <v xml:space="preserve">ATM Autoservicio Galería 360 </v>
      </c>
      <c r="D60" s="142" t="s">
        <v>2557</v>
      </c>
      <c r="E60" s="136">
        <v>3335961465</v>
      </c>
    </row>
    <row r="61" spans="1:8" ht="18" customHeight="1" x14ac:dyDescent="0.25">
      <c r="A61" s="132" t="str">
        <f>VLOOKUP(B61,'[1]LISTADO ATM'!$A$2:$C$822,3,0)</f>
        <v>DISTRITO NACIONAL</v>
      </c>
      <c r="B61" s="141">
        <v>701</v>
      </c>
      <c r="C61" s="136" t="str">
        <f>VLOOKUP(B61,'[1]LISTADO ATM'!$A$2:$B$822,2,0)</f>
        <v>ATM Autoservicio Los Alcarrizos</v>
      </c>
      <c r="D61" s="143" t="s">
        <v>2556</v>
      </c>
      <c r="E61" s="136">
        <v>3335962894</v>
      </c>
    </row>
    <row r="62" spans="1:8" ht="18" customHeight="1" x14ac:dyDescent="0.25">
      <c r="A62" s="132" t="str">
        <f>VLOOKUP(B62,'[1]LISTADO ATM'!$A$2:$C$822,3,0)</f>
        <v>DISTRITO NACIONAL</v>
      </c>
      <c r="B62" s="141">
        <v>818</v>
      </c>
      <c r="C62" s="136" t="str">
        <f>VLOOKUP(B62,'[1]LISTADO ATM'!$A$2:$B$822,2,0)</f>
        <v xml:space="preserve">ATM Juridicción Inmobiliaria </v>
      </c>
      <c r="D62" s="143" t="s">
        <v>2556</v>
      </c>
      <c r="E62" s="136">
        <v>3335962897</v>
      </c>
    </row>
    <row r="63" spans="1:8" ht="18.75" customHeight="1" x14ac:dyDescent="0.25">
      <c r="A63" s="132" t="str">
        <f>VLOOKUP(B63,'[1]LISTADO ATM'!$A$2:$C$822,3,0)</f>
        <v>DISTRITO NACIONAL</v>
      </c>
      <c r="B63" s="141">
        <v>318</v>
      </c>
      <c r="C63" s="136" t="str">
        <f>VLOOKUP(B63,'[1]LISTADO ATM'!$A$2:$B$822,2,0)</f>
        <v>ATM Autoservicio Lope de Vega</v>
      </c>
      <c r="D63" s="142" t="s">
        <v>2557</v>
      </c>
      <c r="E63" s="136" t="s">
        <v>2609</v>
      </c>
    </row>
    <row r="64" spans="1:8" ht="18.75" customHeight="1" x14ac:dyDescent="0.25">
      <c r="A64" s="133"/>
      <c r="B64" s="141"/>
      <c r="C64" s="153"/>
      <c r="D64" s="163"/>
      <c r="E64" s="153"/>
    </row>
    <row r="65" spans="1:5" ht="18" x14ac:dyDescent="0.25">
      <c r="A65" s="133"/>
      <c r="B65" s="141"/>
      <c r="C65" s="153"/>
      <c r="D65" s="163"/>
      <c r="E65" s="153"/>
    </row>
    <row r="66" spans="1:5" ht="18.75" customHeight="1" x14ac:dyDescent="0.25">
      <c r="A66" s="133"/>
      <c r="B66" s="141"/>
      <c r="C66" s="153"/>
      <c r="D66" s="163"/>
      <c r="E66" s="153"/>
    </row>
    <row r="67" spans="1:5" ht="18" customHeight="1" thickBot="1" x14ac:dyDescent="0.3">
      <c r="A67" s="137" t="s">
        <v>2468</v>
      </c>
      <c r="B67" s="152">
        <f>COUNT(B60:B63)</f>
        <v>4</v>
      </c>
      <c r="C67" s="128"/>
      <c r="D67" s="128"/>
      <c r="E67" s="128"/>
    </row>
    <row r="68" spans="1:5" ht="18" customHeight="1" thickBot="1" x14ac:dyDescent="0.3">
      <c r="A68" s="116"/>
      <c r="B68" s="145"/>
      <c r="C68" s="116"/>
      <c r="D68" s="116"/>
      <c r="E68" s="121"/>
    </row>
    <row r="69" spans="1:5" ht="18" customHeight="1" thickBot="1" x14ac:dyDescent="0.3">
      <c r="A69" s="196" t="s">
        <v>2470</v>
      </c>
      <c r="B69" s="197"/>
      <c r="C69" s="116" t="s">
        <v>2409</v>
      </c>
      <c r="D69" s="121"/>
      <c r="E69" s="121"/>
    </row>
    <row r="70" spans="1:5" ht="18.75" thickBot="1" x14ac:dyDescent="0.3">
      <c r="A70" s="139">
        <f>+B47+B56+B67</f>
        <v>12</v>
      </c>
      <c r="B70" s="146"/>
      <c r="C70" s="116"/>
      <c r="D70" s="116"/>
      <c r="E70" s="116"/>
    </row>
    <row r="71" spans="1:5" ht="15.75" thickBot="1" x14ac:dyDescent="0.3">
      <c r="A71" s="116"/>
      <c r="B71" s="145"/>
      <c r="C71" s="116"/>
      <c r="D71" s="116"/>
      <c r="E71" s="121"/>
    </row>
    <row r="72" spans="1:5" ht="18.75" thickBot="1" x14ac:dyDescent="0.3">
      <c r="A72" s="190" t="s">
        <v>2471</v>
      </c>
      <c r="B72" s="191"/>
      <c r="C72" s="191"/>
      <c r="D72" s="191"/>
      <c r="E72" s="192"/>
    </row>
    <row r="73" spans="1:5" ht="18" customHeight="1" x14ac:dyDescent="0.25">
      <c r="A73" s="122" t="s">
        <v>15</v>
      </c>
      <c r="B73" s="118" t="s">
        <v>2412</v>
      </c>
      <c r="C73" s="120" t="s">
        <v>46</v>
      </c>
      <c r="D73" s="198" t="s">
        <v>2415</v>
      </c>
      <c r="E73" s="199"/>
    </row>
    <row r="74" spans="1:5" ht="18" customHeight="1" x14ac:dyDescent="0.25">
      <c r="A74" s="147" t="str">
        <f>VLOOKUP(B74,'[1]LISTADO ATM'!$A$2:$C$822,3,0)</f>
        <v>DISTRITO NACIONAL</v>
      </c>
      <c r="B74" s="141">
        <v>639</v>
      </c>
      <c r="C74" s="133" t="str">
        <f>VLOOKUP(B74,'[1]LISTADO ATM'!$A$2:$B$822,2,0)</f>
        <v xml:space="preserve">ATM Comisión Militar MOPC </v>
      </c>
      <c r="D74" s="185" t="s">
        <v>2579</v>
      </c>
      <c r="E74" s="186"/>
    </row>
    <row r="75" spans="1:5" ht="18" customHeight="1" x14ac:dyDescent="0.25">
      <c r="A75" s="133" t="str">
        <f>VLOOKUP(B75,'[1]LISTADO ATM'!$A$2:$C$822,3,0)</f>
        <v>DISTRITO NACIONAL</v>
      </c>
      <c r="B75" s="141">
        <v>162</v>
      </c>
      <c r="C75" s="133" t="str">
        <f>VLOOKUP(B75,'[1]LISTADO ATM'!$A$2:$B$822,2,0)</f>
        <v xml:space="preserve">ATM Oficina Tiradentes I </v>
      </c>
      <c r="D75" s="185" t="s">
        <v>2607</v>
      </c>
      <c r="E75" s="186"/>
    </row>
    <row r="76" spans="1:5" ht="18" x14ac:dyDescent="0.25">
      <c r="A76" s="147" t="str">
        <f>VLOOKUP(B76,'[1]LISTADO ATM'!$A$2:$C$822,3,0)</f>
        <v>NORTE</v>
      </c>
      <c r="B76" s="141">
        <v>357</v>
      </c>
      <c r="C76" s="133" t="str">
        <f>VLOOKUP(B76,'[1]LISTADO ATM'!$A$2:$B$822,2,0)</f>
        <v xml:space="preserve">ATM Universidad Nacional Evangélica (Santiago) </v>
      </c>
      <c r="D76" s="185" t="s">
        <v>2607</v>
      </c>
      <c r="E76" s="186"/>
    </row>
    <row r="77" spans="1:5" ht="18.75" customHeight="1" x14ac:dyDescent="0.25">
      <c r="A77" s="147" t="str">
        <f>VLOOKUP(B77,'[1]LISTADO ATM'!$A$2:$C$822,3,0)</f>
        <v>NORTE</v>
      </c>
      <c r="B77" s="141">
        <v>405</v>
      </c>
      <c r="C77" s="133" t="str">
        <f>VLOOKUP(B77,'[1]LISTADO ATM'!$A$2:$B$822,2,0)</f>
        <v xml:space="preserve">ATM UNP Loma de Cabrera </v>
      </c>
      <c r="D77" s="185" t="s">
        <v>2607</v>
      </c>
      <c r="E77" s="186"/>
    </row>
    <row r="78" spans="1:5" ht="18" customHeight="1" x14ac:dyDescent="0.25">
      <c r="A78" s="147" t="str">
        <f>VLOOKUP(B78,'[1]LISTADO ATM'!$A$2:$C$822,3,0)</f>
        <v>DISTRITO NACIONAL</v>
      </c>
      <c r="B78" s="141">
        <v>586</v>
      </c>
      <c r="C78" s="133" t="str">
        <f>VLOOKUP(B78,'[1]LISTADO ATM'!$A$2:$B$822,2,0)</f>
        <v xml:space="preserve">ATM Palacio de Justicia D.N. </v>
      </c>
      <c r="D78" s="185" t="s">
        <v>2579</v>
      </c>
      <c r="E78" s="186"/>
    </row>
    <row r="79" spans="1:5" ht="18" customHeight="1" x14ac:dyDescent="0.25">
      <c r="A79" s="147" t="str">
        <f>VLOOKUP(B79,'[1]LISTADO ATM'!$A$2:$C$822,3,0)</f>
        <v>SUR</v>
      </c>
      <c r="B79" s="141">
        <v>881</v>
      </c>
      <c r="C79" s="133" t="str">
        <f>VLOOKUP(B79,'[1]LISTADO ATM'!$A$2:$B$822,2,0)</f>
        <v xml:space="preserve">ATM UNP Yaguate (San Cristóbal) </v>
      </c>
      <c r="D79" s="185" t="s">
        <v>2607</v>
      </c>
      <c r="E79" s="186"/>
    </row>
    <row r="80" spans="1:5" ht="18.75" customHeight="1" x14ac:dyDescent="0.25">
      <c r="A80" s="147" t="str">
        <f>VLOOKUP(B80,'[1]LISTADO ATM'!$A$2:$C$822,3,0)</f>
        <v>ESTE</v>
      </c>
      <c r="B80" s="141">
        <v>121</v>
      </c>
      <c r="C80" s="133" t="str">
        <f>VLOOKUP(B80,'[1]LISTADO ATM'!$A$2:$B$822,2,0)</f>
        <v xml:space="preserve">ATM Oficina Bayaguana </v>
      </c>
      <c r="D80" s="185" t="s">
        <v>2579</v>
      </c>
      <c r="E80" s="186"/>
    </row>
    <row r="81" spans="1:5" ht="18.75" customHeight="1" x14ac:dyDescent="0.25">
      <c r="A81" s="147" t="str">
        <f>VLOOKUP(B81,'[1]LISTADO ATM'!$A$2:$C$822,3,0)</f>
        <v>NORTE</v>
      </c>
      <c r="B81" s="141">
        <v>22</v>
      </c>
      <c r="C81" s="133" t="str">
        <f>VLOOKUP(B81,'[1]LISTADO ATM'!$A$2:$B$822,2,0)</f>
        <v>ATM S/M Olimpico (Santiago)</v>
      </c>
      <c r="D81" s="185" t="s">
        <v>2579</v>
      </c>
      <c r="E81" s="186"/>
    </row>
    <row r="82" spans="1:5" ht="18.75" customHeight="1" x14ac:dyDescent="0.25">
      <c r="A82" s="147" t="str">
        <f>VLOOKUP(B82,'[1]LISTADO ATM'!$A$2:$C$822,3,0)</f>
        <v>SUR</v>
      </c>
      <c r="B82" s="141">
        <v>296</v>
      </c>
      <c r="C82" s="133" t="str">
        <f>VLOOKUP(B82,'[1]LISTADO ATM'!$A$2:$B$822,2,0)</f>
        <v>ATM Estación BANICOMB (Baní)  ECO Petroleo</v>
      </c>
      <c r="D82" s="185" t="s">
        <v>2579</v>
      </c>
      <c r="E82" s="186"/>
    </row>
    <row r="83" spans="1:5" ht="18.75" customHeight="1" x14ac:dyDescent="0.25">
      <c r="A83" s="147" t="str">
        <f>VLOOKUP(B83,'[1]LISTADO ATM'!$A$2:$C$822,3,0)</f>
        <v>NORTE</v>
      </c>
      <c r="B83" s="141">
        <v>728</v>
      </c>
      <c r="C83" s="133" t="str">
        <f>VLOOKUP(B83,'[1]LISTADO ATM'!$A$2:$B$822,2,0)</f>
        <v xml:space="preserve">ATM UNP La Vega Oficina Regional Norcentral </v>
      </c>
      <c r="D83" s="185" t="s">
        <v>2579</v>
      </c>
      <c r="E83" s="186"/>
    </row>
    <row r="84" spans="1:5" ht="18.75" customHeight="1" x14ac:dyDescent="0.25">
      <c r="A84" s="147" t="str">
        <f>VLOOKUP(B84,'[1]LISTADO ATM'!$A$2:$C$822,3,0)</f>
        <v>DISTRITO NACIONAL</v>
      </c>
      <c r="B84" s="141">
        <v>735</v>
      </c>
      <c r="C84" s="133" t="str">
        <f>VLOOKUP(B84,'[1]LISTADO ATM'!$A$2:$B$822,2,0)</f>
        <v xml:space="preserve">ATM Oficina Independencia II  </v>
      </c>
      <c r="D84" s="185" t="s">
        <v>2607</v>
      </c>
      <c r="E84" s="186"/>
    </row>
    <row r="85" spans="1:5" ht="18" x14ac:dyDescent="0.25">
      <c r="A85" s="147" t="str">
        <f>VLOOKUP(B85,'[1]LISTADO ATM'!$A$2:$C$822,3,0)</f>
        <v>ESTE</v>
      </c>
      <c r="B85" s="141">
        <v>211</v>
      </c>
      <c r="C85" s="133" t="str">
        <f>VLOOKUP(B85,'[1]LISTADO ATM'!$A$2:$B$822,2,0)</f>
        <v xml:space="preserve">ATM Oficina La Romana I </v>
      </c>
      <c r="D85" s="185" t="s">
        <v>2579</v>
      </c>
      <c r="E85" s="186"/>
    </row>
    <row r="86" spans="1:5" s="116" customFormat="1" ht="18.75" customHeight="1" x14ac:dyDescent="0.25">
      <c r="A86" s="147" t="str">
        <f>VLOOKUP(B86,'[1]LISTADO ATM'!$A$2:$C$822,3,0)</f>
        <v>ESTE</v>
      </c>
      <c r="B86" s="141">
        <v>293</v>
      </c>
      <c r="C86" s="133" t="str">
        <f>VLOOKUP(B86,'[1]LISTADO ATM'!$A$2:$B$822,2,0)</f>
        <v xml:space="preserve">ATM S/M Nueva Visión (San Pedro) </v>
      </c>
      <c r="D86" s="185" t="s">
        <v>2579</v>
      </c>
      <c r="E86" s="186"/>
    </row>
    <row r="87" spans="1:5" ht="18" x14ac:dyDescent="0.25">
      <c r="A87" s="147" t="e">
        <f>VLOOKUP(B87,'[1]LISTADO ATM'!$A$2:$C$822,3,0)</f>
        <v>#N/A</v>
      </c>
      <c r="B87" s="141"/>
      <c r="C87" s="133" t="e">
        <f>VLOOKUP(B87,'[1]LISTADO ATM'!$A$2:$B$822,2,0)</f>
        <v>#N/A</v>
      </c>
      <c r="D87" s="161"/>
      <c r="E87" s="162"/>
    </row>
    <row r="88" spans="1:5" ht="18" x14ac:dyDescent="0.25">
      <c r="A88" s="147" t="e">
        <f>VLOOKUP(B88,'[1]LISTADO ATM'!$A$2:$C$822,3,0)</f>
        <v>#N/A</v>
      </c>
      <c r="B88" s="141"/>
      <c r="C88" s="133" t="e">
        <f>VLOOKUP(B88,'[1]LISTADO ATM'!$A$2:$B$822,2,0)</f>
        <v>#N/A</v>
      </c>
      <c r="D88" s="161"/>
      <c r="E88" s="162"/>
    </row>
    <row r="89" spans="1:5" ht="18.75" customHeight="1" x14ac:dyDescent="0.25">
      <c r="A89" s="147" t="e">
        <f>VLOOKUP(B89,'[1]LISTADO ATM'!$A$2:$C$822,3,0)</f>
        <v>#N/A</v>
      </c>
      <c r="B89" s="141"/>
      <c r="C89" s="133" t="e">
        <f>VLOOKUP(B89,'[1]LISTADO ATM'!$A$2:$B$822,2,0)</f>
        <v>#N/A</v>
      </c>
      <c r="D89" s="161"/>
      <c r="E89" s="162"/>
    </row>
    <row r="90" spans="1:5" ht="18.75" thickBot="1" x14ac:dyDescent="0.3">
      <c r="A90" s="137" t="s">
        <v>2468</v>
      </c>
      <c r="B90" s="152">
        <f>COUNT(B74:B89)</f>
        <v>13</v>
      </c>
      <c r="C90" s="150"/>
      <c r="D90" s="134"/>
      <c r="E90" s="135"/>
    </row>
    <row r="91" spans="1:5" ht="18" customHeight="1" x14ac:dyDescent="0.25">
      <c r="A91" s="116"/>
      <c r="C91" s="116"/>
      <c r="D91" s="116"/>
      <c r="E91" s="116"/>
    </row>
    <row r="92" spans="1:5" x14ac:dyDescent="0.25">
      <c r="A92" s="116"/>
      <c r="C92" s="116"/>
      <c r="D92" s="116"/>
      <c r="E92" s="116"/>
    </row>
    <row r="93" spans="1:5" ht="18.75" customHeight="1" x14ac:dyDescent="0.25">
      <c r="A93" s="116"/>
      <c r="C93" s="116"/>
      <c r="D93" s="116"/>
      <c r="E93" s="116"/>
    </row>
    <row r="94" spans="1:5" x14ac:dyDescent="0.25">
      <c r="A94" s="116"/>
      <c r="C94" s="116"/>
      <c r="D94" s="116"/>
      <c r="E94" s="116"/>
    </row>
    <row r="95" spans="1:5" x14ac:dyDescent="0.25">
      <c r="A95" s="116"/>
      <c r="C95" s="116"/>
      <c r="D95" s="116"/>
      <c r="E95" s="116"/>
    </row>
    <row r="96" spans="1:5" ht="18.75" customHeight="1" x14ac:dyDescent="0.25">
      <c r="A96" s="116"/>
      <c r="C96" s="116"/>
      <c r="D96" s="116"/>
      <c r="E96" s="116"/>
    </row>
    <row r="97" spans="1:5" x14ac:dyDescent="0.25">
      <c r="A97" s="116"/>
      <c r="C97" s="116"/>
      <c r="D97" s="116"/>
      <c r="E97" s="116"/>
    </row>
    <row r="98" spans="1:5" x14ac:dyDescent="0.25">
      <c r="A98" s="116"/>
      <c r="C98" s="116"/>
      <c r="D98" s="116"/>
      <c r="E98" s="116"/>
    </row>
    <row r="99" spans="1:5" x14ac:dyDescent="0.25">
      <c r="A99" s="116"/>
      <c r="C99" s="116"/>
      <c r="D99" s="116"/>
      <c r="E99" s="116"/>
    </row>
    <row r="100" spans="1:5" ht="18.75" customHeight="1" x14ac:dyDescent="0.25">
      <c r="A100" s="116"/>
      <c r="C100" s="116"/>
      <c r="D100" s="116"/>
      <c r="E100" s="116"/>
    </row>
    <row r="101" spans="1:5" x14ac:dyDescent="0.25">
      <c r="A101" s="116"/>
      <c r="C101" s="116"/>
      <c r="D101" s="116"/>
      <c r="E101" s="116"/>
    </row>
    <row r="102" spans="1:5" ht="18.75" customHeight="1" x14ac:dyDescent="0.25">
      <c r="A102" s="116"/>
      <c r="C102" s="116"/>
      <c r="D102" s="116"/>
      <c r="E102" s="116"/>
    </row>
    <row r="103" spans="1:5" ht="18.75" customHeight="1" x14ac:dyDescent="0.25">
      <c r="A103" s="116"/>
      <c r="C103" s="116"/>
      <c r="D103" s="116"/>
      <c r="E103" s="116"/>
    </row>
    <row r="104" spans="1:5" x14ac:dyDescent="0.25">
      <c r="A104" s="116"/>
      <c r="C104" s="116"/>
      <c r="D104" s="116"/>
      <c r="E104" s="116"/>
    </row>
    <row r="105" spans="1:5" ht="18.75" customHeight="1" x14ac:dyDescent="0.25">
      <c r="A105" s="116"/>
      <c r="C105" s="116"/>
      <c r="D105" s="116"/>
      <c r="E105" s="116"/>
    </row>
    <row r="106" spans="1:5" x14ac:dyDescent="0.25">
      <c r="A106" s="116"/>
      <c r="C106" s="116"/>
      <c r="D106" s="116"/>
      <c r="E106" s="116"/>
    </row>
    <row r="107" spans="1:5" x14ac:dyDescent="0.25">
      <c r="A107" s="116"/>
      <c r="C107" s="116"/>
      <c r="D107" s="116"/>
      <c r="E107" s="116"/>
    </row>
    <row r="108" spans="1:5" x14ac:dyDescent="0.25">
      <c r="A108" s="116"/>
      <c r="C108" s="116"/>
      <c r="D108" s="116"/>
      <c r="E108" s="116"/>
    </row>
    <row r="109" spans="1:5" x14ac:dyDescent="0.25">
      <c r="A109" s="116"/>
      <c r="C109" s="116"/>
      <c r="D109" s="116"/>
      <c r="E109" s="116"/>
    </row>
    <row r="110" spans="1:5" x14ac:dyDescent="0.25">
      <c r="A110" s="116"/>
      <c r="C110" s="116"/>
      <c r="D110" s="116"/>
      <c r="E110" s="116"/>
    </row>
    <row r="111" spans="1:5" x14ac:dyDescent="0.25">
      <c r="A111" s="116"/>
      <c r="C111" s="116"/>
      <c r="D111" s="116"/>
      <c r="E111" s="116"/>
    </row>
    <row r="112" spans="1:5" x14ac:dyDescent="0.25">
      <c r="A112" s="116"/>
      <c r="C112" s="116"/>
      <c r="D112" s="116"/>
      <c r="E112" s="116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6">
    <mergeCell ref="A58:E58"/>
    <mergeCell ref="A69:B69"/>
    <mergeCell ref="A72:E72"/>
    <mergeCell ref="D73:E73"/>
    <mergeCell ref="D74:E74"/>
    <mergeCell ref="C23:E23"/>
    <mergeCell ref="A25:E25"/>
    <mergeCell ref="C34:E34"/>
    <mergeCell ref="A36:E36"/>
    <mergeCell ref="A49:E49"/>
    <mergeCell ref="F1:G1"/>
    <mergeCell ref="A1:E1"/>
    <mergeCell ref="A2:E2"/>
    <mergeCell ref="A7:E7"/>
    <mergeCell ref="D86:E86"/>
    <mergeCell ref="D81:E81"/>
    <mergeCell ref="D75:E75"/>
    <mergeCell ref="D76:E76"/>
    <mergeCell ref="D77:E77"/>
    <mergeCell ref="D78:E78"/>
    <mergeCell ref="D79:E79"/>
    <mergeCell ref="D80:E80"/>
    <mergeCell ref="D82:E82"/>
    <mergeCell ref="D83:E83"/>
    <mergeCell ref="D84:E84"/>
    <mergeCell ref="D85:E85"/>
  </mergeCells>
  <phoneticPr fontId="46" type="noConversion"/>
  <conditionalFormatting sqref="B617:B1048576">
    <cfRule type="duplicateValues" dxfId="221" priority="1718"/>
    <cfRule type="duplicateValues" dxfId="220" priority="1720"/>
  </conditionalFormatting>
  <conditionalFormatting sqref="E617:E1048576">
    <cfRule type="duplicateValues" dxfId="219" priority="1721"/>
  </conditionalFormatting>
  <conditionalFormatting sqref="B617:B1048576">
    <cfRule type="duplicateValues" dxfId="218" priority="1243"/>
  </conditionalFormatting>
  <conditionalFormatting sqref="B363:B616">
    <cfRule type="duplicateValues" dxfId="217" priority="1233"/>
  </conditionalFormatting>
  <conditionalFormatting sqref="B363:B616">
    <cfRule type="duplicateValues" dxfId="216" priority="1240"/>
  </conditionalFormatting>
  <conditionalFormatting sqref="E363:E616">
    <cfRule type="duplicateValues" dxfId="215" priority="1242"/>
  </conditionalFormatting>
  <conditionalFormatting sqref="B363:B1048576">
    <cfRule type="duplicateValues" dxfId="214" priority="1060"/>
  </conditionalFormatting>
  <conditionalFormatting sqref="E213:E362">
    <cfRule type="duplicateValues" dxfId="213" priority="282"/>
  </conditionalFormatting>
  <conditionalFormatting sqref="B213:B362">
    <cfRule type="duplicateValues" dxfId="212" priority="281"/>
  </conditionalFormatting>
  <conditionalFormatting sqref="B213:B362">
    <cfRule type="duplicateValues" dxfId="211" priority="245"/>
  </conditionalFormatting>
  <conditionalFormatting sqref="B213:B362">
    <cfRule type="duplicateValues" dxfId="210" priority="229"/>
  </conditionalFormatting>
  <conditionalFormatting sqref="B213:B362">
    <cfRule type="duplicateValues" dxfId="209" priority="222"/>
  </conditionalFormatting>
  <conditionalFormatting sqref="E213:E362">
    <cfRule type="duplicateValues" dxfId="208" priority="283"/>
  </conditionalFormatting>
  <conditionalFormatting sqref="E213:E362">
    <cfRule type="duplicateValues" dxfId="207" priority="284"/>
  </conditionalFormatting>
  <conditionalFormatting sqref="B67:B212 B34:B41 B1:B8 B23:B26 B56:B60 B47:B51">
    <cfRule type="duplicateValues" dxfId="206" priority="95"/>
  </conditionalFormatting>
  <conditionalFormatting sqref="B27:B33">
    <cfRule type="duplicateValues" dxfId="205" priority="94"/>
  </conditionalFormatting>
  <conditionalFormatting sqref="E32:E33">
    <cfRule type="duplicateValues" dxfId="204" priority="93"/>
  </conditionalFormatting>
  <conditionalFormatting sqref="E32:E33">
    <cfRule type="duplicateValues" dxfId="203" priority="92"/>
  </conditionalFormatting>
  <conditionalFormatting sqref="E21:E22">
    <cfRule type="duplicateValues" dxfId="202" priority="91"/>
  </conditionalFormatting>
  <conditionalFormatting sqref="E21:E22">
    <cfRule type="duplicateValues" dxfId="201" priority="90"/>
  </conditionalFormatting>
  <conditionalFormatting sqref="E21:E22">
    <cfRule type="duplicateValues" dxfId="200" priority="89"/>
  </conditionalFormatting>
  <conditionalFormatting sqref="E61">
    <cfRule type="duplicateValues" dxfId="199" priority="88"/>
  </conditionalFormatting>
  <conditionalFormatting sqref="B61">
    <cfRule type="duplicateValues" dxfId="198" priority="87"/>
  </conditionalFormatting>
  <conditionalFormatting sqref="E61">
    <cfRule type="duplicateValues" dxfId="197" priority="86"/>
  </conditionalFormatting>
  <conditionalFormatting sqref="E61">
    <cfRule type="duplicateValues" dxfId="196" priority="85"/>
  </conditionalFormatting>
  <conditionalFormatting sqref="E27">
    <cfRule type="duplicateValues" dxfId="195" priority="84"/>
  </conditionalFormatting>
  <conditionalFormatting sqref="E27">
    <cfRule type="duplicateValues" dxfId="194" priority="83"/>
  </conditionalFormatting>
  <conditionalFormatting sqref="E27">
    <cfRule type="duplicateValues" dxfId="193" priority="82"/>
  </conditionalFormatting>
  <conditionalFormatting sqref="E62">
    <cfRule type="duplicateValues" dxfId="192" priority="81"/>
  </conditionalFormatting>
  <conditionalFormatting sqref="B62">
    <cfRule type="duplicateValues" dxfId="191" priority="80"/>
  </conditionalFormatting>
  <conditionalFormatting sqref="E62">
    <cfRule type="duplicateValues" dxfId="190" priority="79"/>
  </conditionalFormatting>
  <conditionalFormatting sqref="E62">
    <cfRule type="duplicateValues" dxfId="189" priority="78"/>
  </conditionalFormatting>
  <conditionalFormatting sqref="E28">
    <cfRule type="duplicateValues" dxfId="188" priority="77"/>
  </conditionalFormatting>
  <conditionalFormatting sqref="E28">
    <cfRule type="duplicateValues" dxfId="187" priority="76"/>
  </conditionalFormatting>
  <conditionalFormatting sqref="E28">
    <cfRule type="duplicateValues" dxfId="186" priority="75"/>
  </conditionalFormatting>
  <conditionalFormatting sqref="E29">
    <cfRule type="duplicateValues" dxfId="185" priority="74"/>
  </conditionalFormatting>
  <conditionalFormatting sqref="E29">
    <cfRule type="duplicateValues" dxfId="184" priority="73"/>
  </conditionalFormatting>
  <conditionalFormatting sqref="E29">
    <cfRule type="duplicateValues" dxfId="183" priority="72"/>
  </conditionalFormatting>
  <conditionalFormatting sqref="E30">
    <cfRule type="duplicateValues" dxfId="182" priority="71"/>
  </conditionalFormatting>
  <conditionalFormatting sqref="E30">
    <cfRule type="duplicateValues" dxfId="181" priority="70"/>
  </conditionalFormatting>
  <conditionalFormatting sqref="E30">
    <cfRule type="duplicateValues" dxfId="180" priority="69"/>
  </conditionalFormatting>
  <conditionalFormatting sqref="E9">
    <cfRule type="duplicateValues" dxfId="179" priority="68"/>
  </conditionalFormatting>
  <conditionalFormatting sqref="B67:B212 B47:B51 B56:B62 B1:B41">
    <cfRule type="duplicateValues" dxfId="178" priority="67"/>
  </conditionalFormatting>
  <conditionalFormatting sqref="E31">
    <cfRule type="duplicateValues" dxfId="177" priority="66"/>
  </conditionalFormatting>
  <conditionalFormatting sqref="E31">
    <cfRule type="duplicateValues" dxfId="176" priority="65"/>
  </conditionalFormatting>
  <conditionalFormatting sqref="E31">
    <cfRule type="duplicateValues" dxfId="175" priority="64"/>
  </conditionalFormatting>
  <conditionalFormatting sqref="B63:B66">
    <cfRule type="duplicateValues" dxfId="174" priority="63"/>
  </conditionalFormatting>
  <conditionalFormatting sqref="B63:B66">
    <cfRule type="duplicateValues" dxfId="173" priority="62"/>
  </conditionalFormatting>
  <conditionalFormatting sqref="E14">
    <cfRule type="duplicateValues" dxfId="172" priority="61"/>
  </conditionalFormatting>
  <conditionalFormatting sqref="E14">
    <cfRule type="duplicateValues" dxfId="171" priority="60"/>
  </conditionalFormatting>
  <conditionalFormatting sqref="E14">
    <cfRule type="duplicateValues" dxfId="170" priority="59"/>
  </conditionalFormatting>
  <conditionalFormatting sqref="B56:B212 B47:B51 B1:B41">
    <cfRule type="duplicateValues" dxfId="169" priority="58"/>
  </conditionalFormatting>
  <conditionalFormatting sqref="E42 E15">
    <cfRule type="duplicateValues" dxfId="168" priority="57"/>
  </conditionalFormatting>
  <conditionalFormatting sqref="B56:B212 B47:B51 B1:B42">
    <cfRule type="duplicateValues" dxfId="167" priority="56"/>
  </conditionalFormatting>
  <conditionalFormatting sqref="E44:E46 E16">
    <cfRule type="duplicateValues" dxfId="166" priority="55"/>
  </conditionalFormatting>
  <conditionalFormatting sqref="E16">
    <cfRule type="duplicateValues" dxfId="165" priority="54"/>
  </conditionalFormatting>
  <conditionalFormatting sqref="E20">
    <cfRule type="duplicateValues" dxfId="164" priority="53"/>
  </conditionalFormatting>
  <conditionalFormatting sqref="E20">
    <cfRule type="duplicateValues" dxfId="163" priority="52"/>
  </conditionalFormatting>
  <conditionalFormatting sqref="E20">
    <cfRule type="duplicateValues" dxfId="162" priority="51"/>
  </conditionalFormatting>
  <conditionalFormatting sqref="E54:E55 E52">
    <cfRule type="duplicateValues" dxfId="161" priority="50"/>
  </conditionalFormatting>
  <conditionalFormatting sqref="E52">
    <cfRule type="duplicateValues" dxfId="160" priority="49"/>
  </conditionalFormatting>
  <conditionalFormatting sqref="E52">
    <cfRule type="duplicateValues" dxfId="159" priority="48"/>
  </conditionalFormatting>
  <conditionalFormatting sqref="E87:E212 E67:E78 E34:E41 E10:E13 E1:E8 E23:E26 E56:E60 E47:E51 E17:E19">
    <cfRule type="duplicateValues" dxfId="158" priority="96"/>
  </conditionalFormatting>
  <conditionalFormatting sqref="E87:E212 E67:E78 E1:E8 E23:E26 E10:E13 E56:E60 E47:E51 E17:E19 E32:E41">
    <cfRule type="duplicateValues" dxfId="157" priority="97"/>
  </conditionalFormatting>
  <conditionalFormatting sqref="E79">
    <cfRule type="duplicateValues" dxfId="156" priority="45"/>
  </conditionalFormatting>
  <conditionalFormatting sqref="E79">
    <cfRule type="duplicateValues" dxfId="155" priority="46"/>
  </conditionalFormatting>
  <conditionalFormatting sqref="E79">
    <cfRule type="duplicateValues" dxfId="154" priority="47"/>
  </conditionalFormatting>
  <conditionalFormatting sqref="B1:B212">
    <cfRule type="duplicateValues" dxfId="153" priority="44"/>
  </conditionalFormatting>
  <conditionalFormatting sqref="E80:E82">
    <cfRule type="duplicateValues" dxfId="152" priority="41"/>
  </conditionalFormatting>
  <conditionalFormatting sqref="E80:E82">
    <cfRule type="duplicateValues" dxfId="151" priority="42"/>
  </conditionalFormatting>
  <conditionalFormatting sqref="E80:E82">
    <cfRule type="duplicateValues" dxfId="150" priority="43"/>
  </conditionalFormatting>
  <conditionalFormatting sqref="E83">
    <cfRule type="duplicateValues" dxfId="149" priority="38"/>
  </conditionalFormatting>
  <conditionalFormatting sqref="E83">
    <cfRule type="duplicateValues" dxfId="148" priority="39"/>
  </conditionalFormatting>
  <conditionalFormatting sqref="E83">
    <cfRule type="duplicateValues" dxfId="147" priority="40"/>
  </conditionalFormatting>
  <conditionalFormatting sqref="E84">
    <cfRule type="duplicateValues" dxfId="146" priority="35"/>
  </conditionalFormatting>
  <conditionalFormatting sqref="E84">
    <cfRule type="duplicateValues" dxfId="145" priority="36"/>
  </conditionalFormatting>
  <conditionalFormatting sqref="E84">
    <cfRule type="duplicateValues" dxfId="144" priority="37"/>
  </conditionalFormatting>
  <conditionalFormatting sqref="E85">
    <cfRule type="duplicateValues" dxfId="143" priority="32"/>
  </conditionalFormatting>
  <conditionalFormatting sqref="E85">
    <cfRule type="duplicateValues" dxfId="142" priority="33"/>
  </conditionalFormatting>
  <conditionalFormatting sqref="E85">
    <cfRule type="duplicateValues" dxfId="141" priority="34"/>
  </conditionalFormatting>
  <conditionalFormatting sqref="E86">
    <cfRule type="duplicateValues" dxfId="140" priority="29"/>
  </conditionalFormatting>
  <conditionalFormatting sqref="E86">
    <cfRule type="duplicateValues" dxfId="139" priority="30"/>
  </conditionalFormatting>
  <conditionalFormatting sqref="E86">
    <cfRule type="duplicateValues" dxfId="138" priority="31"/>
  </conditionalFormatting>
  <conditionalFormatting sqref="E43">
    <cfRule type="duplicateValues" dxfId="137" priority="28"/>
  </conditionalFormatting>
  <conditionalFormatting sqref="E43">
    <cfRule type="duplicateValues" dxfId="136" priority="27"/>
  </conditionalFormatting>
  <conditionalFormatting sqref="E43">
    <cfRule type="duplicateValues" dxfId="135" priority="26"/>
  </conditionalFormatting>
  <conditionalFormatting sqref="B10:B12">
    <cfRule type="duplicateValues" dxfId="134" priority="25"/>
  </conditionalFormatting>
  <conditionalFormatting sqref="B10:B12">
    <cfRule type="duplicateValues" dxfId="133" priority="24"/>
  </conditionalFormatting>
  <conditionalFormatting sqref="B13">
    <cfRule type="duplicateValues" dxfId="132" priority="23"/>
  </conditionalFormatting>
  <conditionalFormatting sqref="B14">
    <cfRule type="duplicateValues" dxfId="131" priority="22"/>
  </conditionalFormatting>
  <conditionalFormatting sqref="B14">
    <cfRule type="duplicateValues" dxfId="130" priority="21"/>
  </conditionalFormatting>
  <conditionalFormatting sqref="B13">
    <cfRule type="duplicateValues" dxfId="129" priority="20"/>
  </conditionalFormatting>
  <conditionalFormatting sqref="B14">
    <cfRule type="duplicateValues" dxfId="128" priority="19"/>
  </conditionalFormatting>
  <conditionalFormatting sqref="B14">
    <cfRule type="duplicateValues" dxfId="127" priority="18"/>
  </conditionalFormatting>
  <conditionalFormatting sqref="B42">
    <cfRule type="duplicateValues" dxfId="126" priority="98"/>
  </conditionalFormatting>
  <conditionalFormatting sqref="B43:B46">
    <cfRule type="duplicateValues" dxfId="125" priority="99"/>
  </conditionalFormatting>
  <conditionalFormatting sqref="B17:B20">
    <cfRule type="duplicateValues" dxfId="124" priority="17"/>
  </conditionalFormatting>
  <conditionalFormatting sqref="B17:B20">
    <cfRule type="duplicateValues" dxfId="123" priority="16"/>
  </conditionalFormatting>
  <conditionalFormatting sqref="B52:B55">
    <cfRule type="duplicateValues" dxfId="122" priority="100"/>
  </conditionalFormatting>
  <conditionalFormatting sqref="E64:E66">
    <cfRule type="duplicateValues" dxfId="121" priority="101"/>
  </conditionalFormatting>
  <conditionalFormatting sqref="E53">
    <cfRule type="duplicateValues" dxfId="120" priority="15"/>
  </conditionalFormatting>
  <conditionalFormatting sqref="E63">
    <cfRule type="duplicateValues" dxfId="119" priority="14"/>
  </conditionalFormatting>
  <conditionalFormatting sqref="E1:E212">
    <cfRule type="duplicateValues" dxfId="118" priority="13"/>
  </conditionalFormatting>
  <conditionalFormatting sqref="B91:B212">
    <cfRule type="duplicateValues" dxfId="117" priority="12"/>
  </conditionalFormatting>
  <conditionalFormatting sqref="E63">
    <cfRule type="duplicateValues" dxfId="116" priority="9"/>
  </conditionalFormatting>
  <conditionalFormatting sqref="E63">
    <cfRule type="duplicateValues" dxfId="115" priority="10"/>
  </conditionalFormatting>
  <conditionalFormatting sqref="E63">
    <cfRule type="duplicateValues" dxfId="114" priority="11"/>
  </conditionalFormatting>
  <conditionalFormatting sqref="E63">
    <cfRule type="duplicateValues" dxfId="113" priority="8"/>
  </conditionalFormatting>
  <conditionalFormatting sqref="E63">
    <cfRule type="duplicateValues" dxfId="112" priority="7"/>
  </conditionalFormatting>
  <conditionalFormatting sqref="E63">
    <cfRule type="duplicateValues" dxfId="111" priority="6"/>
  </conditionalFormatting>
  <conditionalFormatting sqref="E67:E78 E34:E41 E1:E8 E10:E13 E23:E26 E56:E60 E47:E51 E17:E19 E87:E212">
    <cfRule type="duplicateValues" dxfId="110" priority="102"/>
  </conditionalFormatting>
  <conditionalFormatting sqref="B9:B22">
    <cfRule type="duplicateValues" dxfId="109" priority="103"/>
  </conditionalFormatting>
  <conditionalFormatting sqref="B28">
    <cfRule type="duplicateValues" dxfId="108" priority="5"/>
  </conditionalFormatting>
  <conditionalFormatting sqref="B29">
    <cfRule type="duplicateValues" dxfId="107" priority="4"/>
  </conditionalFormatting>
  <conditionalFormatting sqref="B30">
    <cfRule type="duplicateValues" dxfId="106" priority="3"/>
  </conditionalFormatting>
  <conditionalFormatting sqref="B31">
    <cfRule type="duplicateValues" dxfId="105" priority="2"/>
  </conditionalFormatting>
  <conditionalFormatting sqref="B31">
    <cfRule type="duplicateValues" dxfId="10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103" priority="6"/>
  </conditionalFormatting>
  <conditionalFormatting sqref="A830">
    <cfRule type="duplicateValues" dxfId="102" priority="5"/>
  </conditionalFormatting>
  <conditionalFormatting sqref="A831">
    <cfRule type="duplicateValues" dxfId="101" priority="4"/>
  </conditionalFormatting>
  <conditionalFormatting sqref="A832">
    <cfRule type="duplicateValues" dxfId="100" priority="3"/>
  </conditionalFormatting>
  <conditionalFormatting sqref="A833">
    <cfRule type="duplicateValues" dxfId="99" priority="2"/>
  </conditionalFormatting>
  <conditionalFormatting sqref="A1:A1048576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2417</v>
      </c>
      <c r="B1" s="201"/>
      <c r="C1" s="201"/>
      <c r="D1" s="201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2426</v>
      </c>
      <c r="B18" s="201"/>
      <c r="C18" s="201"/>
      <c r="D18" s="201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7" priority="18"/>
  </conditionalFormatting>
  <conditionalFormatting sqref="B7:B8">
    <cfRule type="duplicateValues" dxfId="96" priority="17"/>
  </conditionalFormatting>
  <conditionalFormatting sqref="A7:A8">
    <cfRule type="duplicateValues" dxfId="95" priority="15"/>
    <cfRule type="duplicateValues" dxfId="9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2021-07-23T10:36:48Z</dcterms:modified>
</cp:coreProperties>
</file>