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5\"/>
    </mc:Choice>
  </mc:AlternateContent>
  <xr:revisionPtr revIDLastSave="0" documentId="8_{CF7C947F-743D-43DB-A79D-DEC1F63D4044}" xr6:coauthVersionLast="46" xr6:coauthVersionMax="46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REPORTE!$A$4:$Q$52</definedName>
    <definedName name="_xlnm._FilterDatabase" localSheetId="8" hidden="1">'Sin Efectivo'!$A$43:$E$96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5" i="1" l="1"/>
  <c r="F95" i="1"/>
  <c r="G95" i="1"/>
  <c r="H95" i="1"/>
  <c r="I95" i="1"/>
  <c r="J95" i="1"/>
  <c r="K95" i="1"/>
  <c r="A71" i="1"/>
  <c r="F71" i="1"/>
  <c r="G71" i="1"/>
  <c r="H71" i="1"/>
  <c r="I71" i="1"/>
  <c r="J71" i="1"/>
  <c r="K71" i="1"/>
  <c r="A83" i="1"/>
  <c r="F83" i="1"/>
  <c r="G83" i="1"/>
  <c r="H83" i="1"/>
  <c r="I83" i="1"/>
  <c r="J83" i="1"/>
  <c r="K83" i="1"/>
  <c r="A96" i="1"/>
  <c r="F96" i="1"/>
  <c r="G96" i="1"/>
  <c r="H96" i="1"/>
  <c r="I96" i="1"/>
  <c r="J96" i="1"/>
  <c r="K96" i="1"/>
  <c r="A191" i="1"/>
  <c r="F191" i="1"/>
  <c r="G191" i="1"/>
  <c r="H191" i="1"/>
  <c r="I191" i="1"/>
  <c r="J191" i="1"/>
  <c r="K191" i="1"/>
  <c r="A192" i="1"/>
  <c r="F192" i="1"/>
  <c r="G192" i="1"/>
  <c r="H192" i="1"/>
  <c r="I192" i="1"/>
  <c r="J192" i="1"/>
  <c r="K192" i="1"/>
  <c r="A193" i="1"/>
  <c r="F193" i="1"/>
  <c r="G193" i="1"/>
  <c r="H193" i="1"/>
  <c r="I193" i="1"/>
  <c r="J193" i="1"/>
  <c r="K193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42" i="1"/>
  <c r="F42" i="1"/>
  <c r="G42" i="1"/>
  <c r="H42" i="1"/>
  <c r="I42" i="1"/>
  <c r="J42" i="1"/>
  <c r="K42" i="1"/>
  <c r="A187" i="1"/>
  <c r="F187" i="1"/>
  <c r="G187" i="1"/>
  <c r="H187" i="1"/>
  <c r="I187" i="1"/>
  <c r="J187" i="1"/>
  <c r="K187" i="1"/>
  <c r="A186" i="1"/>
  <c r="F186" i="1"/>
  <c r="G186" i="1"/>
  <c r="H186" i="1"/>
  <c r="I186" i="1"/>
  <c r="J186" i="1"/>
  <c r="K186" i="1"/>
  <c r="A177" i="1"/>
  <c r="F177" i="1"/>
  <c r="G177" i="1"/>
  <c r="H177" i="1"/>
  <c r="I177" i="1"/>
  <c r="J177" i="1"/>
  <c r="K177" i="1"/>
  <c r="A176" i="1"/>
  <c r="F176" i="1"/>
  <c r="G176" i="1"/>
  <c r="H176" i="1"/>
  <c r="I176" i="1"/>
  <c r="J176" i="1"/>
  <c r="K176" i="1"/>
  <c r="A43" i="1"/>
  <c r="F43" i="1"/>
  <c r="G43" i="1"/>
  <c r="H43" i="1"/>
  <c r="I43" i="1"/>
  <c r="J43" i="1"/>
  <c r="K43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75" i="1"/>
  <c r="F175" i="1"/>
  <c r="G175" i="1"/>
  <c r="H175" i="1"/>
  <c r="I175" i="1"/>
  <c r="J175" i="1"/>
  <c r="K175" i="1"/>
  <c r="A32" i="1"/>
  <c r="F32" i="1"/>
  <c r="G32" i="1"/>
  <c r="H32" i="1"/>
  <c r="I32" i="1"/>
  <c r="J32" i="1"/>
  <c r="K32" i="1"/>
  <c r="A91" i="1"/>
  <c r="F91" i="1"/>
  <c r="G91" i="1"/>
  <c r="H91" i="1"/>
  <c r="I91" i="1"/>
  <c r="J91" i="1"/>
  <c r="K91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4" i="1"/>
  <c r="F174" i="1"/>
  <c r="G174" i="1"/>
  <c r="H174" i="1"/>
  <c r="I174" i="1"/>
  <c r="J174" i="1"/>
  <c r="K174" i="1"/>
  <c r="A188" i="1"/>
  <c r="F188" i="1"/>
  <c r="G188" i="1"/>
  <c r="H188" i="1"/>
  <c r="I188" i="1"/>
  <c r="J188" i="1"/>
  <c r="K188" i="1"/>
  <c r="A189" i="1"/>
  <c r="F189" i="1"/>
  <c r="G189" i="1"/>
  <c r="H189" i="1"/>
  <c r="I189" i="1"/>
  <c r="J189" i="1"/>
  <c r="K189" i="1"/>
  <c r="A92" i="1"/>
  <c r="F92" i="1"/>
  <c r="G92" i="1"/>
  <c r="H92" i="1"/>
  <c r="I92" i="1"/>
  <c r="J92" i="1"/>
  <c r="K92" i="1"/>
  <c r="A178" i="1"/>
  <c r="F178" i="1"/>
  <c r="G178" i="1"/>
  <c r="H178" i="1"/>
  <c r="I178" i="1"/>
  <c r="J178" i="1"/>
  <c r="K178" i="1"/>
  <c r="A190" i="1"/>
  <c r="F190" i="1"/>
  <c r="G190" i="1"/>
  <c r="H190" i="1"/>
  <c r="I190" i="1"/>
  <c r="J190" i="1"/>
  <c r="K190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80" i="1"/>
  <c r="A185" i="1"/>
  <c r="A120" i="1"/>
  <c r="A81" i="1"/>
  <c r="A15" i="1"/>
  <c r="A82" i="1"/>
  <c r="A17" i="1"/>
  <c r="A16" i="1"/>
  <c r="A167" i="1"/>
  <c r="A168" i="1"/>
  <c r="A169" i="1"/>
  <c r="A170" i="1"/>
  <c r="A171" i="1"/>
  <c r="A172" i="1"/>
  <c r="A173" i="1"/>
  <c r="A109" i="1"/>
  <c r="A110" i="1"/>
  <c r="A29" i="1"/>
  <c r="A111" i="1"/>
  <c r="A112" i="1"/>
  <c r="A113" i="1"/>
  <c r="A114" i="1"/>
  <c r="A30" i="1"/>
  <c r="A115" i="1"/>
  <c r="A31" i="1"/>
  <c r="A84" i="1"/>
  <c r="A21" i="1"/>
  <c r="F80" i="1"/>
  <c r="G80" i="1"/>
  <c r="H80" i="1"/>
  <c r="I80" i="1"/>
  <c r="J80" i="1"/>
  <c r="K80" i="1"/>
  <c r="F185" i="1"/>
  <c r="G185" i="1"/>
  <c r="H185" i="1"/>
  <c r="I185" i="1"/>
  <c r="J185" i="1"/>
  <c r="K185" i="1"/>
  <c r="F120" i="1"/>
  <c r="G120" i="1"/>
  <c r="H120" i="1"/>
  <c r="I120" i="1"/>
  <c r="J120" i="1"/>
  <c r="K120" i="1"/>
  <c r="F81" i="1"/>
  <c r="G81" i="1"/>
  <c r="H81" i="1"/>
  <c r="I81" i="1"/>
  <c r="J81" i="1"/>
  <c r="K81" i="1"/>
  <c r="F15" i="1"/>
  <c r="G15" i="1"/>
  <c r="H15" i="1"/>
  <c r="I15" i="1"/>
  <c r="J15" i="1"/>
  <c r="K15" i="1"/>
  <c r="F82" i="1"/>
  <c r="G82" i="1"/>
  <c r="H82" i="1"/>
  <c r="I82" i="1"/>
  <c r="J82" i="1"/>
  <c r="K82" i="1"/>
  <c r="F17" i="1"/>
  <c r="G17" i="1"/>
  <c r="H17" i="1"/>
  <c r="I17" i="1"/>
  <c r="J17" i="1"/>
  <c r="K17" i="1"/>
  <c r="F16" i="1"/>
  <c r="G16" i="1"/>
  <c r="H16" i="1"/>
  <c r="I16" i="1"/>
  <c r="J16" i="1"/>
  <c r="K1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29" i="1"/>
  <c r="G29" i="1"/>
  <c r="H29" i="1"/>
  <c r="I29" i="1"/>
  <c r="J29" i="1"/>
  <c r="K29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30" i="1"/>
  <c r="G30" i="1"/>
  <c r="H30" i="1"/>
  <c r="I30" i="1"/>
  <c r="J30" i="1"/>
  <c r="K30" i="1"/>
  <c r="F115" i="1"/>
  <c r="G115" i="1"/>
  <c r="H115" i="1"/>
  <c r="I115" i="1"/>
  <c r="J115" i="1"/>
  <c r="K115" i="1"/>
  <c r="F31" i="1"/>
  <c r="G31" i="1"/>
  <c r="H31" i="1"/>
  <c r="I31" i="1"/>
  <c r="J31" i="1"/>
  <c r="K31" i="1"/>
  <c r="F84" i="1"/>
  <c r="G84" i="1"/>
  <c r="H84" i="1"/>
  <c r="I84" i="1"/>
  <c r="J84" i="1"/>
  <c r="K84" i="1"/>
  <c r="F21" i="1"/>
  <c r="G21" i="1"/>
  <c r="H21" i="1"/>
  <c r="I21" i="1"/>
  <c r="J21" i="1"/>
  <c r="K21" i="1"/>
  <c r="A123" i="1" l="1"/>
  <c r="A124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A85" i="1"/>
  <c r="F85" i="1"/>
  <c r="G85" i="1"/>
  <c r="H85" i="1"/>
  <c r="I85" i="1"/>
  <c r="J85" i="1"/>
  <c r="K85" i="1"/>
  <c r="A23" i="1"/>
  <c r="F23" i="1"/>
  <c r="G23" i="1"/>
  <c r="H23" i="1"/>
  <c r="I23" i="1"/>
  <c r="J23" i="1"/>
  <c r="K23" i="1"/>
  <c r="F14" i="1" l="1"/>
  <c r="G14" i="1"/>
  <c r="H14" i="1"/>
  <c r="I14" i="1"/>
  <c r="J14" i="1"/>
  <c r="K14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13" i="1"/>
  <c r="G13" i="1"/>
  <c r="H13" i="1"/>
  <c r="I13" i="1"/>
  <c r="J13" i="1"/>
  <c r="K13" i="1"/>
  <c r="F12" i="1"/>
  <c r="G12" i="1"/>
  <c r="H12" i="1"/>
  <c r="I12" i="1"/>
  <c r="J12" i="1"/>
  <c r="K12" i="1"/>
  <c r="F64" i="1"/>
  <c r="G64" i="1"/>
  <c r="H64" i="1"/>
  <c r="I64" i="1"/>
  <c r="J64" i="1"/>
  <c r="K64" i="1"/>
  <c r="F63" i="1"/>
  <c r="G63" i="1"/>
  <c r="H63" i="1"/>
  <c r="I63" i="1"/>
  <c r="J63" i="1"/>
  <c r="K63" i="1"/>
  <c r="F79" i="1"/>
  <c r="G79" i="1"/>
  <c r="H79" i="1"/>
  <c r="I79" i="1"/>
  <c r="J79" i="1"/>
  <c r="K79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08" i="1"/>
  <c r="G108" i="1"/>
  <c r="H108" i="1"/>
  <c r="I108" i="1"/>
  <c r="J108" i="1"/>
  <c r="K108" i="1"/>
  <c r="F163" i="1"/>
  <c r="G163" i="1"/>
  <c r="H163" i="1"/>
  <c r="I163" i="1"/>
  <c r="J163" i="1"/>
  <c r="K163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62" i="1"/>
  <c r="G62" i="1"/>
  <c r="H62" i="1"/>
  <c r="I62" i="1"/>
  <c r="J62" i="1"/>
  <c r="K62" i="1"/>
  <c r="F184" i="1"/>
  <c r="G184" i="1"/>
  <c r="H184" i="1"/>
  <c r="I184" i="1"/>
  <c r="J184" i="1"/>
  <c r="K184" i="1"/>
  <c r="F78" i="1"/>
  <c r="G78" i="1"/>
  <c r="H78" i="1"/>
  <c r="I78" i="1"/>
  <c r="J78" i="1"/>
  <c r="K78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47" i="1"/>
  <c r="G47" i="1"/>
  <c r="H47" i="1"/>
  <c r="I47" i="1"/>
  <c r="J47" i="1"/>
  <c r="K47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46" i="1"/>
  <c r="G46" i="1"/>
  <c r="H46" i="1"/>
  <c r="I46" i="1"/>
  <c r="J46" i="1"/>
  <c r="K46" i="1"/>
  <c r="F181" i="1"/>
  <c r="G181" i="1"/>
  <c r="H181" i="1"/>
  <c r="I181" i="1"/>
  <c r="J181" i="1"/>
  <c r="K181" i="1"/>
  <c r="F90" i="1"/>
  <c r="G90" i="1"/>
  <c r="H90" i="1"/>
  <c r="I90" i="1"/>
  <c r="J90" i="1"/>
  <c r="K90" i="1"/>
  <c r="F61" i="1"/>
  <c r="G61" i="1"/>
  <c r="H61" i="1"/>
  <c r="I61" i="1"/>
  <c r="J61" i="1"/>
  <c r="K61" i="1"/>
  <c r="F8" i="1"/>
  <c r="G8" i="1"/>
  <c r="H8" i="1"/>
  <c r="I8" i="1"/>
  <c r="J8" i="1"/>
  <c r="K8" i="1"/>
  <c r="F89" i="1"/>
  <c r="G89" i="1"/>
  <c r="H89" i="1"/>
  <c r="I89" i="1"/>
  <c r="J89" i="1"/>
  <c r="K89" i="1"/>
  <c r="F88" i="1"/>
  <c r="G88" i="1"/>
  <c r="H88" i="1"/>
  <c r="I88" i="1"/>
  <c r="J88" i="1"/>
  <c r="K88" i="1"/>
  <c r="F28" i="1"/>
  <c r="G28" i="1"/>
  <c r="H28" i="1"/>
  <c r="I28" i="1"/>
  <c r="J28" i="1"/>
  <c r="K28" i="1"/>
  <c r="F60" i="1"/>
  <c r="G60" i="1"/>
  <c r="H60" i="1"/>
  <c r="I60" i="1"/>
  <c r="J60" i="1"/>
  <c r="K60" i="1"/>
  <c r="F20" i="1"/>
  <c r="G20" i="1"/>
  <c r="H20" i="1"/>
  <c r="I20" i="1"/>
  <c r="J20" i="1"/>
  <c r="K20" i="1"/>
  <c r="F59" i="1"/>
  <c r="G59" i="1"/>
  <c r="H59" i="1"/>
  <c r="I59" i="1"/>
  <c r="J59" i="1"/>
  <c r="K59" i="1"/>
  <c r="F7" i="1"/>
  <c r="G7" i="1"/>
  <c r="H7" i="1"/>
  <c r="I7" i="1"/>
  <c r="J7" i="1"/>
  <c r="K7" i="1"/>
  <c r="F87" i="1"/>
  <c r="G87" i="1"/>
  <c r="H87" i="1"/>
  <c r="I87" i="1"/>
  <c r="J87" i="1"/>
  <c r="K87" i="1"/>
  <c r="F58" i="1"/>
  <c r="G58" i="1"/>
  <c r="H58" i="1"/>
  <c r="I58" i="1"/>
  <c r="J58" i="1"/>
  <c r="K58" i="1"/>
  <c r="F86" i="1"/>
  <c r="G86" i="1"/>
  <c r="H86" i="1"/>
  <c r="I86" i="1"/>
  <c r="J86" i="1"/>
  <c r="K86" i="1"/>
  <c r="F107" i="1"/>
  <c r="G107" i="1"/>
  <c r="H107" i="1"/>
  <c r="I107" i="1"/>
  <c r="J107" i="1"/>
  <c r="K107" i="1"/>
  <c r="F27" i="1"/>
  <c r="G27" i="1"/>
  <c r="H27" i="1"/>
  <c r="I27" i="1"/>
  <c r="J27" i="1"/>
  <c r="K27" i="1"/>
  <c r="F26" i="1"/>
  <c r="G26" i="1"/>
  <c r="H26" i="1"/>
  <c r="I26" i="1"/>
  <c r="J26" i="1"/>
  <c r="K26" i="1"/>
  <c r="F41" i="1"/>
  <c r="G41" i="1"/>
  <c r="H41" i="1"/>
  <c r="I41" i="1"/>
  <c r="J41" i="1"/>
  <c r="K41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06" i="1"/>
  <c r="G106" i="1"/>
  <c r="H106" i="1"/>
  <c r="I106" i="1"/>
  <c r="J106" i="1"/>
  <c r="K106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40" i="1"/>
  <c r="G40" i="1"/>
  <c r="H40" i="1"/>
  <c r="I40" i="1"/>
  <c r="J40" i="1"/>
  <c r="K40" i="1"/>
  <c r="F39" i="1"/>
  <c r="G39" i="1"/>
  <c r="H39" i="1"/>
  <c r="I39" i="1"/>
  <c r="J39" i="1"/>
  <c r="K39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22" i="1"/>
  <c r="G22" i="1"/>
  <c r="H22" i="1"/>
  <c r="I22" i="1"/>
  <c r="J22" i="1"/>
  <c r="K22" i="1"/>
  <c r="F45" i="1"/>
  <c r="G45" i="1"/>
  <c r="H45" i="1"/>
  <c r="I45" i="1"/>
  <c r="J45" i="1"/>
  <c r="K45" i="1"/>
  <c r="F38" i="1"/>
  <c r="G38" i="1"/>
  <c r="H38" i="1"/>
  <c r="I38" i="1"/>
  <c r="J38" i="1"/>
  <c r="K38" i="1"/>
  <c r="F153" i="1"/>
  <c r="G153" i="1"/>
  <c r="H153" i="1"/>
  <c r="I153" i="1"/>
  <c r="J153" i="1"/>
  <c r="K153" i="1"/>
  <c r="F105" i="1"/>
  <c r="G105" i="1"/>
  <c r="H105" i="1"/>
  <c r="I105" i="1"/>
  <c r="J105" i="1"/>
  <c r="K105" i="1"/>
  <c r="F121" i="1"/>
  <c r="G121" i="1"/>
  <c r="H121" i="1"/>
  <c r="I121" i="1"/>
  <c r="J121" i="1"/>
  <c r="K121" i="1"/>
  <c r="F152" i="1"/>
  <c r="G152" i="1"/>
  <c r="H152" i="1"/>
  <c r="I152" i="1"/>
  <c r="J152" i="1"/>
  <c r="K152" i="1"/>
  <c r="F37" i="1"/>
  <c r="G37" i="1"/>
  <c r="H37" i="1"/>
  <c r="I37" i="1"/>
  <c r="J37" i="1"/>
  <c r="K37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36" i="1"/>
  <c r="G36" i="1"/>
  <c r="H36" i="1"/>
  <c r="I36" i="1"/>
  <c r="J36" i="1"/>
  <c r="K36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48" i="1"/>
  <c r="G148" i="1"/>
  <c r="H148" i="1"/>
  <c r="I148" i="1"/>
  <c r="J148" i="1"/>
  <c r="K148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00" i="1"/>
  <c r="G100" i="1"/>
  <c r="H100" i="1"/>
  <c r="I100" i="1"/>
  <c r="J100" i="1"/>
  <c r="K100" i="1"/>
  <c r="F35" i="1"/>
  <c r="G35" i="1"/>
  <c r="H35" i="1"/>
  <c r="I35" i="1"/>
  <c r="J35" i="1"/>
  <c r="K3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A180" i="1"/>
  <c r="A14" i="1"/>
  <c r="A68" i="1"/>
  <c r="A67" i="1"/>
  <c r="A66" i="1"/>
  <c r="A65" i="1"/>
  <c r="A13" i="1"/>
  <c r="A12" i="1"/>
  <c r="A64" i="1"/>
  <c r="A63" i="1"/>
  <c r="A79" i="1"/>
  <c r="A166" i="1"/>
  <c r="A165" i="1"/>
  <c r="A164" i="1"/>
  <c r="A108" i="1"/>
  <c r="A163" i="1"/>
  <c r="A11" i="1"/>
  <c r="A10" i="1"/>
  <c r="A9" i="1"/>
  <c r="A62" i="1"/>
  <c r="A184" i="1"/>
  <c r="A78" i="1"/>
  <c r="A162" i="1"/>
  <c r="A161" i="1"/>
  <c r="A160" i="1"/>
  <c r="A47" i="1"/>
  <c r="A183" i="1"/>
  <c r="A182" i="1"/>
  <c r="A46" i="1"/>
  <c r="A181" i="1"/>
  <c r="A90" i="1"/>
  <c r="A61" i="1"/>
  <c r="A8" i="1"/>
  <c r="A89" i="1"/>
  <c r="A88" i="1"/>
  <c r="A28" i="1"/>
  <c r="A60" i="1"/>
  <c r="A20" i="1"/>
  <c r="A59" i="1"/>
  <c r="A7" i="1"/>
  <c r="A87" i="1"/>
  <c r="A58" i="1"/>
  <c r="A86" i="1"/>
  <c r="A107" i="1"/>
  <c r="A27" i="1"/>
  <c r="A26" i="1"/>
  <c r="A41" i="1"/>
  <c r="A159" i="1"/>
  <c r="A158" i="1"/>
  <c r="A106" i="1"/>
  <c r="A157" i="1"/>
  <c r="A156" i="1"/>
  <c r="A40" i="1"/>
  <c r="A39" i="1"/>
  <c r="A155" i="1"/>
  <c r="A154" i="1"/>
  <c r="A22" i="1"/>
  <c r="A45" i="1"/>
  <c r="A38" i="1"/>
  <c r="A153" i="1"/>
  <c r="A105" i="1"/>
  <c r="A121" i="1"/>
  <c r="A152" i="1"/>
  <c r="A37" i="1"/>
  <c r="A151" i="1"/>
  <c r="A150" i="1"/>
  <c r="A149" i="1"/>
  <c r="A36" i="1"/>
  <c r="A104" i="1"/>
  <c r="A103" i="1"/>
  <c r="A148" i="1"/>
  <c r="A102" i="1"/>
  <c r="A101" i="1"/>
  <c r="A147" i="1"/>
  <c r="A146" i="1"/>
  <c r="A145" i="1"/>
  <c r="A100" i="1"/>
  <c r="A35" i="1"/>
  <c r="A144" i="1"/>
  <c r="A143" i="1"/>
  <c r="A100" i="16" l="1"/>
  <c r="C100" i="16"/>
  <c r="B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B120" i="16"/>
  <c r="C119" i="16"/>
  <c r="A119" i="16"/>
  <c r="C118" i="16"/>
  <c r="A118" i="16"/>
  <c r="C117" i="16"/>
  <c r="A117" i="16"/>
  <c r="C116" i="16"/>
  <c r="A116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B101" i="16"/>
  <c r="A123" i="16" s="1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H1" i="16" l="1"/>
  <c r="J1" i="16"/>
  <c r="F180" i="1"/>
  <c r="G180" i="1"/>
  <c r="H180" i="1"/>
  <c r="I180" i="1"/>
  <c r="J180" i="1"/>
  <c r="K180" i="1"/>
  <c r="F44" i="1"/>
  <c r="G44" i="1"/>
  <c r="H44" i="1"/>
  <c r="I44" i="1"/>
  <c r="J44" i="1"/>
  <c r="K44" i="1"/>
  <c r="F119" i="1"/>
  <c r="G119" i="1"/>
  <c r="H119" i="1"/>
  <c r="I119" i="1"/>
  <c r="J119" i="1"/>
  <c r="K119" i="1"/>
  <c r="F57" i="1"/>
  <c r="G57" i="1"/>
  <c r="H57" i="1"/>
  <c r="I57" i="1"/>
  <c r="J57" i="1"/>
  <c r="K57" i="1"/>
  <c r="F142" i="1"/>
  <c r="G142" i="1"/>
  <c r="H142" i="1"/>
  <c r="I142" i="1"/>
  <c r="J142" i="1"/>
  <c r="K142" i="1"/>
  <c r="F77" i="1"/>
  <c r="G77" i="1"/>
  <c r="H77" i="1"/>
  <c r="I77" i="1"/>
  <c r="J77" i="1"/>
  <c r="K77" i="1"/>
  <c r="F76" i="1"/>
  <c r="G76" i="1"/>
  <c r="H76" i="1"/>
  <c r="I76" i="1"/>
  <c r="J76" i="1"/>
  <c r="K76" i="1"/>
  <c r="F122" i="1"/>
  <c r="G122" i="1"/>
  <c r="H122" i="1"/>
  <c r="I122" i="1"/>
  <c r="J122" i="1"/>
  <c r="K12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6" i="1"/>
  <c r="G6" i="1"/>
  <c r="H6" i="1"/>
  <c r="I6" i="1"/>
  <c r="J6" i="1"/>
  <c r="K6" i="1"/>
  <c r="F139" i="1"/>
  <c r="G139" i="1"/>
  <c r="H139" i="1"/>
  <c r="I139" i="1"/>
  <c r="J139" i="1"/>
  <c r="K139" i="1"/>
  <c r="F56" i="1"/>
  <c r="G56" i="1"/>
  <c r="H56" i="1"/>
  <c r="I56" i="1"/>
  <c r="J56" i="1"/>
  <c r="K56" i="1"/>
  <c r="F138" i="1"/>
  <c r="G138" i="1"/>
  <c r="H138" i="1"/>
  <c r="I138" i="1"/>
  <c r="J138" i="1"/>
  <c r="K138" i="1"/>
  <c r="F55" i="1"/>
  <c r="G55" i="1"/>
  <c r="H55" i="1"/>
  <c r="I55" i="1"/>
  <c r="J55" i="1"/>
  <c r="K55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99" i="1"/>
  <c r="G99" i="1"/>
  <c r="H99" i="1"/>
  <c r="I99" i="1"/>
  <c r="J99" i="1"/>
  <c r="K99" i="1"/>
  <c r="F34" i="1"/>
  <c r="G34" i="1"/>
  <c r="H34" i="1"/>
  <c r="I34" i="1"/>
  <c r="J34" i="1"/>
  <c r="K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54" i="1"/>
  <c r="G54" i="1"/>
  <c r="H54" i="1"/>
  <c r="I54" i="1"/>
  <c r="J54" i="1"/>
  <c r="K54" i="1"/>
  <c r="A44" i="1"/>
  <c r="A119" i="1"/>
  <c r="A57" i="1"/>
  <c r="A142" i="1"/>
  <c r="A77" i="1"/>
  <c r="A76" i="1"/>
  <c r="A122" i="1"/>
  <c r="A141" i="1"/>
  <c r="A140" i="1"/>
  <c r="A6" i="1"/>
  <c r="A139" i="1"/>
  <c r="A56" i="1"/>
  <c r="A138" i="1"/>
  <c r="A55" i="1"/>
  <c r="A137" i="1"/>
  <c r="A136" i="1"/>
  <c r="A135" i="1"/>
  <c r="A134" i="1"/>
  <c r="A99" i="1"/>
  <c r="A34" i="1"/>
  <c r="A133" i="1"/>
  <c r="A132" i="1"/>
  <c r="A131" i="1"/>
  <c r="A54" i="1"/>
  <c r="F48" i="1" l="1"/>
  <c r="G48" i="1"/>
  <c r="H48" i="1"/>
  <c r="I48" i="1"/>
  <c r="J48" i="1"/>
  <c r="K48" i="1"/>
  <c r="F5" i="1"/>
  <c r="G5" i="1"/>
  <c r="H5" i="1"/>
  <c r="I5" i="1"/>
  <c r="J5" i="1"/>
  <c r="K5" i="1"/>
  <c r="F50" i="1"/>
  <c r="G50" i="1"/>
  <c r="H50" i="1"/>
  <c r="I50" i="1"/>
  <c r="J50" i="1"/>
  <c r="K50" i="1"/>
  <c r="F51" i="1"/>
  <c r="G51" i="1"/>
  <c r="H51" i="1"/>
  <c r="I51" i="1"/>
  <c r="J51" i="1"/>
  <c r="K51" i="1"/>
  <c r="F49" i="1"/>
  <c r="G49" i="1"/>
  <c r="H49" i="1"/>
  <c r="I49" i="1"/>
  <c r="J49" i="1"/>
  <c r="K49" i="1"/>
  <c r="F74" i="1"/>
  <c r="G74" i="1"/>
  <c r="H74" i="1"/>
  <c r="I74" i="1"/>
  <c r="J74" i="1"/>
  <c r="K74" i="1"/>
  <c r="F72" i="1"/>
  <c r="G72" i="1"/>
  <c r="H72" i="1"/>
  <c r="I72" i="1"/>
  <c r="J72" i="1"/>
  <c r="K72" i="1"/>
  <c r="F73" i="1"/>
  <c r="G73" i="1"/>
  <c r="H73" i="1"/>
  <c r="I73" i="1"/>
  <c r="J73" i="1"/>
  <c r="K73" i="1"/>
  <c r="F24" i="1"/>
  <c r="G24" i="1"/>
  <c r="H24" i="1"/>
  <c r="I24" i="1"/>
  <c r="J24" i="1"/>
  <c r="K24" i="1"/>
  <c r="F97" i="1"/>
  <c r="G97" i="1"/>
  <c r="H97" i="1"/>
  <c r="I97" i="1"/>
  <c r="J97" i="1"/>
  <c r="K97" i="1"/>
  <c r="F98" i="1"/>
  <c r="G98" i="1"/>
  <c r="H98" i="1"/>
  <c r="I98" i="1"/>
  <c r="J98" i="1"/>
  <c r="K98" i="1"/>
  <c r="F25" i="1"/>
  <c r="G25" i="1"/>
  <c r="H25" i="1"/>
  <c r="I25" i="1"/>
  <c r="J25" i="1"/>
  <c r="K25" i="1"/>
  <c r="F75" i="1"/>
  <c r="G75" i="1"/>
  <c r="H75" i="1"/>
  <c r="I75" i="1"/>
  <c r="J75" i="1"/>
  <c r="K75" i="1"/>
  <c r="F127" i="1"/>
  <c r="G127" i="1"/>
  <c r="H127" i="1"/>
  <c r="I127" i="1"/>
  <c r="J127" i="1"/>
  <c r="K127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18" i="1"/>
  <c r="G118" i="1"/>
  <c r="H118" i="1"/>
  <c r="I118" i="1"/>
  <c r="J118" i="1"/>
  <c r="K118" i="1"/>
  <c r="F179" i="1"/>
  <c r="G179" i="1"/>
  <c r="H179" i="1"/>
  <c r="I179" i="1"/>
  <c r="J179" i="1"/>
  <c r="K179" i="1"/>
  <c r="F53" i="1"/>
  <c r="G53" i="1"/>
  <c r="H53" i="1"/>
  <c r="I53" i="1"/>
  <c r="J53" i="1"/>
  <c r="K53" i="1"/>
  <c r="F52" i="1"/>
  <c r="G52" i="1"/>
  <c r="H52" i="1"/>
  <c r="I52" i="1"/>
  <c r="J52" i="1"/>
  <c r="K52" i="1"/>
  <c r="F33" i="1"/>
  <c r="G33" i="1"/>
  <c r="H33" i="1"/>
  <c r="I33" i="1"/>
  <c r="J33" i="1"/>
  <c r="K33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A75" i="1"/>
  <c r="A127" i="1"/>
  <c r="A125" i="1"/>
  <c r="A126" i="1"/>
  <c r="A118" i="1"/>
  <c r="A179" i="1"/>
  <c r="A53" i="1"/>
  <c r="A52" i="1"/>
  <c r="A33" i="1"/>
  <c r="A130" i="1"/>
  <c r="A129" i="1"/>
  <c r="A128" i="1"/>
  <c r="A74" i="1" l="1"/>
  <c r="A73" i="1"/>
  <c r="A51" i="1"/>
  <c r="A25" i="1"/>
  <c r="A98" i="1"/>
  <c r="A97" i="1"/>
  <c r="A24" i="1"/>
  <c r="A50" i="1" l="1"/>
  <c r="A5" i="1" l="1"/>
  <c r="A49" i="1" l="1"/>
  <c r="A72" i="1" l="1"/>
  <c r="A48" i="1" l="1"/>
  <c r="G7" i="16" l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<sst xmlns="http://schemas.openxmlformats.org/spreadsheetml/2006/main" count="14292" uniqueCount="2645">
  <si>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</si>
  <si>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</si>
  <si>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</si>
  <si>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</si>
  <si>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</si>
  <si>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</si>
  <si>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</si>
  <si>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</si>
  <si>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</si>
  <si>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</si>
  <si>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</si>
  <si>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</si>
  <si>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</si>
  <si>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</si>
  <si>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</si>
  <si>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</si>
  <si>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</si>
  <si>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</si>
  <si>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</si>
  <si>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</si>
  <si>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</si>
  <si>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</si>
  <si>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</si>
  <si>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</si>
  <si>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</si>
  <si>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</si>
  <si>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</si>
  <si>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</si>
  <si>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</si>
  <si>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</si>
  <si>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</si>
  <si>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</si>
  <si>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</si>
  <si>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</si>
  <si>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</si>
  <si>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</si>
  <si>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</si>
  <si>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</si>
  <si>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</si>
  <si>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</si>
  <si>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</si>
  <si>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</si>
  <si>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</si>
  <si>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</si>
  <si>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</si>
  <si>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</si>
  <si>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</si>
  <si>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</si>
  <si>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</si>
  <si>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</si>
  <si>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</si>
  <si>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</si>
  <si>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</si>
  <si>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</si>
  <si>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</si>
  <si>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</si>
  <si>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</si>
  <si>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</si>
  <si>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</si>
  <si>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</si>
  <si>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</si>
  <si>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</si>
  <si>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</si>
  <si>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</si>
  <si>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</si>
  <si>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</si>
  <si>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</si>
  <si>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</si>
  <si>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</si>
  <si>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</si>
  <si>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</si>
  <si>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</si>
  <si>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</si>
  <si>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</si>
  <si>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</si>
  <si>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</si>
  <si>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</si>
  <si>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</si>
  <si>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</si>
  <si>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</si>
  <si>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</si>
  <si>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</si>
  <si>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</si>
  <si>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</si>
  <si>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</si>
  <si>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</si>
  <si>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</si>
  <si>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</si>
  <si>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</si>
  <si>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</si>
  <si>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</si>
  <si>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</si>
  <si>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</si>
  <si>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</si>
  <si>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</si>
  <si>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</si>
  <si>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</si>
  <si>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</si>
  <si>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</si>
  <si>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</si>
  <si>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</si>
  <si>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</si>
  <si>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</si>
  <si>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</si>
  <si>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</si>
  <si>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</si>
  <si>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</si>
  <si>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</si>
  <si>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</si>
  <si>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</si>
  <si>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</si>
  <si>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</si>
  <si>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</si>
  <si>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</si>
  <si>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</si>
  <si>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</si>
  <si>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</si>
  <si>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</si>
  <si>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</si>
  <si>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</si>
  <si>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</si>
  <si>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</si>
  <si>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</si>
  <si>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</si>
  <si>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</si>
  <si>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</si>
  <si>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</si>
  <si>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</si>
  <si>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</si>
  <si>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</si>
  <si>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</si>
  <si>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</si>
  <si>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</si>
  <si>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</si>
  <si>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</si>
  <si>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</si>
  <si>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</si>
  <si>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</si>
  <si>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</si>
  <si>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</si>
  <si>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</si>
  <si>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</si>
  <si>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</si>
  <si>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</si>
  <si>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</si>
  <si>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</si>
  <si>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</si>
  <si>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</si>
  <si>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</si>
  <si>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</si>
  <si>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</si>
  <si>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</si>
  <si>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</si>
  <si>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</si>
  <si>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</si>
  <si>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</si>
  <si>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</si>
  <si>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</si>
  <si>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</si>
  <si>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</si>
  <si>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</si>
  <si>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</si>
  <si>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</si>
  <si>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</si>
  <si>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</si>
  <si>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</si>
  <si>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</si>
  <si>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</si>
  <si>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</si>
  <si>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</si>
  <si>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</si>
  <si>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</si>
  <si>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</si>
  <si>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</si>
  <si>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</si>
  <si>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</si>
  <si>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</si>
  <si>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</si>
  <si>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</si>
  <si>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</si>
  <si>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</si>
  <si>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</si>
  <si>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</si>
  <si>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</si>
  <si>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</si>
  <si>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</si>
  <si>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</si>
  <si>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</si>
  <si>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</si>
  <si>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</si>
  <si>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</si>
  <si>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</si>
  <si>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</si>
  <si>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</si>
  <si>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</si>
  <si>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</si>
  <si>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</si>
  <si>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</si>
  <si>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</si>
  <si>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</si>
  <si>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</si>
  <si>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</si>
  <si>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</si>
  <si>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</si>
  <si>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</si>
  <si>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</si>
  <si>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</si>
  <si>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</si>
  <si>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</si>
  <si>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</si>
  <si>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</si>
  <si>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</si>
  <si>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</si>
  <si>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</si>
  <si>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</si>
  <si>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</si>
  <si>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</si>
  <si>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</si>
  <si>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</si>
  <si>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</si>
  <si>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</si>
  <si>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</si>
  <si>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</si>
  <si>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</si>
  <si>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</si>
  <si>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</si>
  <si>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</si>
  <si>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</si>
  <si>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</si>
  <si>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</si>
  <si>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</si>
  <si>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</si>
  <si>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</si>
  <si>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</si>
  <si>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</si>
  <si>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</si>
  <si>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</si>
  <si>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</si>
  <si>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</si>
  <si>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</si>
  <si>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</si>
  <si>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</si>
  <si>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</si>
  <si>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</si>
  <si>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</si>
  <si>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</si>
  <si>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</si>
  <si>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</si>
  <si>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</si>
  <si>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</si>
  <si>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</si>
  <si>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</si>
  <si>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</si>
  <si>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</si>
  <si>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</si>
  <si>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</si>
  <si>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</si>
  <si>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</si>
  <si>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</si>
  <si>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</si>
  <si>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</si>
  <si>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</si>
  <si>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</si>
  <si>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</si>
  <si>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</si>
  <si>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</si>
  <si>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</si>
  <si>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</si>
  <si>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</si>
  <si>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</si>
  <si>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</si>
  <si>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</si>
  <si>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</si>
  <si>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</si>
  <si>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</si>
  <si>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</si>
  <si>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</si>
  <si>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</si>
  <si>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</si>
  <si>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</si>
  <si>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</si>
  <si>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</si>
  <si>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</si>
  <si>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</si>
  <si>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</si>
  <si>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</si>
  <si>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</si>
  <si>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</si>
  <si>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</si>
  <si>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</si>
  <si>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</si>
  <si>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</si>
  <si>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</si>
  <si>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</si>
  <si>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</si>
  <si>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</si>
  <si>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</si>
  <si>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</si>
  <si>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</si>
  <si>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</si>
  <si>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</si>
  <si>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</si>
  <si>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</si>
  <si>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</si>
  <si>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</si>
  <si>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</si>
  <si>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</si>
  <si>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</si>
  <si>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</si>
  <si>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</si>
  <si>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</si>
  <si>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</si>
  <si>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</si>
  <si>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</si>
  <si>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</si>
  <si>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</si>
  <si>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</si>
  <si>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</si>
  <si>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</si>
  <si>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</si>
  <si>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</si>
  <si>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</si>
  <si>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</si>
  <si>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</si>
  <si>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</si>
  <si>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</si>
  <si>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</si>
  <si>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</si>
  <si>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</si>
  <si>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</si>
  <si>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</si>
  <si>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</si>
  <si>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</si>
  <si>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</si>
  <si>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</si>
  <si>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</si>
  <si>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</si>
  <si>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</si>
  <si>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</si>
  <si>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</si>
  <si>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</si>
  <si>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</si>
  <si>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</si>
  <si>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</si>
  <si>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</si>
  <si>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</si>
  <si>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</si>
  <si>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</si>
  <si>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</si>
  <si>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</si>
  <si>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</si>
  <si>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</si>
  <si>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</si>
  <si>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</si>
  <si>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</si>
  <si>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</si>
  <si>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</si>
  <si>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</si>
  <si>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</si>
  <si>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</si>
  <si>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</si>
  <si>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</si>
  <si>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</si>
  <si>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</si>
  <si>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</si>
  <si>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</si>
  <si>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</si>
  <si>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</si>
  <si>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</si>
  <si>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</si>
  <si>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</si>
  <si>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</si>
  <si>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</si>
  <si>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</si>
  <si>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</si>
  <si>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</si>
  <si>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</si>
  <si>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</si>
  <si>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</si>
  <si>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</si>
  <si>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</si>
  <si>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</si>
  <si>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</si>
  <si>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</si>
  <si>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</si>
  <si>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</si>
  <si>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</si>
  <si>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</si>
  <si>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</si>
  <si>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</si>
  <si>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</si>
  <si>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</si>
  <si>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</si>
  <si>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</si>
  <si>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</si>
  <si>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</si>
  <si>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</si>
  <si>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</si>
  <si>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</si>
  <si>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</si>
  <si>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</si>
  <si>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</si>
  <si>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</si>
  <si>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</si>
  <si>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</si>
  <si>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</si>
  <si>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</si>
  <si>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</si>
  <si>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</si>
  <si>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</si>
  <si>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</si>
  <si>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</si>
  <si>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</si>
  <si>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</si>
  <si>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</si>
  <si>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</si>
  <si>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</si>
  <si>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</si>
  <si>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</si>
  <si>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</si>
  <si>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</si>
  <si>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</si>
  <si>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</si>
  <si>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</si>
  <si>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</si>
  <si>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</si>
  <si>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</si>
  <si>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</si>
  <si>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</si>
  <si>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</si>
  <si>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</si>
  <si>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</si>
  <si>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</si>
  <si>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</si>
  <si>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</si>
  <si>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</si>
  <si>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</si>
  <si>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</si>
  <si>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</si>
  <si>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</si>
  <si>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</si>
  <si>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</si>
  <si>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</si>
  <si>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</si>
  <si>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</si>
  <si>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</si>
  <si>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</si>
  <si>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</si>
  <si>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</si>
  <si>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</si>
  <si>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</si>
  <si>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</si>
  <si>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</si>
  <si>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</si>
  <si>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</si>
  <si>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</si>
  <si>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</si>
  <si>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</si>
  <si>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</si>
  <si>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</si>
  <si>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</si>
  <si>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</si>
  <si>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</si>
  <si>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</si>
  <si>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</si>
  <si>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</si>
  <si>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</si>
  <si>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</si>
  <si>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</si>
  <si>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</si>
  <si>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</si>
  <si>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</si>
  <si>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</si>
  <si>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</si>
  <si>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</si>
  <si>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</si>
  <si>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</si>
  <si>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</si>
  <si>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</si>
  <si>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</si>
  <si>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</si>
  <si>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</si>
  <si>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</si>
  <si>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</si>
  <si>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</si>
  <si>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</si>
  <si>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</si>
  <si>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</si>
  <si>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</si>
  <si>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</si>
  <si>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</si>
  <si>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</si>
  <si>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</si>
  <si>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</si>
  <si>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</si>
  <si>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</si>
  <si>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</si>
  <si>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</si>
  <si>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</si>
  <si>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</si>
  <si>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</si>
  <si>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</si>
  <si>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</si>
  <si>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</si>
  <si>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</si>
  <si>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</si>
  <si>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</si>
  <si>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</si>
  <si>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</si>
  <si>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</si>
  <si>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</si>
  <si>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</si>
  <si>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</si>
  <si>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</si>
  <si>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</si>
  <si>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</si>
  <si>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</si>
  <si>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</si>
  <si>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</si>
  <si>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</si>
  <si>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</si>
  <si>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</si>
  <si>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</si>
  <si>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</si>
  <si>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</si>
  <si>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</si>
  <si>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</si>
  <si>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</si>
  <si>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</si>
  <si>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</si>
  <si>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</si>
  <si>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</si>
  <si>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</si>
  <si>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</si>
  <si>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</si>
  <si>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</si>
  <si>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</si>
  <si>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</si>
  <si>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</si>
  <si>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</si>
  <si>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</si>
  <si>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</si>
  <si>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</si>
  <si>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</si>
  <si>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</si>
  <si>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</si>
  <si>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</si>
  <si>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</si>
  <si>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</si>
  <si>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</si>
  <si>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</si>
  <si>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</si>
  <si>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</si>
  <si>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</si>
  <si>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</si>
  <si>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</si>
  <si>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</si>
  <si>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</si>
  <si>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</si>
  <si>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</si>
  <si>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</si>
  <si>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</si>
  <si>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</si>
  <si>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</si>
  <si>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</si>
  <si>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</si>
  <si>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</si>
  <si>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</si>
  <si>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</si>
  <si>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</si>
  <si>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</si>
  <si>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</si>
  <si>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</si>
  <si>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</si>
  <si>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</si>
  <si>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</si>
  <si>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</si>
  <si>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</si>
  <si>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</si>
  <si>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</si>
  <si>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</si>
  <si>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</si>
  <si>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</si>
  <si>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</si>
  <si>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</si>
  <si>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</si>
  <si>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</si>
  <si>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</si>
  <si>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</si>
  <si>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</si>
  <si>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</si>
  <si>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</si>
  <si>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</si>
  <si>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</si>
  <si>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</si>
  <si>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</si>
  <si>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</si>
  <si>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</si>
  <si>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</si>
  <si>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</si>
  <si>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</si>
  <si>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</si>
  <si>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</si>
  <si>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</si>
  <si>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</si>
  <si>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</si>
  <si>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</si>
  <si>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</si>
  <si>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</si>
  <si>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</si>
  <si>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</si>
  <si>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</si>
  <si>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</si>
  <si>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</si>
  <si>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</si>
  <si>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</si>
  <si>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</si>
  <si>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</si>
  <si>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</si>
  <si>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</si>
  <si>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</si>
  <si>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</si>
  <si>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</si>
  <si>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</si>
  <si>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</si>
  <si>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</si>
  <si>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</si>
  <si>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</si>
  <si>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</si>
  <si>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</si>
  <si>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</si>
  <si>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</si>
  <si>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</si>
  <si>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</si>
  <si>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</si>
  <si>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</si>
  <si>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</si>
  <si>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</si>
  <si>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</si>
  <si>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</si>
  <si>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</si>
  <si>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</si>
  <si>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</si>
  <si>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</si>
  <si>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</si>
  <si>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</si>
  <si>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</si>
  <si>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</si>
  <si>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</si>
  <si>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</si>
  <si>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</si>
  <si>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</si>
  <si>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</si>
  <si>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</si>
  <si>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</si>
  <si>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</si>
  <si>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</si>
  <si>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</si>
  <si>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</si>
  <si>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</si>
  <si>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</si>
  <si>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</si>
  <si>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</si>
  <si>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</si>
  <si>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</si>
  <si>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</si>
  <si>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</si>
  <si>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</si>
  <si>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</si>
  <si>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</si>
  <si>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</si>
  <si>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</si>
  <si>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</si>
  <si>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</si>
  <si>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</si>
  <si>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</si>
  <si>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</si>
  <si>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</si>
  <si>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</si>
  <si>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</si>
  <si>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</si>
  <si>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</si>
  <si>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</si>
  <si>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</si>
  <si>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</si>
  <si>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</si>
  <si>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</si>
  <si>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</si>
  <si>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</si>
  <si>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</si>
  <si>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</si>
  <si>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</si>
  <si>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</si>
  <si>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</si>
  <si>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</si>
  <si>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</si>
  <si>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</si>
  <si>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</si>
  <si>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</si>
  <si>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</si>
  <si>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</si>
  <si>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</si>
  <si>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</si>
  <si>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</si>
  <si>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</si>
  <si>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</si>
  <si>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</si>
  <si>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</si>
  <si>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</si>
  <si>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</si>
  <si>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</si>
  <si>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</si>
  <si>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</si>
  <si>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</si>
  <si>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</si>
  <si>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</si>
  <si>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</si>
  <si>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</si>
  <si>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</si>
  <si>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</si>
  <si>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</si>
  <si>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</si>
  <si>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</si>
  <si>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</si>
  <si>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</si>
  <si>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</si>
  <si>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</si>
  <si>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</si>
  <si>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</si>
  <si>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</si>
  <si>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</si>
  <si>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</si>
  <si>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</si>
  <si>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</si>
  <si>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</si>
  <si>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</si>
  <si>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</si>
  <si>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</si>
  <si>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</si>
  <si>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</si>
  <si>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</si>
  <si>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</si>
  <si>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</si>
  <si>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</si>
  <si>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</si>
  <si>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</si>
  <si>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</si>
  <si>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</si>
  <si>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</si>
  <si>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</si>
  <si>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</si>
  <si>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</si>
  <si>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</si>
  <si>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</si>
  <si>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</si>
  <si>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</si>
  <si>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</si>
  <si>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</si>
  <si>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</si>
  <si>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</si>
  <si>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</si>
  <si>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</si>
  <si>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</si>
  <si>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</si>
  <si>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</si>
  <si>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</si>
  <si>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</si>
  <si>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</si>
  <si>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</si>
  <si>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</si>
  <si>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</si>
  <si>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</si>
  <si>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</si>
  <si>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</si>
  <si>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</si>
  <si>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</si>
  <si>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</si>
  <si>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</si>
  <si>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</si>
  <si>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</si>
  <si>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</si>
  <si>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</si>
  <si>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</si>
  <si>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</si>
  <si>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</si>
  <si>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</si>
  <si>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</si>
  <si>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</si>
  <si>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</si>
  <si>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</si>
  <si>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</si>
  <si>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</si>
  <si>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</si>
  <si>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</si>
  <si>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</si>
  <si>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</si>
  <si>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</si>
  <si>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</si>
  <si>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</si>
  <si>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</si>
  <si>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</si>
  <si>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</si>
  <si>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</si>
  <si>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</si>
  <si>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</si>
  <si>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</si>
  <si>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</si>
  <si>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</si>
  <si>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</si>
  <si>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</si>
  <si>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</si>
  <si>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</si>
  <si>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</si>
  <si>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</si>
  <si>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</si>
  <si>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</si>
  <si>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</si>
  <si>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</si>
  <si>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</si>
  <si>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</si>
  <si>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</si>
  <si>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</si>
  <si>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</si>
  <si>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</si>
  <si>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</si>
  <si>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</si>
  <si>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</si>
  <si>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</si>
  <si>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</si>
  <si>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</si>
  <si>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</si>
  <si>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</si>
  <si>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</si>
  <si>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</si>
  <si>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</si>
  <si>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</si>
  <si>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</si>
  <si>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</si>
  <si>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</si>
  <si>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</si>
  <si>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</si>
  <si>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</si>
  <si>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</si>
  <si>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</si>
  <si>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</si>
  <si>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</si>
  <si>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</si>
  <si>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</si>
  <si>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</si>
  <si>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</si>
  <si>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</si>
  <si>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</si>
  <si>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</si>
  <si>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</si>
  <si>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</si>
  <si>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</si>
  <si>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</si>
  <si>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</si>
  <si>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</si>
  <si>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</si>
  <si>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</si>
  <si>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</si>
  <si>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</si>
  <si>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</si>
  <si>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</si>
  <si>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</si>
  <si>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</si>
  <si>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</si>
  <si>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</si>
  <si>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</si>
  <si>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</si>
  <si>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</si>
  <si>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</si>
  <si>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</si>
  <si>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</si>
  <si>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</si>
  <si>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</si>
  <si>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</si>
  <si>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</si>
  <si>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</si>
  <si>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</si>
  <si>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</si>
  <si>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</si>
  <si>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</si>
  <si>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</si>
  <si>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</si>
  <si>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</si>
  <si>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</si>
  <si>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</si>
  <si>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</si>
  <si>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</si>
  <si>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</si>
  <si>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</si>
  <si>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</si>
  <si>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</si>
  <si>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</si>
  <si>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</si>
  <si>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</si>
  <si>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</si>
  <si>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</si>
  <si>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</si>
  <si>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</si>
  <si>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</si>
  <si>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</si>
  <si>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</si>
  <si>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</si>
  <si>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</si>
  <si>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</si>
  <si>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</si>
  <si>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</si>
  <si>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</si>
  <si>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</si>
  <si>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</si>
  <si>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</si>
  <si>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</si>
  <si>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</si>
  <si>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</si>
  <si>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</si>
  <si>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</si>
  <si>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</si>
  <si>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</si>
  <si>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</si>
  <si>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</si>
  <si>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</si>
  <si>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</si>
  <si>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</si>
  <si>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</si>
  <si>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</si>
  <si>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</si>
  <si>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</si>
  <si>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</si>
  <si>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</si>
  <si>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</si>
  <si>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</si>
  <si>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</si>
  <si>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</si>
  <si>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</si>
  <si>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</si>
  <si>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</si>
  <si>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</si>
  <si>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</si>
  <si>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</si>
  <si>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</si>
  <si>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</si>
  <si>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</si>
  <si>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</si>
  <si>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</si>
  <si>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</si>
  <si>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</si>
  <si>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</si>
  <si>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</si>
  <si>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</si>
  <si>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</si>
  <si>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</si>
  <si>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</si>
  <si>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</si>
  <si>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</si>
  <si>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</si>
  <si>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</si>
  <si>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</si>
  <si>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</si>
  <si>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</si>
  <si>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</si>
  <si>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</si>
  <si>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</si>
  <si>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</si>
  <si>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</si>
  <si>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</si>
  <si>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</si>
  <si>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</si>
  <si>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</si>
  <si>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</si>
  <si>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</si>
  <si>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</si>
  <si>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</si>
  <si>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</si>
  <si>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</si>
  <si>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</si>
  <si>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</si>
  <si>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</si>
  <si>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</si>
  <si>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</si>
  <si>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</si>
  <si>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</si>
  <si>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</si>
  <si>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</si>
  <si>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</si>
  <si>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</si>
  <si>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</si>
  <si>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</si>
  <si>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</si>
  <si>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</si>
  <si>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</si>
  <si>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</si>
  <si>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</si>
  <si>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</si>
  <si>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</si>
  <si>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</si>
  <si>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</si>
  <si>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</si>
  <si>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</si>
  <si>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</si>
  <si>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</si>
  <si>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</si>
  <si>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</si>
  <si>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</si>
  <si>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</si>
  <si>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</si>
  <si>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</si>
  <si>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</si>
  <si>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</si>
  <si>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</si>
  <si>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</si>
  <si>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</si>
  <si>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</si>
  <si>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</si>
  <si>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</si>
  <si>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</si>
  <si>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</si>
  <si>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</si>
  <si>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</si>
  <si>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</si>
  <si>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</si>
  <si>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</si>
  <si>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</si>
  <si>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</si>
  <si>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</si>
  <si>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</si>
  <si>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</si>
  <si>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</si>
  <si>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</si>
  <si>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</si>
  <si>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</si>
  <si>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</si>
  <si>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</si>
  <si>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</si>
  <si>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</si>
  <si>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</si>
  <si>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</si>
  <si>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</si>
  <si>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</si>
  <si>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</si>
  <si>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</si>
  <si>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</si>
  <si>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</si>
  <si>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</si>
  <si>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</si>
  <si>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</si>
  <si>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</si>
  <si>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</si>
  <si>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</si>
  <si>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</si>
  <si>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</si>
  <si>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</si>
  <si>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</si>
  <si>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</si>
  <si>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</si>
  <si>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</si>
  <si>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</si>
  <si>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</si>
  <si>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</si>
  <si>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</si>
  <si>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</si>
  <si>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</si>
  <si>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</si>
  <si>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</si>
  <si>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</si>
  <si>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</si>
  <si>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</si>
  <si>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</si>
  <si>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</si>
  <si>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</si>
  <si>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</si>
  <si>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</si>
  <si>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</si>
  <si>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</si>
  <si>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</si>
  <si>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</si>
  <si>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</si>
  <si>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</si>
  <si>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</si>
  <si>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</si>
  <si>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</si>
  <si>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</si>
  <si>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</si>
  <si>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</si>
  <si>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</si>
  <si>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</si>
  <si>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</si>
  <si>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</si>
  <si>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</si>
  <si>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</si>
  <si>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</si>
  <si>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</si>
  <si>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</si>
  <si>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</si>
  <si>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</si>
  <si>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</si>
  <si>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</si>
  <si>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</si>
  <si>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</si>
  <si>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</si>
  <si>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</si>
  <si>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</si>
  <si>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</si>
  <si>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</si>
  <si>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</si>
  <si>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</si>
  <si>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</si>
  <si>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</si>
  <si>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</si>
  <si>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</si>
  <si>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</si>
  <si>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</si>
  <si>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</si>
  <si>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</si>
  <si>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</si>
  <si>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</si>
  <si>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</si>
  <si>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</si>
  <si>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</si>
  <si>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</si>
  <si>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</si>
  <si>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</si>
  <si>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</si>
  <si>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</si>
  <si>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</si>
  <si>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</si>
  <si>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</si>
  <si>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</si>
  <si>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</si>
  <si>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</si>
  <si>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</si>
  <si>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</si>
  <si>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</si>
  <si>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</si>
  <si>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</si>
  <si>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</si>
  <si>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</si>
  <si>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</si>
  <si>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</si>
  <si>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</si>
  <si>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</si>
  <si>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</si>
  <si>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</si>
  <si>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</si>
  <si>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</si>
  <si>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</si>
  <si>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</si>
  <si>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</si>
  <si>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</si>
  <si>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</si>
  <si>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</si>
  <si>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</si>
  <si>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</si>
  <si>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</si>
  <si>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</si>
  <si>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</si>
  <si>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</si>
  <si>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</si>
  <si>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</si>
  <si>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</si>
  <si>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</si>
  <si>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</si>
  <si>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</si>
  <si>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</si>
  <si>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</si>
  <si>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</si>
  <si>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</si>
  <si>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</si>
  <si>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</si>
  <si>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</si>
  <si>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</si>
  <si>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</si>
  <si>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</si>
  <si>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</si>
  <si>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</si>
  <si>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</si>
  <si>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</si>
  <si>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</si>
  <si>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</si>
  <si>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</si>
  <si>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</si>
  <si>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</si>
  <si>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</si>
  <si>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</si>
  <si>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</si>
  <si>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</si>
  <si>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</si>
  <si>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</si>
  <si>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</si>
  <si>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</si>
  <si>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</si>
  <si>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</si>
  <si>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</si>
  <si>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</si>
  <si>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</si>
  <si>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</si>
  <si>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</si>
  <si>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</si>
  <si>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</si>
  <si>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</si>
  <si>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</si>
  <si>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</si>
  <si>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</si>
  <si>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</si>
  <si>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</si>
  <si>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</si>
  <si>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</si>
  <si>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</si>
  <si>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</si>
  <si>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</si>
  <si>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</si>
  <si>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</si>
  <si>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</si>
  <si>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</si>
  <si>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</si>
  <si>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</si>
  <si>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</si>
  <si>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</si>
  <si>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</si>
  <si>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</si>
  <si>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</si>
  <si>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</si>
  <si>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</si>
  <si>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</si>
  <si>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</si>
  <si>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</si>
  <si>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</si>
  <si>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</si>
  <si>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</si>
  <si>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</si>
  <si>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</si>
  <si>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</si>
  <si>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</si>
  <si>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</si>
  <si>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</si>
  <si>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</si>
  <si>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</si>
  <si>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</si>
  <si>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</si>
  <si>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</si>
  <si>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</si>
  <si>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</si>
  <si>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</si>
  <si>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</si>
  <si>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</si>
  <si>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</si>
  <si>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</si>
  <si>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</si>
  <si>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</si>
  <si>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</si>
  <si>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</si>
  <si>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</si>
  <si>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</si>
  <si>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</si>
  <si>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</si>
  <si>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</si>
  <si>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</si>
  <si>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</si>
  <si>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</si>
  <si>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</si>
  <si>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</si>
  <si>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</si>
  <si>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</si>
  <si>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</si>
  <si>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</si>
  <si>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</si>
  <si>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</si>
  <si>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</si>
  <si>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</si>
  <si>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</si>
  <si>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</si>
  <si>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</si>
  <si>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</si>
  <si>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</si>
  <si>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</si>
  <si>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</si>
  <si>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</si>
  <si>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</si>
  <si>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</si>
  <si>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</si>
  <si>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</si>
  <si>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</si>
  <si>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</si>
  <si>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</si>
  <si>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</si>
  <si>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</si>
  <si>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</si>
  <si>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</si>
  <si>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</si>
  <si>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</si>
  <si>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</si>
  <si>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</si>
  <si>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</si>
  <si>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</si>
  <si>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</si>
  <si>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</si>
  <si>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</si>
  <si>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</si>
  <si>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</si>
  <si>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</si>
  <si>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</si>
  <si>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</si>
  <si>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</si>
  <si>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</si>
  <si>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</si>
  <si>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</si>
  <si>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</si>
  <si>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</si>
  <si>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</si>
  <si>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</si>
  <si>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</si>
  <si>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</si>
  <si>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</si>
  <si>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</si>
  <si>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</si>
  <si>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</si>
  <si>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</si>
  <si>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</si>
  <si>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</si>
  <si>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</si>
  <si>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</si>
  <si>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</si>
  <si>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</si>
  <si>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</si>
  <si>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</si>
  <si>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</si>
  <si>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</si>
  <si>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</si>
  <si>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</si>
  <si>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</si>
  <si>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</si>
  <si>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</si>
  <si>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</si>
  <si>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</si>
  <si>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</si>
  <si>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</si>
  <si>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</si>
  <si>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</si>
  <si>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</si>
  <si>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</si>
  <si>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</si>
  <si>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</si>
  <si>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</si>
  <si>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</si>
  <si>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</si>
  <si>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</si>
  <si>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</si>
  <si>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</si>
  <si>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</si>
  <si>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</si>
  <si>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</si>
  <si>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</si>
  <si>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</si>
  <si>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</si>
  <si>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</si>
  <si>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</si>
  <si>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</si>
  <si>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</si>
  <si>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</si>
  <si>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</si>
  <si>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</si>
  <si>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</si>
  <si>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</si>
  <si>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</si>
  <si>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</si>
  <si>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</si>
  <si>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</si>
  <si>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</si>
  <si>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</si>
  <si>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</si>
  <si>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</si>
  <si>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</si>
  <si>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</si>
  <si>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</si>
  <si>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</si>
  <si>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</si>
  <si>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</si>
  <si>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</si>
  <si>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</si>
  <si>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</si>
  <si>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</si>
  <si>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</si>
  <si>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</si>
  <si>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</si>
  <si>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</si>
  <si>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</si>
  <si>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</si>
  <si>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</si>
  <si>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</si>
  <si>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</si>
  <si>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</si>
  <si>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</si>
  <si>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</si>
  <si>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</si>
  <si>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</si>
  <si>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</si>
  <si>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</si>
  <si>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</si>
  <si>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</si>
  <si>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</si>
  <si>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</si>
  <si>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</si>
  <si>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</si>
  <si>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</si>
  <si>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</si>
  <si>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</si>
  <si>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</si>
  <si>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</si>
  <si>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</si>
  <si>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</si>
  <si>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</si>
  <si>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</si>
  <si>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</si>
  <si>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</si>
  <si>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</si>
  <si>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</si>
  <si>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</si>
  <si>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</si>
  <si>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</si>
  <si>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</si>
  <si>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</si>
  <si>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</si>
  <si>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</si>
  <si>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</si>
  <si>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</si>
  <si>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</si>
  <si>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</si>
  <si>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</si>
  <si>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</si>
  <si>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</si>
  <si>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</si>
  <si>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</si>
  <si>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</si>
  <si>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</si>
  <si>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</si>
  <si>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</si>
  <si>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</si>
  <si>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</si>
  <si>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</si>
  <si>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</si>
  <si>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</si>
  <si>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</si>
  <si>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</si>
  <si>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</si>
  <si>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</si>
  <si>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</si>
  <si>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</si>
  <si>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</si>
  <si>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</si>
  <si>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</si>
  <si>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</si>
  <si>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</si>
  <si>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</si>
  <si>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</si>
  <si>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</si>
  <si>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</si>
  <si>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</si>
  <si>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</si>
  <si>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</si>
  <si>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</si>
  <si>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</si>
  <si>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</si>
  <si>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</si>
  <si>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</si>
  <si>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</si>
  <si>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</si>
  <si>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</si>
  <si>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</si>
  <si>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</si>
  <si>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</si>
  <si>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</si>
  <si>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</si>
  <si>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</si>
  <si>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</si>
  <si>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</si>
  <si>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</si>
  <si>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</si>
  <si>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</si>
  <si>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</si>
  <si>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</si>
  <si>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</si>
  <si>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</si>
  <si>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</si>
  <si>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</si>
  <si>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</si>
  <si>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</si>
  <si>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</si>
  <si>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</si>
  <si>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</si>
  <si>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</si>
  <si>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</si>
  <si>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</si>
  <si>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</si>
  <si>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</si>
  <si>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</si>
  <si>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</si>
  <si>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</si>
  <si>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</si>
  <si>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</si>
  <si>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</si>
  <si>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</si>
  <si>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</si>
  <si>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</si>
  <si>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</si>
  <si>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</si>
  <si>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</si>
  <si>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</si>
  <si>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</si>
  <si>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</si>
  <si>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</si>
  <si>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</si>
  <si>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</si>
  <si>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</si>
  <si>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</si>
  <si>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</si>
  <si>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</si>
  <si>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</si>
  <si>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</si>
  <si>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</si>
  <si>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</si>
  <si>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</si>
  <si>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</si>
  <si>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</si>
  <si>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</si>
  <si>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</si>
  <si>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</si>
  <si>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</si>
  <si>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</si>
  <si>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</si>
  <si>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</si>
  <si>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</si>
  <si>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</si>
  <si>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</si>
  <si>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</si>
  <si>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</si>
  <si>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</si>
  <si>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</si>
  <si>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</si>
  <si>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</si>
  <si>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</si>
  <si>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</si>
  <si>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</si>
  <si>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</si>
  <si>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</si>
  <si>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</si>
  <si>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</si>
  <si>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</si>
  <si>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</si>
  <si>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</si>
  <si>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</si>
  <si>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</si>
  <si>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</si>
  <si>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</si>
  <si>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</si>
  <si>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</si>
  <si>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</si>
  <si>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</si>
  <si>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</si>
  <si>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</si>
  <si>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</si>
  <si>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</si>
  <si>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</si>
  <si>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</si>
  <si>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</si>
  <si>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</si>
  <si>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</si>
  <si>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</si>
  <si>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</si>
  <si>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</si>
  <si>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</si>
  <si>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</si>
  <si>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</si>
  <si>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</si>
  <si>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</si>
  <si>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</si>
  <si>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</si>
  <si>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</si>
  <si>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</si>
  <si>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</si>
  <si>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</si>
  <si>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</si>
  <si>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</si>
  <si>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</si>
  <si>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</si>
  <si>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</si>
  <si>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</si>
  <si>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</si>
  <si>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</si>
  <si>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</si>
  <si>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</si>
  <si>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</si>
  <si>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</si>
  <si>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</si>
  <si>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</si>
  <si>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</si>
  <si>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</si>
  <si>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</si>
  <si>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</si>
  <si>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</si>
  <si>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</si>
  <si>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</si>
  <si>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</si>
  <si>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</si>
  <si>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</si>
  <si>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</si>
  <si>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</si>
  <si>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</si>
  <si>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</si>
  <si>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</si>
  <si>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</si>
  <si>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</si>
  <si>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</si>
  <si>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</si>
  <si>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</si>
  <si>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</si>
  <si>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</si>
  <si>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</si>
  <si>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</si>
  <si>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</si>
  <si>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</si>
  <si>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</si>
  <si>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</si>
  <si>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</si>
  <si>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</si>
  <si>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</si>
  <si>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</si>
  <si>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</si>
  <si>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</si>
  <si>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</si>
  <si>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</si>
  <si>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</si>
  <si>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</si>
  <si>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</si>
  <si>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</si>
  <si>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</si>
  <si>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</si>
  <si>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</si>
  <si>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</si>
  <si>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</si>
  <si>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</si>
  <si>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</si>
  <si>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</si>
  <si>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</si>
  <si>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</si>
  <si>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</si>
  <si>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</si>
  <si>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</si>
  <si>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</si>
  <si>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</si>
  <si>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</si>
  <si>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</si>
  <si>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</si>
  <si>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</si>
  <si>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</si>
  <si>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</si>
  <si>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</si>
  <si>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</si>
  <si>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</si>
  <si>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</si>
  <si>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</si>
  <si>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</si>
  <si>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</si>
  <si>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</si>
  <si>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</si>
  <si>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</si>
  <si>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</si>
  <si>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</si>
  <si>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</si>
  <si>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</si>
  <si>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</si>
  <si>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</si>
  <si>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</si>
  <si>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</si>
  <si>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</si>
  <si>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</si>
  <si>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</si>
  <si>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</si>
  <si>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</si>
  <si>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</si>
  <si>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</si>
  <si>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</si>
  <si>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</si>
  <si>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</si>
  <si>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</si>
  <si>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</si>
  <si>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</si>
  <si>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</si>
  <si>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</si>
  <si>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</si>
  <si>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</si>
  <si>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</si>
  <si>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</si>
  <si>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</si>
  <si>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</si>
  <si>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</si>
  <si>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</si>
  <si>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</si>
  <si>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</si>
  <si>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</si>
  <si>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</si>
  <si>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</si>
  <si>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</si>
  <si>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</si>
  <si>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</si>
  <si>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</si>
  <si>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</si>
  <si>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</si>
  <si>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</si>
  <si>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</si>
  <si>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</si>
  <si>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</si>
  <si>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</si>
  <si>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</si>
  <si>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</si>
  <si>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</si>
  <si>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</si>
  <si>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</si>
  <si>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</si>
  <si>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</si>
  <si>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</si>
  <si>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</si>
  <si>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</si>
  <si>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</si>
  <si>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</si>
  <si>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</si>
  <si>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</si>
  <si>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</si>
  <si>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</si>
  <si>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</si>
  <si>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</si>
  <si>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</si>
  <si>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</si>
  <si>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</si>
  <si>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</si>
  <si>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</si>
  <si>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</si>
  <si>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</si>
  <si>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</si>
  <si>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</si>
  <si>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</si>
  <si>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</si>
  <si>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</si>
  <si>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</si>
  <si>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</si>
  <si>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</si>
  <si>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</si>
  <si>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</si>
  <si>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</si>
  <si>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</si>
  <si>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</si>
  <si>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</si>
  <si>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</si>
  <si>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</si>
  <si>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</si>
  <si>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</si>
  <si>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</si>
  <si>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</si>
  <si>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</si>
  <si>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</si>
  <si>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</si>
  <si>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</si>
  <si>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</si>
  <si>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</si>
  <si>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</si>
  <si>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</si>
  <si>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</si>
  <si>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</si>
  <si>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</si>
  <si>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</si>
  <si>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</si>
  <si>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</si>
  <si>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</si>
  <si>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</si>
  <si>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</si>
  <si>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</si>
  <si>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</si>
  <si>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</si>
  <si>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</si>
  <si>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</si>
  <si>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</si>
  <si>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</si>
  <si>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</si>
  <si>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</si>
  <si>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</si>
  <si>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</si>
  <si>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</si>
  <si>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</si>
  <si>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</si>
  <si>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</si>
  <si>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</si>
  <si>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</si>
  <si>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</si>
  <si>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</si>
  <si>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</si>
  <si>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</si>
  <si>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</si>
  <si>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</si>
  <si>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</si>
  <si>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</si>
  <si>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</si>
  <si>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</si>
  <si>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</si>
  <si>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</si>
  <si>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</si>
  <si>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</si>
  <si>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</si>
  <si>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</si>
  <si>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</si>
  <si>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</si>
  <si>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</si>
  <si>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</si>
  <si>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</si>
  <si>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</si>
  <si>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</si>
  <si>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</si>
  <si>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</si>
  <si>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</si>
  <si>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</si>
  <si>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</si>
  <si>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</si>
  <si>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</si>
  <si>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</si>
  <si>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</si>
  <si>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</si>
  <si>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</si>
  <si>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</si>
  <si>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</si>
  <si>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</si>
  <si>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</si>
  <si>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</si>
  <si>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</si>
  <si>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</si>
  <si>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</si>
  <si>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</si>
  <si>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</si>
  <si>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</si>
  <si>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</si>
  <si>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</si>
  <si>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</si>
  <si>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</si>
  <si>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</si>
  <si>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</si>
  <si>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</si>
  <si>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</si>
  <si>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</si>
  <si>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</si>
  <si>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</si>
  <si>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</si>
  <si>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</si>
  <si>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</si>
  <si>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</si>
  <si>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</si>
  <si>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</si>
  <si>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</si>
  <si>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</si>
  <si>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</si>
  <si>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</si>
  <si>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</si>
  <si>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</si>
  <si>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</si>
  <si>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</si>
  <si>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</si>
  <si>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</si>
  <si>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</si>
  <si>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</si>
  <si>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</si>
  <si>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</si>
  <si>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</si>
  <si>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</si>
  <si>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</si>
  <si>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</si>
  <si>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</si>
  <si>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</si>
  <si>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</si>
  <si>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</si>
  <si>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</si>
  <si>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</si>
  <si>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</si>
  <si>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</si>
  <si>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</si>
  <si>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</si>
  <si>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</si>
  <si>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</si>
  <si>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</si>
  <si>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</si>
  <si>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</si>
  <si>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</si>
  <si>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</si>
  <si>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</si>
  <si>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</si>
  <si>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</si>
  <si>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</si>
  <si>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</si>
  <si>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</si>
  <si>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</si>
  <si>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</si>
  <si>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</si>
  <si>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</si>
  <si>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</si>
  <si>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</si>
  <si>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</si>
  <si>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</si>
  <si>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</si>
  <si>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</si>
  <si>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</si>
  <si>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</si>
  <si>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</si>
  <si>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</si>
  <si>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</si>
  <si>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</si>
  <si>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</si>
  <si>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</si>
  <si>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</si>
  <si>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</si>
  <si>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</si>
  <si>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</si>
  <si>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</si>
  <si>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</si>
  <si>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</si>
  <si>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</si>
  <si>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</si>
  <si>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</si>
  <si>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</si>
  <si>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</si>
  <si>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</si>
  <si>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</si>
  <si>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</si>
  <si>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</si>
  <si>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</si>
  <si>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</si>
  <si>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</si>
  <si>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</si>
  <si>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</si>
  <si>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</si>
  <si>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</si>
  <si>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</si>
  <si>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</si>
  <si>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</si>
  <si>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</si>
  <si>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</si>
  <si>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</si>
  <si>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</si>
  <si>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</si>
  <si>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</si>
  <si>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</si>
  <si>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</si>
  <si>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</si>
  <si>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</si>
  <si>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</si>
  <si>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</si>
  <si>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</si>
  <si>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</si>
  <si>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</si>
  <si>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</si>
  <si>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</si>
  <si>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</si>
  <si>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</si>
  <si>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</si>
  <si>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</si>
  <si>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</si>
  <si>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</si>
  <si>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</si>
  <si>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</si>
  <si>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</si>
  <si>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</si>
  <si>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</si>
  <si>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</si>
  <si>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</si>
  <si>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</si>
  <si>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</si>
  <si>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</si>
  <si>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</si>
  <si>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</si>
  <si>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</si>
  <si>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</si>
  <si>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</si>
  <si>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</si>
  <si>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</si>
  <si>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</si>
  <si>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</si>
  <si>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</si>
  <si>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</si>
  <si>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</si>
  <si>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</si>
  <si>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</si>
  <si>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</si>
  <si>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</si>
  <si>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</si>
  <si>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</si>
  <si>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</si>
  <si>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</si>
  <si>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</si>
  <si>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</si>
  <si>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</si>
  <si>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</si>
  <si>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</si>
  <si>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</si>
  <si>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</si>
  <si>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</si>
  <si>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</si>
  <si>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</si>
  <si>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</si>
  <si>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</si>
  <si>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</si>
  <si>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</si>
  <si>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</si>
  <si>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</si>
  <si>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</si>
  <si>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</si>
  <si>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</si>
  <si>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</si>
  <si>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</si>
  <si>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</si>
  <si>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</si>
  <si>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</si>
  <si>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</si>
  <si>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</si>
  <si>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</si>
  <si>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</si>
  <si>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</si>
  <si>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</si>
  <si>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</si>
  <si>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</si>
  <si>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</si>
  <si>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</si>
  <si>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</si>
  <si>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</si>
  <si>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</si>
  <si>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</si>
  <si>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</si>
  <si>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</si>
  <si>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</si>
  <si>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</si>
  <si>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</si>
  <si>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</si>
  <si>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</si>
  <si>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</si>
  <si>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</si>
  <si>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</si>
  <si>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</si>
  <si>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</si>
  <si>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</si>
  <si>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</si>
  <si>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</si>
  <si>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</si>
  <si>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</si>
  <si>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</si>
  <si>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</si>
  <si>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</si>
  <si>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</si>
  <si>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</si>
  <si>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</si>
  <si>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</si>
  <si>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</si>
  <si>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</si>
  <si>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</si>
  <si>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</si>
  <si>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</si>
  <si>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</si>
  <si>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</si>
  <si>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</si>
  <si>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</si>
  <si>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</si>
  <si>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</si>
  <si>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</si>
  <si>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</si>
  <si>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</si>
  <si>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</si>
  <si>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</si>
  <si>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</si>
  <si>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</si>
  <si>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</si>
  <si>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</si>
  <si>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</si>
  <si>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</si>
  <si>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</si>
  <si>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</si>
  <si>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</si>
  <si>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</si>
  <si>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</si>
  <si>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</si>
  <si>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</si>
  <si>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</si>
  <si>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</si>
  <si>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</si>
  <si>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</si>
  <si>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</si>
  <si>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</si>
  <si>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</si>
  <si>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</si>
  <si>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</si>
  <si>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</si>
  <si>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</si>
  <si>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</si>
  <si>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</si>
  <si>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</si>
  <si>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</si>
  <si>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</si>
  <si>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</si>
  <si>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</si>
  <si>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</si>
  <si>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</si>
  <si>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</si>
  <si>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</si>
  <si>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</si>
  <si>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</si>
  <si>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</si>
  <si>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</si>
  <si>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</si>
  <si>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</si>
  <si>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</si>
  <si>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</si>
  <si>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</si>
  <si>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</si>
  <si>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</si>
  <si>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</si>
  <si>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</si>
  <si>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</si>
  <si>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</si>
  <si>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</si>
  <si>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</si>
  <si>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</si>
  <si>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</si>
  <si>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</si>
  <si>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</si>
  <si>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</si>
  <si>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</si>
  <si>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</si>
  <si>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</si>
  <si>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</si>
  <si>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</si>
  <si>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</si>
  <si>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</si>
  <si>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</si>
  <si>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</si>
  <si>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</si>
  <si>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</si>
  <si>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</si>
  <si>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</si>
  <si>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</si>
  <si>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</si>
  <si>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</si>
  <si>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</si>
  <si>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</si>
  <si>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</si>
  <si>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</si>
  <si>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</si>
  <si>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</si>
  <si>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</si>
  <si>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</si>
  <si>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</si>
  <si>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</si>
  <si>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</si>
  <si>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</si>
  <si>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</si>
  <si>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</si>
  <si>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</si>
  <si>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</si>
  <si>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</si>
  <si>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</si>
  <si>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</si>
  <si>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</si>
  <si>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</si>
  <si>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</si>
  <si>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</si>
  <si>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</si>
  <si>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</si>
  <si>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</si>
  <si>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</si>
  <si>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</si>
  <si>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</si>
  <si>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</si>
  <si>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</si>
  <si>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</si>
  <si>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</si>
  <si>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</si>
  <si>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</si>
  <si>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</si>
  <si>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</si>
  <si>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</si>
  <si>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</si>
  <si>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</si>
  <si>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</si>
  <si>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</si>
  <si>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</si>
  <si>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</si>
  <si>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</si>
  <si>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</si>
  <si>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</si>
  <si>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</si>
  <si>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</si>
  <si>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</si>
  <si>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</si>
  <si>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</si>
  <si>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</si>
  <si>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</si>
  <si>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</si>
  <si>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</si>
  <si>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</si>
  <si>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</si>
  <si>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</si>
  <si>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</si>
  <si>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</si>
  <si>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</si>
  <si>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</si>
  <si>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</si>
  <si>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</si>
  <si>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</si>
  <si>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</si>
  <si>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</si>
  <si>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</si>
  <si>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</si>
  <si>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</si>
  <si>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</si>
  <si>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</si>
  <si>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</si>
  <si>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</si>
  <si>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</si>
  <si>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</si>
  <si>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</si>
  <si>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</si>
  <si>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</si>
  <si>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</si>
  <si>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</si>
  <si>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</si>
  <si>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</si>
  <si>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</si>
  <si>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</si>
  <si>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</si>
  <si>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</si>
  <si>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</si>
  <si>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</si>
  <si>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</si>
  <si>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</si>
  <si>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</si>
  <si>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</si>
  <si>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</si>
  <si>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</si>
  <si>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</si>
  <si>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</si>
  <si>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</si>
  <si>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</si>
  <si>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</si>
  <si>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</si>
  <si>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</si>
  <si>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</si>
  <si>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</si>
  <si>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</si>
  <si>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</si>
  <si>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</si>
  <si>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</si>
  <si>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</si>
  <si>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</si>
  <si>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</si>
  <si>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</si>
  <si>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</si>
  <si>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</si>
  <si>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</si>
  <si>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</si>
  <si>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</si>
  <si>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</si>
  <si>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</si>
  <si>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</si>
  <si>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</si>
  <si>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</si>
  <si>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</si>
  <si>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</si>
  <si>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</si>
  <si>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</si>
  <si>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</si>
  <si>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</si>
  <si>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</si>
  <si>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</si>
  <si>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</si>
  <si>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</si>
  <si>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</si>
  <si>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</si>
  <si>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</si>
  <si>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</si>
  <si>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</si>
  <si>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</si>
  <si>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</si>
  <si>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</si>
  <si>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</si>
  <si>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</si>
  <si>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</si>
  <si>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</si>
  <si>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</si>
  <si>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</si>
  <si>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</si>
  <si>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</si>
  <si>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</si>
  <si>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</si>
  <si>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</si>
  <si>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</si>
  <si>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</si>
  <si>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</si>
  <si>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</si>
  <si>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</si>
  <si>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</si>
  <si>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</si>
  <si>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</si>
  <si>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</si>
  <si>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</si>
  <si>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</si>
  <si>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</si>
  <si>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</si>
  <si>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</si>
  <si>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</si>
  <si>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</si>
  <si>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</si>
  <si>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</si>
  <si>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</si>
  <si>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</si>
  <si>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</si>
  <si>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</si>
  <si>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</si>
  <si>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</si>
  <si>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</si>
  <si>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</si>
  <si>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</si>
  <si>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</si>
  <si>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</si>
  <si>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</si>
  <si>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</si>
  <si>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</si>
  <si>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</si>
  <si>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</si>
  <si>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</si>
  <si>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</si>
  <si>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</si>
  <si>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</si>
  <si>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</si>
  <si>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</si>
  <si>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</si>
  <si>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</si>
  <si>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</si>
  <si>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</si>
  <si>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</si>
  <si>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</si>
  <si>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</si>
  <si>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</si>
  <si>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</si>
  <si>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</si>
  <si>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</si>
  <si>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</si>
  <si>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</si>
  <si>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</si>
  <si>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</si>
  <si>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</si>
  <si>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</si>
  <si>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</si>
  <si>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</si>
  <si>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</si>
  <si>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</si>
  <si>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</si>
  <si>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</si>
  <si>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</si>
  <si>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</si>
  <si>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</si>
  <si>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</si>
  <si>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</si>
  <si>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</si>
  <si>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</si>
  <si>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</si>
  <si>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</si>
  <si>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</si>
  <si>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</si>
  <si>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</si>
  <si>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</si>
  <si>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</si>
  <si>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</si>
  <si>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</si>
  <si>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</si>
  <si>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</si>
  <si>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</si>
  <si>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</si>
  <si>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</si>
  <si>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</si>
  <si>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</si>
  <si>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</si>
  <si>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</si>
  <si>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</si>
  <si>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</si>
  <si>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</si>
  <si>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</si>
  <si>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</si>
  <si>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</si>
  <si>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</si>
  <si>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</si>
  <si>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</si>
  <si>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</si>
  <si>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</si>
  <si>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</si>
  <si>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</si>
  <si>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</si>
  <si>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</si>
  <si>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</si>
  <si>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</si>
  <si>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</si>
  <si>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</si>
  <si>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</si>
  <si>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</si>
  <si>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</si>
  <si>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</si>
  <si>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</si>
  <si>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</si>
  <si>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</si>
  <si>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</si>
  <si>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</si>
  <si>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</si>
  <si>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</si>
  <si>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</si>
  <si>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</si>
  <si>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</si>
  <si>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</si>
  <si>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</si>
  <si>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</si>
  <si>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</si>
  <si>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</si>
  <si>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</si>
  <si>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</si>
  <si>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</si>
  <si>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</si>
  <si>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</si>
  <si>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</si>
  <si>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</si>
  <si>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</si>
  <si>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</si>
  <si>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</si>
  <si>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</si>
  <si>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</si>
  <si>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</si>
  <si>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</si>
  <si>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</si>
  <si>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</si>
  <si>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</si>
  <si>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</si>
  <si>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</si>
  <si>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</si>
  <si>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</si>
  <si>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</si>
  <si>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</si>
  <si>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</si>
  <si>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</si>
  <si>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</si>
  <si>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</si>
  <si>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</si>
  <si>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</si>
  <si>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</si>
  <si>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</si>
  <si>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</si>
  <si>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</si>
  <si>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</si>
  <si>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</si>
  <si>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</si>
  <si>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</si>
  <si>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</si>
  <si>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</si>
  <si>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</si>
  <si>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</si>
  <si>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</si>
  <si>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</si>
  <si>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</si>
  <si>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</si>
  <si>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</si>
  <si>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</si>
  <si>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</si>
  <si>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</si>
  <si>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</si>
  <si>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</si>
  <si>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</si>
  <si>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</si>
  <si>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</si>
  <si>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</si>
  <si>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</si>
  <si>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</si>
  <si>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</si>
  <si>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</si>
  <si>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</si>
  <si>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</si>
  <si>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</si>
  <si>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</si>
  <si>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</si>
  <si>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</si>
  <si>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</si>
  <si>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</si>
  <si>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</si>
  <si>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</si>
  <si>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</si>
  <si>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</si>
  <si>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</si>
  <si>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</si>
  <si>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</si>
  <si>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</si>
  <si>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</si>
  <si>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</si>
  <si>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</si>
  <si>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</si>
  <si>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</si>
  <si>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</si>
  <si>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</si>
  <si>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</si>
  <si>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</si>
  <si>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</si>
  <si>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</si>
  <si>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</si>
  <si>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</si>
  <si>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</si>
  <si>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</si>
  <si>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</si>
  <si>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</si>
  <si>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</si>
  <si>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</si>
  <si>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</si>
  <si>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</si>
  <si>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</si>
  <si>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</si>
  <si>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</si>
  <si>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</si>
  <si>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</si>
  <si>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</si>
  <si>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</si>
  <si>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</si>
  <si>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</si>
  <si>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</si>
  <si>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</si>
  <si>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</si>
  <si>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</si>
  <si>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</si>
  <si>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</si>
  <si>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</si>
  <si>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</si>
  <si>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</si>
  <si>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</si>
  <si>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</si>
  <si>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</si>
  <si>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</si>
  <si>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</si>
  <si>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</si>
  <si>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</si>
  <si>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</si>
  <si>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</si>
  <si>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</si>
  <si>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</si>
  <si>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</si>
  <si>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</si>
  <si>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</si>
  <si>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</si>
  <si>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</si>
  <si>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</si>
  <si>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</si>
  <si>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</si>
  <si>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</si>
  <si>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</si>
  <si>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</si>
  <si>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</si>
  <si>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</si>
  <si>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</si>
  <si>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</si>
  <si>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</si>
  <si>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</si>
  <si>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</si>
  <si>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</si>
  <si>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</si>
  <si>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</si>
  <si>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</si>
  <si>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</si>
  <si>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</si>
  <si>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</si>
  <si>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</si>
  <si>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</si>
  <si>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</si>
  <si>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</si>
  <si>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</si>
  <si>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</si>
  <si>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</si>
  <si>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</si>
  <si>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</si>
  <si>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</si>
  <si>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</si>
  <si>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</si>
  <si>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</si>
  <si>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</si>
  <si>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</si>
  <si>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</si>
  <si>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</si>
  <si>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</si>
  <si>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</si>
  <si>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</si>
  <si>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</si>
  <si>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LECTOR</t>
  </si>
  <si>
    <t>ReservaC Norte</t>
  </si>
  <si>
    <t>Hold</t>
  </si>
  <si>
    <t xml:space="preserve">Gil Carrera, Santiago </t>
  </si>
  <si>
    <t xml:space="preserve">De Leon Morillo, Nelson </t>
  </si>
  <si>
    <t>SIN EFECTICO</t>
  </si>
  <si>
    <t>3335965607 </t>
  </si>
  <si>
    <t>3335965654 </t>
  </si>
  <si>
    <t>2 Gavetas Vacias Y 1 Fallando</t>
  </si>
  <si>
    <t xml:space="preserve">GAVETAS DEPOSITO / GAVETAS DE RECHAZO </t>
  </si>
  <si>
    <t>GAVETAS VACIAS + GAVETAS FALLANDO REPORTADAS</t>
  </si>
  <si>
    <t>SIN  EFECTIVO</t>
  </si>
  <si>
    <t>25 Julio de 2021</t>
  </si>
  <si>
    <t>3335965979</t>
  </si>
  <si>
    <t>3335965980</t>
  </si>
  <si>
    <t>3335965981</t>
  </si>
  <si>
    <t>3335965982</t>
  </si>
  <si>
    <t>3335965983</t>
  </si>
  <si>
    <t>3335965984</t>
  </si>
  <si>
    <t>3335965985</t>
  </si>
  <si>
    <t>3335965986</t>
  </si>
  <si>
    <t>3335965987</t>
  </si>
  <si>
    <t>3335965988</t>
  </si>
  <si>
    <t>3335965989</t>
  </si>
  <si>
    <t>3335965990</t>
  </si>
  <si>
    <t>3335965991</t>
  </si>
  <si>
    <t>3335965992</t>
  </si>
  <si>
    <t>3335965993</t>
  </si>
  <si>
    <t>3335965994</t>
  </si>
  <si>
    <t>3335965995</t>
  </si>
  <si>
    <t>3335965996</t>
  </si>
  <si>
    <t>3335965997</t>
  </si>
  <si>
    <t>3335965998</t>
  </si>
  <si>
    <t>3335965999</t>
  </si>
  <si>
    <t>3335966000</t>
  </si>
  <si>
    <t>3335966001</t>
  </si>
  <si>
    <t>3335966002</t>
  </si>
  <si>
    <t>3335966003</t>
  </si>
  <si>
    <t>3335966004</t>
  </si>
  <si>
    <t>3335966005</t>
  </si>
  <si>
    <t>Alonzo Estrella, Placido de Jesus</t>
  </si>
  <si>
    <t>PRINTER</t>
  </si>
  <si>
    <t>SIN EFECTIVO  (tickrt pend. 3335964371)</t>
  </si>
  <si>
    <t>7/25/2021/ 11:43</t>
  </si>
  <si>
    <t>7/25/2021/ 11:42</t>
  </si>
  <si>
    <t>7/25/2021/ 11:37</t>
  </si>
  <si>
    <t>7/25/2021/ 11:40</t>
  </si>
  <si>
    <t>7/25/2021/ 11:36</t>
  </si>
  <si>
    <t>7/25/2021/ 11:22</t>
  </si>
  <si>
    <t>7/25/2021/ 11:39</t>
  </si>
  <si>
    <t>7/25/2021/ 11:28</t>
  </si>
  <si>
    <t>GAVETAS VACIAS + GAVETAS FALLADO.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</si>
</sst>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44"/>
      <tableStyleElement type="headerRow" dxfId="243"/>
      <tableStyleElement type="totalRow" dxfId="242"/>
      <tableStyleElement type="firstColumn" dxfId="241"/>
      <tableStyleElement type="lastColumn" dxfId="240"/>
      <tableStyleElement type="firstRowStripe" dxfId="239"/>
      <tableStyleElement type="firstColumnStripe" dxfId="23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74524" TargetMode="External"/><Relationship Id="rId18" Type="http://schemas.openxmlformats.org/officeDocument/2006/relationships/hyperlink" Target="http://s460-helpdesk/CAisd/pdmweb.exe?OP=SEARCH+FACTORY=in+SKIPLIST=1+QBE.EQ.id=3674519" TargetMode="External"/><Relationship Id="rId26" Type="http://schemas.openxmlformats.org/officeDocument/2006/relationships/hyperlink" Target="http://s460-helpdesk/CAisd/pdmweb.exe?OP=SEARCH+FACTORY=in+SKIPLIST=1+QBE.EQ.id=3674511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674516" TargetMode="External"/><Relationship Id="rId34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674530" TargetMode="External"/><Relationship Id="rId12" Type="http://schemas.openxmlformats.org/officeDocument/2006/relationships/hyperlink" Target="http://s460-helpdesk/CAisd/pdmweb.exe?OP=SEARCH+FACTORY=in+SKIPLIST=1+QBE.EQ.id=3674525" TargetMode="External"/><Relationship Id="rId17" Type="http://schemas.openxmlformats.org/officeDocument/2006/relationships/hyperlink" Target="http://s460-helpdesk/CAisd/pdmweb.exe?OP=SEARCH+FACTORY=in+SKIPLIST=1+QBE.EQ.id=3674520" TargetMode="External"/><Relationship Id="rId25" Type="http://schemas.openxmlformats.org/officeDocument/2006/relationships/hyperlink" Target="http://s460-helpdesk/CAisd/pdmweb.exe?OP=SEARCH+FACTORY=in+SKIPLIST=1+QBE.EQ.id=3674512" TargetMode="External"/><Relationship Id="rId33" Type="http://schemas.openxmlformats.org/officeDocument/2006/relationships/hyperlink" Target="http://s460-helpdesk/CAisd/pdmweb.exe?OP=SEARCH+FACTORY=in+SKIPLIST=1+QBE.EQ.id=3674504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74521" TargetMode="External"/><Relationship Id="rId20" Type="http://schemas.openxmlformats.org/officeDocument/2006/relationships/hyperlink" Target="http://s460-helpdesk/CAisd/pdmweb.exe?OP=SEARCH+FACTORY=in+SKIPLIST=1+QBE.EQ.id=3674517" TargetMode="External"/><Relationship Id="rId29" Type="http://schemas.openxmlformats.org/officeDocument/2006/relationships/hyperlink" Target="http://s460-helpdesk/CAisd/pdmweb.exe?OP=SEARCH+FACTORY=in+SKIPLIST=1+QBE.EQ.id=367450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74526" TargetMode="External"/><Relationship Id="rId24" Type="http://schemas.openxmlformats.org/officeDocument/2006/relationships/hyperlink" Target="http://s460-helpdesk/CAisd/pdmweb.exe?OP=SEARCH+FACTORY=in+SKIPLIST=1+QBE.EQ.id=3674513" TargetMode="External"/><Relationship Id="rId32" Type="http://schemas.openxmlformats.org/officeDocument/2006/relationships/hyperlink" Target="http://s460-helpdesk/CAisd/pdmweb.exe?OP=SEARCH+FACTORY=in+SKIPLIST=1+QBE.EQ.id=3674505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74522" TargetMode="External"/><Relationship Id="rId23" Type="http://schemas.openxmlformats.org/officeDocument/2006/relationships/hyperlink" Target="http://s460-helpdesk/CAisd/pdmweb.exe?OP=SEARCH+FACTORY=in+SKIPLIST=1+QBE.EQ.id=3674514" TargetMode="External"/><Relationship Id="rId28" Type="http://schemas.openxmlformats.org/officeDocument/2006/relationships/hyperlink" Target="http://s460-helpdesk/CAisd/pdmweb.exe?OP=SEARCH+FACTORY=in+SKIPLIST=1+QBE.EQ.id=3674509" TargetMode="External"/><Relationship Id="rId10" Type="http://schemas.openxmlformats.org/officeDocument/2006/relationships/hyperlink" Target="http://s460-helpdesk/CAisd/pdmweb.exe?OP=SEARCH+FACTORY=in+SKIPLIST=1+QBE.EQ.id=3674527" TargetMode="External"/><Relationship Id="rId19" Type="http://schemas.openxmlformats.org/officeDocument/2006/relationships/hyperlink" Target="http://s460-helpdesk/CAisd/pdmweb.exe?OP=SEARCH+FACTORY=in+SKIPLIST=1+QBE.EQ.id=3674518" TargetMode="External"/><Relationship Id="rId31" Type="http://schemas.openxmlformats.org/officeDocument/2006/relationships/hyperlink" Target="http://s460-helpdesk/CAisd/pdmweb.exe?OP=SEARCH+FACTORY=in+SKIPLIST=1+QBE.EQ.id=367450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74528" TargetMode="External"/><Relationship Id="rId14" Type="http://schemas.openxmlformats.org/officeDocument/2006/relationships/hyperlink" Target="http://s460-helpdesk/CAisd/pdmweb.exe?OP=SEARCH+FACTORY=in+SKIPLIST=1+QBE.EQ.id=3674523" TargetMode="External"/><Relationship Id="rId22" Type="http://schemas.openxmlformats.org/officeDocument/2006/relationships/hyperlink" Target="http://s460-helpdesk/CAisd/pdmweb.exe?OP=SEARCH+FACTORY=in+SKIPLIST=1+QBE.EQ.id=3674515" TargetMode="External"/><Relationship Id="rId27" Type="http://schemas.openxmlformats.org/officeDocument/2006/relationships/hyperlink" Target="http://s460-helpdesk/CAisd/pdmweb.exe?OP=SEARCH+FACTORY=in+SKIPLIST=1+QBE.EQ.id=3674510" TargetMode="External"/><Relationship Id="rId30" Type="http://schemas.openxmlformats.org/officeDocument/2006/relationships/hyperlink" Target="http://s460-helpdesk/CAisd/pdmweb.exe?OP=SEARCH+FACTORY=in+SKIPLIST=1+QBE.EQ.id=3674507" TargetMode="External"/><Relationship Id="rId8" Type="http://schemas.openxmlformats.org/officeDocument/2006/relationships/hyperlink" Target="http://s460-helpdesk/CAisd/pdmweb.exe?OP=SEARCH+FACTORY=in+SKIPLIST=1+QBE.EQ.id=367452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1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E7" sqref="E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76.8324421296275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50.3409722222204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39.4985879629603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29.4985879629603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29.5651273148178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28.6175231481466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25.6447916666657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23.6312615740753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23.5685532407442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19.6895833333328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6" priority="99335"/>
  </conditionalFormatting>
  <conditionalFormatting sqref="E3">
    <cfRule type="duplicateValues" dxfId="75" priority="121698"/>
  </conditionalFormatting>
  <conditionalFormatting sqref="E3">
    <cfRule type="duplicateValues" dxfId="74" priority="121699"/>
    <cfRule type="duplicateValues" dxfId="73" priority="121700"/>
  </conditionalFormatting>
  <conditionalFormatting sqref="E3">
    <cfRule type="duplicateValues" dxfId="72" priority="121701"/>
    <cfRule type="duplicateValues" dxfId="71" priority="121702"/>
    <cfRule type="duplicateValues" dxfId="70" priority="121703"/>
    <cfRule type="duplicateValues" dxfId="69" priority="121704"/>
  </conditionalFormatting>
  <conditionalFormatting sqref="B3">
    <cfRule type="duplicateValues" dxfId="68" priority="121705"/>
  </conditionalFormatting>
  <conditionalFormatting sqref="E4">
    <cfRule type="duplicateValues" dxfId="67" priority="60"/>
  </conditionalFormatting>
  <conditionalFormatting sqref="E4">
    <cfRule type="duplicateValues" dxfId="66" priority="57"/>
    <cfRule type="duplicateValues" dxfId="65" priority="58"/>
    <cfRule type="duplicateValues" dxfId="64" priority="59"/>
  </conditionalFormatting>
  <conditionalFormatting sqref="E4">
    <cfRule type="duplicateValues" dxfId="63" priority="56"/>
  </conditionalFormatting>
  <conditionalFormatting sqref="E4">
    <cfRule type="duplicateValues" dxfId="62" priority="53"/>
    <cfRule type="duplicateValues" dxfId="61" priority="54"/>
    <cfRule type="duplicateValues" dxfId="60" priority="55"/>
  </conditionalFormatting>
  <conditionalFormatting sqref="B4">
    <cfRule type="duplicateValues" dxfId="59" priority="52"/>
  </conditionalFormatting>
  <conditionalFormatting sqref="E4">
    <cfRule type="duplicateValues" dxfId="58" priority="51"/>
  </conditionalFormatting>
  <conditionalFormatting sqref="E5">
    <cfRule type="duplicateValues" dxfId="57" priority="50"/>
  </conditionalFormatting>
  <conditionalFormatting sqref="E5">
    <cfRule type="duplicateValues" dxfId="56" priority="47"/>
    <cfRule type="duplicateValues" dxfId="55" priority="48"/>
    <cfRule type="duplicateValues" dxfId="54" priority="49"/>
  </conditionalFormatting>
  <conditionalFormatting sqref="E5">
    <cfRule type="duplicateValues" dxfId="53" priority="46"/>
  </conditionalFormatting>
  <conditionalFormatting sqref="E5">
    <cfRule type="duplicateValues" dxfId="52" priority="43"/>
    <cfRule type="duplicateValues" dxfId="51" priority="44"/>
    <cfRule type="duplicateValues" dxfId="50" priority="45"/>
  </conditionalFormatting>
  <conditionalFormatting sqref="B5">
    <cfRule type="duplicateValues" dxfId="49" priority="42"/>
  </conditionalFormatting>
  <conditionalFormatting sqref="E5">
    <cfRule type="duplicateValues" dxfId="48" priority="41"/>
  </conditionalFormatting>
  <conditionalFormatting sqref="E7:E11">
    <cfRule type="duplicateValues" dxfId="47" priority="40"/>
  </conditionalFormatting>
  <conditionalFormatting sqref="B7:B11">
    <cfRule type="duplicateValues" dxfId="46" priority="39"/>
  </conditionalFormatting>
  <conditionalFormatting sqref="B7:B11">
    <cfRule type="duplicateValues" dxfId="45" priority="36"/>
    <cfRule type="duplicateValues" dxfId="44" priority="37"/>
    <cfRule type="duplicateValues" dxfId="43" priority="38"/>
  </conditionalFormatting>
  <conditionalFormatting sqref="E7:E11">
    <cfRule type="duplicateValues" dxfId="42" priority="35"/>
  </conditionalFormatting>
  <conditionalFormatting sqref="E7:E11">
    <cfRule type="duplicateValues" dxfId="41" priority="33"/>
    <cfRule type="duplicateValues" dxfId="40" priority="34"/>
  </conditionalFormatting>
  <conditionalFormatting sqref="E7:E11">
    <cfRule type="duplicateValues" dxfId="39" priority="30"/>
    <cfRule type="duplicateValues" dxfId="38" priority="31"/>
    <cfRule type="duplicateValues" dxfId="37" priority="32"/>
  </conditionalFormatting>
  <conditionalFormatting sqref="E7:E11">
    <cfRule type="duplicateValues" dxfId="36" priority="26"/>
    <cfRule type="duplicateValues" dxfId="35" priority="27"/>
    <cfRule type="duplicateValues" dxfId="34" priority="28"/>
    <cfRule type="duplicateValues" dxfId="33" priority="29"/>
  </conditionalFormatting>
  <conditionalFormatting sqref="B6">
    <cfRule type="duplicateValues" dxfId="32" priority="25"/>
  </conditionalFormatting>
  <conditionalFormatting sqref="E6">
    <cfRule type="duplicateValues" dxfId="31" priority="24"/>
  </conditionalFormatting>
  <conditionalFormatting sqref="E6">
    <cfRule type="duplicateValues" dxfId="30" priority="21"/>
    <cfRule type="duplicateValues" dxfId="29" priority="22"/>
    <cfRule type="duplicateValues" dxfId="28" priority="23"/>
  </conditionalFormatting>
  <conditionalFormatting sqref="E6">
    <cfRule type="duplicateValues" dxfId="27" priority="20"/>
  </conditionalFormatting>
  <conditionalFormatting sqref="E6">
    <cfRule type="duplicateValues" dxfId="26" priority="17"/>
    <cfRule type="duplicateValues" dxfId="25" priority="18"/>
    <cfRule type="duplicateValues" dxfId="24" priority="19"/>
  </conditionalFormatting>
  <conditionalFormatting sqref="E6">
    <cfRule type="duplicateValues" dxfId="23" priority="16"/>
  </conditionalFormatting>
  <conditionalFormatting sqref="E12">
    <cfRule type="duplicateValues" dxfId="22" priority="15"/>
  </conditionalFormatting>
  <conditionalFormatting sqref="B12">
    <cfRule type="duplicateValues" dxfId="21" priority="14"/>
  </conditionalFormatting>
  <conditionalFormatting sqref="B12">
    <cfRule type="duplicateValues" dxfId="20" priority="11"/>
    <cfRule type="duplicateValues" dxfId="19" priority="12"/>
    <cfRule type="duplicateValues" dxfId="18" priority="13"/>
  </conditionalFormatting>
  <conditionalFormatting sqref="E12">
    <cfRule type="duplicateValues" dxfId="17" priority="10"/>
  </conditionalFormatting>
  <conditionalFormatting sqref="E12">
    <cfRule type="duplicateValues" dxfId="16" priority="8"/>
    <cfRule type="duplicateValues" dxfId="15" priority="9"/>
  </conditionalFormatting>
  <conditionalFormatting sqref="E12">
    <cfRule type="duplicateValues" dxfId="14" priority="5"/>
    <cfRule type="duplicateValues" dxfId="13" priority="6"/>
    <cfRule type="duplicateValues" dxfId="12" priority="7"/>
  </conditionalFormatting>
  <conditionalFormatting sqref="E12">
    <cfRule type="duplicateValues" dxfId="11" priority="1"/>
    <cfRule type="duplicateValues" dxfId="10" priority="2"/>
    <cfRule type="duplicateValues" dxfId="9" priority="3"/>
    <cfRule type="duplicateValues" dxfId="8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4">
        <v>214</v>
      </c>
      <c r="B148" s="155" t="s">
        <v>2586</v>
      </c>
      <c r="C148" s="155" t="s">
        <v>2587</v>
      </c>
      <c r="D148" s="155" t="s">
        <v>72</v>
      </c>
      <c r="E148" s="155" t="s">
        <v>82</v>
      </c>
      <c r="F148" s="155" t="s">
        <v>2028</v>
      </c>
      <c r="G148" s="155" t="s">
        <v>2030</v>
      </c>
      <c r="H148" s="155" t="s">
        <v>2030</v>
      </c>
      <c r="I148" s="155"/>
      <c r="J148" s="155" t="s">
        <v>2030</v>
      </c>
      <c r="K148" s="155"/>
      <c r="L148" s="155"/>
      <c r="M148" s="155"/>
      <c r="N148" s="155"/>
      <c r="O148" s="15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2585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2584</v>
      </c>
      <c r="C335" s="32" t="s">
        <v>2583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4">
        <v>479</v>
      </c>
      <c r="B338" s="155" t="s">
        <v>2592</v>
      </c>
      <c r="C338" s="155" t="s">
        <v>2591</v>
      </c>
      <c r="D338" s="155" t="s">
        <v>72</v>
      </c>
      <c r="E338" s="155" t="s">
        <v>105</v>
      </c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</row>
    <row r="339" spans="1:15" s="80" customFormat="1" ht="15.75" x14ac:dyDescent="0.25">
      <c r="A339" s="81">
        <v>480</v>
      </c>
      <c r="B339" s="82" t="s">
        <v>2210</v>
      </c>
      <c r="C339" s="152" t="s">
        <v>2490</v>
      </c>
      <c r="D339" s="152"/>
      <c r="E339" s="15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1" t="s">
        <v>838</v>
      </c>
      <c r="D811" s="15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1" t="s">
        <v>74</v>
      </c>
      <c r="O811" s="15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1" t="s">
        <v>77</v>
      </c>
      <c r="O812" s="151" t="s">
        <v>1182</v>
      </c>
    </row>
  </sheetData>
  <autoFilter ref="A1:O809" xr:uid="{00000000-0009-0000-0000-00000E000000}">
    <sortState xmlns:xlrd2="http://schemas.microsoft.com/office/spreadsheetml/2017/richdata2" ref="A2:O810">
      <sortCondition ref="A1:A807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Z1044074"/>
  <sheetViews>
    <sheetView tabSelected="1" topLeftCell="E1" zoomScale="85" zoomScaleNormal="85" workbookViewId="0">
      <pane ySplit="4" topLeftCell="A5" activePane="bottomLeft" state="frozen"/>
      <selection pane="bottomLeft" activeCell="J199" sqref="J199"/>
    </sheetView>
  </sheetViews>
  <sheetFormatPr defaultColWidth="25.5703125" defaultRowHeight="15" x14ac:dyDescent="0.25"/>
  <cols>
    <col min="1" max="1" width="27.140625" style="105" bestFit="1" customWidth="1"/>
    <col min="2" max="2" width="19.140625" style="84" bestFit="1" customWidth="1"/>
    <col min="3" max="3" width="17.140625" style="43" customWidth="1"/>
    <col min="4" max="4" width="31" style="105" customWidth="1"/>
    <col min="5" max="5" width="11.140625" style="75" bestFit="1" customWidth="1"/>
    <col min="6" max="6" width="11.140625" style="44" customWidth="1"/>
    <col min="7" max="7" width="57.5703125" style="44" customWidth="1"/>
    <col min="8" max="11" width="5.140625" style="44" customWidth="1"/>
    <col min="12" max="12" width="55.28515625" style="44" customWidth="1"/>
    <col min="13" max="13" width="20" style="105" bestFit="1" customWidth="1"/>
    <col min="14" max="14" width="16.42578125" style="105" customWidth="1"/>
    <col min="15" max="15" width="41.5703125" style="105" customWidth="1"/>
    <col min="16" max="16" width="16.5703125" style="79" customWidth="1"/>
    <col min="17" max="17" width="51.85546875" style="69" bestFit="1" customWidth="1"/>
    <col min="18" max="16384" width="25.5703125" style="42"/>
  </cols>
  <sheetData>
    <row r="1" spans="1:21" ht="18" x14ac:dyDescent="0.25">
      <c r="A1" s="163" t="s">
        <v>2150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21" ht="18" x14ac:dyDescent="0.25">
      <c r="A2" s="160" t="s">
        <v>2147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21" ht="18.75" thickBot="1" x14ac:dyDescent="0.3">
      <c r="A3" s="166" t="s">
        <v>2605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21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59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21" ht="18" x14ac:dyDescent="0.25">
      <c r="A5" s="141" t="str">
        <f>VLOOKUP(E5,'LISTADO ATM'!$A$2:$C$901,3,0)</f>
        <v>DISTRITO NACIONAL</v>
      </c>
      <c r="B5" s="138">
        <v>3335965115</v>
      </c>
      <c r="C5" s="99">
        <v>44400.59611111111</v>
      </c>
      <c r="D5" s="99" t="s">
        <v>2177</v>
      </c>
      <c r="E5" s="133">
        <v>232</v>
      </c>
      <c r="F5" s="141" t="str">
        <f>VLOOKUP(E5,VIP!$A$2:$O14563,2,0)</f>
        <v>DRBR232</v>
      </c>
      <c r="G5" s="141" t="str">
        <f>VLOOKUP(E5,'LISTADO ATM'!$A$2:$B$900,2,0)</f>
        <v xml:space="preserve">ATM S/M Nacional Charles de Gaulle </v>
      </c>
      <c r="H5" s="141" t="str">
        <f>VLOOKUP(E5,VIP!$A$2:$O19524,7,FALSE)</f>
        <v>Si</v>
      </c>
      <c r="I5" s="141" t="str">
        <f>VLOOKUP(E5,VIP!$A$2:$O11489,8,FALSE)</f>
        <v>Si</v>
      </c>
      <c r="J5" s="141" t="str">
        <f>VLOOKUP(E5,VIP!$A$2:$O11439,8,FALSE)</f>
        <v>Si</v>
      </c>
      <c r="K5" s="141" t="str">
        <f>VLOOKUP(E5,VIP!$A$2:$O15013,6,0)</f>
        <v>SI</v>
      </c>
      <c r="L5" s="142" t="s">
        <v>2216</v>
      </c>
      <c r="M5" s="205" t="s">
        <v>2541</v>
      </c>
      <c r="N5" s="98" t="s">
        <v>2449</v>
      </c>
      <c r="O5" s="141" t="s">
        <v>2451</v>
      </c>
      <c r="P5" s="141"/>
      <c r="Q5" s="206">
        <v>44402.388888888891</v>
      </c>
      <c r="R5" s="105"/>
      <c r="S5" s="105"/>
      <c r="T5" s="79"/>
      <c r="U5" s="69"/>
    </row>
    <row r="6" spans="1:21" ht="18" x14ac:dyDescent="0.25">
      <c r="A6" s="141" t="str">
        <f>VLOOKUP(E6,'LISTADO ATM'!$A$2:$C$901,3,0)</f>
        <v>DISTRITO NACIONAL</v>
      </c>
      <c r="B6" s="138">
        <v>3335965821</v>
      </c>
      <c r="C6" s="99">
        <v>44401.592951388891</v>
      </c>
      <c r="D6" s="99" t="s">
        <v>2177</v>
      </c>
      <c r="E6" s="133">
        <v>54</v>
      </c>
      <c r="F6" s="141" t="str">
        <f>VLOOKUP(E6,VIP!$A$2:$O14592,2,0)</f>
        <v>DRBR054</v>
      </c>
      <c r="G6" s="141" t="str">
        <f>VLOOKUP(E6,'LISTADO ATM'!$A$2:$B$900,2,0)</f>
        <v xml:space="preserve">ATM Autoservicio Galería 360 </v>
      </c>
      <c r="H6" s="141" t="str">
        <f>VLOOKUP(E6,VIP!$A$2:$O19553,7,FALSE)</f>
        <v>Si</v>
      </c>
      <c r="I6" s="141" t="str">
        <f>VLOOKUP(E6,VIP!$A$2:$O11518,8,FALSE)</f>
        <v>Si</v>
      </c>
      <c r="J6" s="141" t="str">
        <f>VLOOKUP(E6,VIP!$A$2:$O11468,8,FALSE)</f>
        <v>Si</v>
      </c>
      <c r="K6" s="141" t="str">
        <f>VLOOKUP(E6,VIP!$A$2:$O15042,6,0)</f>
        <v>NO</v>
      </c>
      <c r="L6" s="142" t="s">
        <v>2216</v>
      </c>
      <c r="M6" s="205" t="s">
        <v>2541</v>
      </c>
      <c r="N6" s="98" t="s">
        <v>2449</v>
      </c>
      <c r="O6" s="141" t="s">
        <v>2451</v>
      </c>
      <c r="P6" s="141"/>
      <c r="Q6" s="206">
        <v>44402.588194444441</v>
      </c>
      <c r="R6" s="105"/>
      <c r="S6" s="105"/>
      <c r="T6" s="79"/>
      <c r="U6" s="69"/>
    </row>
    <row r="7" spans="1:21" ht="18" x14ac:dyDescent="0.25">
      <c r="A7" s="141" t="str">
        <f>VLOOKUP(E7,'LISTADO ATM'!$A$2:$C$901,3,0)</f>
        <v>NORTE</v>
      </c>
      <c r="B7" s="138">
        <v>3335965937</v>
      </c>
      <c r="C7" s="99">
        <v>44401.806655092594</v>
      </c>
      <c r="D7" s="99" t="s">
        <v>2178</v>
      </c>
      <c r="E7" s="133">
        <v>638</v>
      </c>
      <c r="F7" s="141" t="str">
        <f>VLOOKUP(E7,VIP!$A$2:$O14614,2,0)</f>
        <v>DRBR638</v>
      </c>
      <c r="G7" s="141" t="str">
        <f>VLOOKUP(E7,'LISTADO ATM'!$A$2:$B$900,2,0)</f>
        <v xml:space="preserve">ATM S/M Yoma </v>
      </c>
      <c r="H7" s="141" t="str">
        <f>VLOOKUP(E7,VIP!$A$2:$O19575,7,FALSE)</f>
        <v>Si</v>
      </c>
      <c r="I7" s="141" t="str">
        <f>VLOOKUP(E7,VIP!$A$2:$O11540,8,FALSE)</f>
        <v>Si</v>
      </c>
      <c r="J7" s="141" t="str">
        <f>VLOOKUP(E7,VIP!$A$2:$O11490,8,FALSE)</f>
        <v>Si</v>
      </c>
      <c r="K7" s="141" t="str">
        <f>VLOOKUP(E7,VIP!$A$2:$O15064,6,0)</f>
        <v>NO</v>
      </c>
      <c r="L7" s="142" t="s">
        <v>2216</v>
      </c>
      <c r="M7" s="205" t="s">
        <v>2541</v>
      </c>
      <c r="N7" s="98" t="s">
        <v>2449</v>
      </c>
      <c r="O7" s="141" t="s">
        <v>2581</v>
      </c>
      <c r="P7" s="141"/>
      <c r="Q7" s="206">
        <v>44402.475694444445</v>
      </c>
      <c r="R7" s="105"/>
      <c r="S7" s="105"/>
      <c r="T7" s="79"/>
      <c r="U7" s="69"/>
    </row>
    <row r="8" spans="1:21" ht="18" x14ac:dyDescent="0.25">
      <c r="A8" s="141" t="str">
        <f>VLOOKUP(E8,'LISTADO ATM'!$A$2:$C$901,3,0)</f>
        <v>DISTRITO NACIONAL</v>
      </c>
      <c r="B8" s="138">
        <v>3335965944</v>
      </c>
      <c r="C8" s="99">
        <v>44401.824120370373</v>
      </c>
      <c r="D8" s="99" t="s">
        <v>2177</v>
      </c>
      <c r="E8" s="133">
        <v>542</v>
      </c>
      <c r="F8" s="141" t="str">
        <f>VLOOKUP(E8,VIP!$A$2:$O14607,2,0)</f>
        <v>DRBR542</v>
      </c>
      <c r="G8" s="141" t="str">
        <f>VLOOKUP(E8,'LISTADO ATM'!$A$2:$B$900,2,0)</f>
        <v>ATM S/M la Cadena Carretera Mella</v>
      </c>
      <c r="H8" s="141" t="str">
        <f>VLOOKUP(E8,VIP!$A$2:$O19568,7,FALSE)</f>
        <v>NO</v>
      </c>
      <c r="I8" s="141" t="str">
        <f>VLOOKUP(E8,VIP!$A$2:$O11533,8,FALSE)</f>
        <v>SI</v>
      </c>
      <c r="J8" s="141" t="str">
        <f>VLOOKUP(E8,VIP!$A$2:$O11483,8,FALSE)</f>
        <v>SI</v>
      </c>
      <c r="K8" s="141" t="str">
        <f>VLOOKUP(E8,VIP!$A$2:$O15057,6,0)</f>
        <v>NO</v>
      </c>
      <c r="L8" s="142" t="s">
        <v>2216</v>
      </c>
      <c r="M8" s="205" t="s">
        <v>2541</v>
      </c>
      <c r="N8" s="98" t="s">
        <v>2449</v>
      </c>
      <c r="O8" s="141" t="s">
        <v>2451</v>
      </c>
      <c r="P8" s="141"/>
      <c r="Q8" s="206">
        <v>44402.477083333331</v>
      </c>
      <c r="R8" s="105"/>
      <c r="S8" s="105"/>
      <c r="T8" s="79"/>
      <c r="U8" s="69"/>
    </row>
    <row r="9" spans="1:21" ht="18" x14ac:dyDescent="0.25">
      <c r="A9" s="141" t="str">
        <f>VLOOKUP(E9,'LISTADO ATM'!$A$2:$C$901,3,0)</f>
        <v>DISTRITO NACIONAL</v>
      </c>
      <c r="B9" s="138">
        <v>3335965960</v>
      </c>
      <c r="C9" s="99">
        <v>44401.858819444446</v>
      </c>
      <c r="D9" s="99" t="s">
        <v>2177</v>
      </c>
      <c r="E9" s="133">
        <v>248</v>
      </c>
      <c r="F9" s="141" t="str">
        <f>VLOOKUP(E9,VIP!$A$2:$O14592,2,0)</f>
        <v>DRBR248</v>
      </c>
      <c r="G9" s="141" t="str">
        <f>VLOOKUP(E9,'LISTADO ATM'!$A$2:$B$900,2,0)</f>
        <v xml:space="preserve">ATM Shell Paraiso </v>
      </c>
      <c r="H9" s="141" t="str">
        <f>VLOOKUP(E9,VIP!$A$2:$O19553,7,FALSE)</f>
        <v>Si</v>
      </c>
      <c r="I9" s="141" t="str">
        <f>VLOOKUP(E9,VIP!$A$2:$O11518,8,FALSE)</f>
        <v>Si</v>
      </c>
      <c r="J9" s="141" t="str">
        <f>VLOOKUP(E9,VIP!$A$2:$O11468,8,FALSE)</f>
        <v>Si</v>
      </c>
      <c r="K9" s="141" t="str">
        <f>VLOOKUP(E9,VIP!$A$2:$O15042,6,0)</f>
        <v>NO</v>
      </c>
      <c r="L9" s="142" t="s">
        <v>2216</v>
      </c>
      <c r="M9" s="205" t="s">
        <v>2541</v>
      </c>
      <c r="N9" s="98" t="s">
        <v>2449</v>
      </c>
      <c r="O9" s="141" t="s">
        <v>2451</v>
      </c>
      <c r="P9" s="141"/>
      <c r="Q9" s="206">
        <v>44402.571527777778</v>
      </c>
      <c r="R9" s="105"/>
      <c r="S9" s="105"/>
      <c r="T9" s="79"/>
      <c r="U9" s="69"/>
    </row>
    <row r="10" spans="1:21" ht="18" x14ac:dyDescent="0.25">
      <c r="A10" s="141" t="str">
        <f>VLOOKUP(E10,'LISTADO ATM'!$A$2:$C$901,3,0)</f>
        <v>DISTRITO NACIONAL</v>
      </c>
      <c r="B10" s="138">
        <v>3335965961</v>
      </c>
      <c r="C10" s="99">
        <v>44401.859212962961</v>
      </c>
      <c r="D10" s="99" t="s">
        <v>2177</v>
      </c>
      <c r="E10" s="133">
        <v>718</v>
      </c>
      <c r="F10" s="141" t="str">
        <f>VLOOKUP(E10,VIP!$A$2:$O14591,2,0)</f>
        <v>DRBR24Y</v>
      </c>
      <c r="G10" s="141" t="str">
        <f>VLOOKUP(E10,'LISTADO ATM'!$A$2:$B$900,2,0)</f>
        <v xml:space="preserve">ATM Feria Ganadera </v>
      </c>
      <c r="H10" s="141" t="str">
        <f>VLOOKUP(E10,VIP!$A$2:$O19552,7,FALSE)</f>
        <v>Si</v>
      </c>
      <c r="I10" s="141" t="str">
        <f>VLOOKUP(E10,VIP!$A$2:$O11517,8,FALSE)</f>
        <v>Si</v>
      </c>
      <c r="J10" s="141" t="str">
        <f>VLOOKUP(E10,VIP!$A$2:$O11467,8,FALSE)</f>
        <v>Si</v>
      </c>
      <c r="K10" s="141" t="str">
        <f>VLOOKUP(E10,VIP!$A$2:$O15041,6,0)</f>
        <v>NO</v>
      </c>
      <c r="L10" s="142" t="s">
        <v>2216</v>
      </c>
      <c r="M10" s="205" t="s">
        <v>2541</v>
      </c>
      <c r="N10" s="98" t="s">
        <v>2449</v>
      </c>
      <c r="O10" s="141" t="s">
        <v>2451</v>
      </c>
      <c r="P10" s="141"/>
      <c r="Q10" s="206">
        <v>44402.476388888892</v>
      </c>
      <c r="R10" s="105"/>
      <c r="S10" s="105"/>
      <c r="T10" s="79"/>
      <c r="U10" s="69"/>
    </row>
    <row r="11" spans="1:21" ht="18" x14ac:dyDescent="0.25">
      <c r="A11" s="141" t="str">
        <f>VLOOKUP(E11,'LISTADO ATM'!$A$2:$C$901,3,0)</f>
        <v>DISTRITO NACIONAL</v>
      </c>
      <c r="B11" s="138">
        <v>3335965963</v>
      </c>
      <c r="C11" s="99">
        <v>44401.907719907409</v>
      </c>
      <c r="D11" s="99" t="s">
        <v>2177</v>
      </c>
      <c r="E11" s="133">
        <v>915</v>
      </c>
      <c r="F11" s="141" t="str">
        <f>VLOOKUP(E11,VIP!$A$2:$O14590,2,0)</f>
        <v>DRBR24F</v>
      </c>
      <c r="G11" s="141" t="str">
        <f>VLOOKUP(E11,'LISTADO ATM'!$A$2:$B$900,2,0)</f>
        <v xml:space="preserve">ATM Multicentro La Sirena Aut. Duarte </v>
      </c>
      <c r="H11" s="141" t="str">
        <f>VLOOKUP(E11,VIP!$A$2:$O19551,7,FALSE)</f>
        <v>Si</v>
      </c>
      <c r="I11" s="141" t="str">
        <f>VLOOKUP(E11,VIP!$A$2:$O11516,8,FALSE)</f>
        <v>Si</v>
      </c>
      <c r="J11" s="141" t="str">
        <f>VLOOKUP(E11,VIP!$A$2:$O11466,8,FALSE)</f>
        <v>Si</v>
      </c>
      <c r="K11" s="141" t="str">
        <f>VLOOKUP(E11,VIP!$A$2:$O15040,6,0)</f>
        <v>SI</v>
      </c>
      <c r="L11" s="142" t="s">
        <v>2216</v>
      </c>
      <c r="M11" s="205" t="s">
        <v>2541</v>
      </c>
      <c r="N11" s="98" t="s">
        <v>2449</v>
      </c>
      <c r="O11" s="141" t="s">
        <v>2451</v>
      </c>
      <c r="P11" s="141"/>
      <c r="Q11" s="206">
        <v>44402.602777777778</v>
      </c>
      <c r="R11" s="105"/>
      <c r="S11" s="105"/>
      <c r="T11" s="79"/>
      <c r="U11" s="69"/>
    </row>
    <row r="12" spans="1:21" ht="18" x14ac:dyDescent="0.25">
      <c r="A12" s="141" t="str">
        <f>VLOOKUP(E12,'LISTADO ATM'!$A$2:$C$901,3,0)</f>
        <v>DISTRITO NACIONAL</v>
      </c>
      <c r="B12" s="138">
        <v>3335965972</v>
      </c>
      <c r="C12" s="99">
        <v>44401.946875000001</v>
      </c>
      <c r="D12" s="99" t="s">
        <v>2177</v>
      </c>
      <c r="E12" s="133">
        <v>522</v>
      </c>
      <c r="F12" s="141" t="str">
        <f>VLOOKUP(E12,VIP!$A$2:$O14581,2,0)</f>
        <v>DRBR522</v>
      </c>
      <c r="G12" s="141" t="str">
        <f>VLOOKUP(E12,'LISTADO ATM'!$A$2:$B$900,2,0)</f>
        <v xml:space="preserve">ATM Oficina Galería 360 </v>
      </c>
      <c r="H12" s="141" t="str">
        <f>VLOOKUP(E12,VIP!$A$2:$O19542,7,FALSE)</f>
        <v>Si</v>
      </c>
      <c r="I12" s="141" t="str">
        <f>VLOOKUP(E12,VIP!$A$2:$O11507,8,FALSE)</f>
        <v>Si</v>
      </c>
      <c r="J12" s="141" t="str">
        <f>VLOOKUP(E12,VIP!$A$2:$O11457,8,FALSE)</f>
        <v>Si</v>
      </c>
      <c r="K12" s="141" t="str">
        <f>VLOOKUP(E12,VIP!$A$2:$O15031,6,0)</f>
        <v>SI</v>
      </c>
      <c r="L12" s="142" t="s">
        <v>2216</v>
      </c>
      <c r="M12" s="205" t="s">
        <v>2541</v>
      </c>
      <c r="N12" s="98" t="s">
        <v>2449</v>
      </c>
      <c r="O12" s="141" t="s">
        <v>2451</v>
      </c>
      <c r="P12" s="141"/>
      <c r="Q12" s="206">
        <v>44402.477083333331</v>
      </c>
      <c r="R12" s="105"/>
      <c r="S12" s="105"/>
      <c r="T12" s="79"/>
      <c r="U12" s="69"/>
    </row>
    <row r="13" spans="1:21" ht="18" x14ac:dyDescent="0.25">
      <c r="A13" s="141" t="str">
        <f>VLOOKUP(E13,'LISTADO ATM'!$A$2:$C$901,3,0)</f>
        <v>NORTE</v>
      </c>
      <c r="B13" s="138">
        <v>3335965973</v>
      </c>
      <c r="C13" s="99">
        <v>44401.947418981479</v>
      </c>
      <c r="D13" s="99" t="s">
        <v>2178</v>
      </c>
      <c r="E13" s="133">
        <v>257</v>
      </c>
      <c r="F13" s="141" t="str">
        <f>VLOOKUP(E13,VIP!$A$2:$O14580,2,0)</f>
        <v>DRBR257</v>
      </c>
      <c r="G13" s="141" t="str">
        <f>VLOOKUP(E13,'LISTADO ATM'!$A$2:$B$900,2,0)</f>
        <v xml:space="preserve">ATM S/M Pola (Santiago) </v>
      </c>
      <c r="H13" s="141" t="str">
        <f>VLOOKUP(E13,VIP!$A$2:$O19541,7,FALSE)</f>
        <v>Si</v>
      </c>
      <c r="I13" s="141" t="str">
        <f>VLOOKUP(E13,VIP!$A$2:$O11506,8,FALSE)</f>
        <v>Si</v>
      </c>
      <c r="J13" s="141" t="str">
        <f>VLOOKUP(E13,VIP!$A$2:$O11456,8,FALSE)</f>
        <v>Si</v>
      </c>
      <c r="K13" s="141" t="str">
        <f>VLOOKUP(E13,VIP!$A$2:$O15030,6,0)</f>
        <v>NO</v>
      </c>
      <c r="L13" s="142" t="s">
        <v>2216</v>
      </c>
      <c r="M13" s="205" t="s">
        <v>2541</v>
      </c>
      <c r="N13" s="98" t="s">
        <v>2449</v>
      </c>
      <c r="O13" s="141" t="s">
        <v>2581</v>
      </c>
      <c r="P13" s="141"/>
      <c r="Q13" s="206">
        <v>44402.477083333331</v>
      </c>
      <c r="R13" s="105"/>
      <c r="S13" s="105"/>
      <c r="T13" s="79"/>
      <c r="U13" s="69"/>
    </row>
    <row r="14" spans="1:21" ht="18" x14ac:dyDescent="0.25">
      <c r="A14" s="141" t="str">
        <f>VLOOKUP(E14,'LISTADO ATM'!$A$2:$C$901,3,0)</f>
        <v>ESTE</v>
      </c>
      <c r="B14" s="138">
        <v>3335965978</v>
      </c>
      <c r="C14" s="99">
        <v>44401.949907407405</v>
      </c>
      <c r="D14" s="99" t="s">
        <v>2177</v>
      </c>
      <c r="E14" s="133">
        <v>309</v>
      </c>
      <c r="F14" s="141" t="str">
        <f>VLOOKUP(E14,VIP!$A$2:$O14575,2,0)</f>
        <v>DRBR309</v>
      </c>
      <c r="G14" s="141" t="str">
        <f>VLOOKUP(E14,'LISTADO ATM'!$A$2:$B$900,2,0)</f>
        <v xml:space="preserve">ATM Secrets Cap Cana I </v>
      </c>
      <c r="H14" s="141" t="str">
        <f>VLOOKUP(E14,VIP!$A$2:$O19536,7,FALSE)</f>
        <v>Si</v>
      </c>
      <c r="I14" s="141" t="str">
        <f>VLOOKUP(E14,VIP!$A$2:$O11501,8,FALSE)</f>
        <v>Si</v>
      </c>
      <c r="J14" s="141" t="str">
        <f>VLOOKUP(E14,VIP!$A$2:$O11451,8,FALSE)</f>
        <v>Si</v>
      </c>
      <c r="K14" s="141" t="str">
        <f>VLOOKUP(E14,VIP!$A$2:$O15025,6,0)</f>
        <v>NO</v>
      </c>
      <c r="L14" s="142" t="s">
        <v>2216</v>
      </c>
      <c r="M14" s="205" t="s">
        <v>2541</v>
      </c>
      <c r="N14" s="98" t="s">
        <v>2449</v>
      </c>
      <c r="O14" s="141" t="s">
        <v>2451</v>
      </c>
      <c r="P14" s="141"/>
      <c r="Q14" s="206">
        <v>44402.585416666669</v>
      </c>
      <c r="R14" s="105"/>
      <c r="S14" s="105"/>
      <c r="T14" s="79"/>
      <c r="U14" s="69"/>
    </row>
    <row r="15" spans="1:21" ht="18" x14ac:dyDescent="0.25">
      <c r="A15" s="141" t="str">
        <f>VLOOKUP(E15,'LISTADO ATM'!$A$2:$C$901,3,0)</f>
        <v>ESTE</v>
      </c>
      <c r="B15" s="138" t="s">
        <v>2610</v>
      </c>
      <c r="C15" s="99">
        <v>44402.08730324074</v>
      </c>
      <c r="D15" s="99" t="s">
        <v>2177</v>
      </c>
      <c r="E15" s="133">
        <v>1</v>
      </c>
      <c r="F15" s="141" t="str">
        <f>VLOOKUP(E15,VIP!$A$2:$O14580,2,0)</f>
        <v>DRBR001</v>
      </c>
      <c r="G15" s="141" t="str">
        <f>VLOOKUP(E15,'LISTADO ATM'!$A$2:$B$900,2,0)</f>
        <v>ATM S/M San Rafael del Yuma</v>
      </c>
      <c r="H15" s="141" t="str">
        <f>VLOOKUP(E15,VIP!$A$2:$O19541,7,FALSE)</f>
        <v>Si</v>
      </c>
      <c r="I15" s="141" t="str">
        <f>VLOOKUP(E15,VIP!$A$2:$O11506,8,FALSE)</f>
        <v>Si</v>
      </c>
      <c r="J15" s="141" t="str">
        <f>VLOOKUP(E15,VIP!$A$2:$O11456,8,FALSE)</f>
        <v>Si</v>
      </c>
      <c r="K15" s="141" t="str">
        <f>VLOOKUP(E15,VIP!$A$2:$O15030,6,0)</f>
        <v>NO</v>
      </c>
      <c r="L15" s="142" t="s">
        <v>2216</v>
      </c>
      <c r="M15" s="205" t="s">
        <v>2541</v>
      </c>
      <c r="N15" s="98" t="s">
        <v>2449</v>
      </c>
      <c r="O15" s="141" t="s">
        <v>2451</v>
      </c>
      <c r="P15" s="141"/>
      <c r="Q15" s="206">
        <v>44402.477777777778</v>
      </c>
      <c r="R15" s="105"/>
      <c r="S15" s="105"/>
      <c r="T15" s="79"/>
      <c r="U15" s="69"/>
    </row>
    <row r="16" spans="1:21" ht="18" x14ac:dyDescent="0.25">
      <c r="A16" s="141" t="str">
        <f>VLOOKUP(E16,'LISTADO ATM'!$A$2:$C$901,3,0)</f>
        <v>NORTE</v>
      </c>
      <c r="B16" s="138" t="s">
        <v>2613</v>
      </c>
      <c r="C16" s="99">
        <v>44402.231793981482</v>
      </c>
      <c r="D16" s="99" t="s">
        <v>2178</v>
      </c>
      <c r="E16" s="133">
        <v>528</v>
      </c>
      <c r="F16" s="141" t="str">
        <f>VLOOKUP(E16,VIP!$A$2:$O14583,2,0)</f>
        <v>DRBR284</v>
      </c>
      <c r="G16" s="141" t="str">
        <f>VLOOKUP(E16,'LISTADO ATM'!$A$2:$B$900,2,0)</f>
        <v xml:space="preserve">ATM Ferretería Ochoa (Santiago) </v>
      </c>
      <c r="H16" s="141" t="str">
        <f>VLOOKUP(E16,VIP!$A$2:$O19544,7,FALSE)</f>
        <v>Si</v>
      </c>
      <c r="I16" s="141" t="str">
        <f>VLOOKUP(E16,VIP!$A$2:$O11509,8,FALSE)</f>
        <v>Si</v>
      </c>
      <c r="J16" s="141" t="str">
        <f>VLOOKUP(E16,VIP!$A$2:$O11459,8,FALSE)</f>
        <v>Si</v>
      </c>
      <c r="K16" s="141" t="str">
        <f>VLOOKUP(E16,VIP!$A$2:$O15033,6,0)</f>
        <v>NO</v>
      </c>
      <c r="L16" s="142" t="s">
        <v>2216</v>
      </c>
      <c r="M16" s="205" t="s">
        <v>2541</v>
      </c>
      <c r="N16" s="98" t="s">
        <v>2449</v>
      </c>
      <c r="O16" s="141" t="s">
        <v>2596</v>
      </c>
      <c r="P16" s="141"/>
      <c r="Q16" s="206">
        <v>44402.474305555559</v>
      </c>
      <c r="R16" s="105"/>
      <c r="S16" s="105"/>
      <c r="T16" s="79"/>
      <c r="U16" s="69"/>
    </row>
    <row r="17" spans="1:26" ht="18" x14ac:dyDescent="0.25">
      <c r="A17" s="141" t="e">
        <f>VLOOKUP(E17,'LISTADO ATM'!$A$2:$C$901,3,0)</f>
        <v>#N/A</v>
      </c>
      <c r="B17" s="138" t="s">
        <v>2612</v>
      </c>
      <c r="C17" s="99">
        <v>44402.089363425926</v>
      </c>
      <c r="D17" s="99" t="s">
        <v>2177</v>
      </c>
      <c r="E17" s="133">
        <v>367</v>
      </c>
      <c r="F17" s="141" t="str">
        <f>VLOOKUP(E17,VIP!$A$2:$O14582,2,0)</f>
        <v xml:space="preserve">DRBR367 </v>
      </c>
      <c r="G17" s="141" t="e">
        <f>VLOOKUP(E17,'LISTADO ATM'!$A$2:$B$900,2,0)</f>
        <v>#N/A</v>
      </c>
      <c r="H17" s="141" t="str">
        <f>VLOOKUP(E17,VIP!$A$2:$O19543,7,FALSE)</f>
        <v>N/A</v>
      </c>
      <c r="I17" s="141" t="str">
        <f>VLOOKUP(E17,VIP!$A$2:$O11508,8,FALSE)</f>
        <v>N/A</v>
      </c>
      <c r="J17" s="141" t="str">
        <f>VLOOKUP(E17,VIP!$A$2:$O11458,8,FALSE)</f>
        <v>N/A</v>
      </c>
      <c r="K17" s="141" t="str">
        <f>VLOOKUP(E17,VIP!$A$2:$O15032,6,0)</f>
        <v>N/A</v>
      </c>
      <c r="L17" s="142" t="s">
        <v>2242</v>
      </c>
      <c r="M17" s="205" t="s">
        <v>2541</v>
      </c>
      <c r="N17" s="98" t="s">
        <v>2449</v>
      </c>
      <c r="O17" s="141" t="s">
        <v>2451</v>
      </c>
      <c r="P17" s="141"/>
      <c r="Q17" s="206">
        <v>44402.597222222219</v>
      </c>
      <c r="R17" s="105"/>
      <c r="S17" s="105"/>
      <c r="T17" s="79"/>
      <c r="U17" s="69"/>
    </row>
    <row r="18" spans="1:26" ht="18" x14ac:dyDescent="0.25">
      <c r="A18" s="141" t="str">
        <f>VLOOKUP(E18,'LISTADO ATM'!$A$2:$C$901,3,0)</f>
        <v>DISTRITO NACIONAL</v>
      </c>
      <c r="B18" s="138">
        <v>3335966009</v>
      </c>
      <c r="C18" s="99">
        <v>44402.348645833335</v>
      </c>
      <c r="D18" s="99" t="s">
        <v>2177</v>
      </c>
      <c r="E18" s="133">
        <v>938</v>
      </c>
      <c r="F18" s="141" t="str">
        <f>VLOOKUP(E18,VIP!$A$2:$O14618,2,0)</f>
        <v>DRBR938</v>
      </c>
      <c r="G18" s="141" t="str">
        <f>VLOOKUP(E18,'LISTADO ATM'!$A$2:$B$900,2,0)</f>
        <v xml:space="preserve">ATM Autobanco Oficina Filadelfia Plaza </v>
      </c>
      <c r="H18" s="141" t="str">
        <f>VLOOKUP(E18,VIP!$A$2:$O19579,7,FALSE)</f>
        <v>Si</v>
      </c>
      <c r="I18" s="141" t="str">
        <f>VLOOKUP(E18,VIP!$A$2:$O11544,8,FALSE)</f>
        <v>Si</v>
      </c>
      <c r="J18" s="141" t="str">
        <f>VLOOKUP(E18,VIP!$A$2:$O11494,8,FALSE)</f>
        <v>Si</v>
      </c>
      <c r="K18" s="141" t="str">
        <f>VLOOKUP(E18,VIP!$A$2:$O15068,6,0)</f>
        <v>NO</v>
      </c>
      <c r="L18" s="142" t="s">
        <v>2242</v>
      </c>
      <c r="M18" s="205" t="s">
        <v>2541</v>
      </c>
      <c r="N18" s="98" t="s">
        <v>2449</v>
      </c>
      <c r="O18" s="141" t="s">
        <v>2451</v>
      </c>
      <c r="P18" s="141"/>
      <c r="Q18" s="206">
        <v>44402.55972222222</v>
      </c>
      <c r="R18" s="105"/>
      <c r="S18" s="105"/>
      <c r="T18" s="79"/>
      <c r="U18" s="69"/>
    </row>
    <row r="19" spans="1:26" ht="18" x14ac:dyDescent="0.25">
      <c r="A19" s="141" t="str">
        <f>VLOOKUP(E19,'LISTADO ATM'!$A$2:$C$901,3,0)</f>
        <v>DISTRITO NACIONAL</v>
      </c>
      <c r="B19" s="138">
        <v>3335966010</v>
      </c>
      <c r="C19" s="99">
        <v>44402.349907407406</v>
      </c>
      <c r="D19" s="99" t="s">
        <v>2177</v>
      </c>
      <c r="E19" s="133">
        <v>883</v>
      </c>
      <c r="F19" s="141" t="str">
        <f>VLOOKUP(E19,VIP!$A$2:$O14617,2,0)</f>
        <v>DRBR883</v>
      </c>
      <c r="G19" s="141" t="str">
        <f>VLOOKUP(E19,'LISTADO ATM'!$A$2:$B$900,2,0)</f>
        <v xml:space="preserve">ATM Oficina Filadelfia Plaza </v>
      </c>
      <c r="H19" s="141" t="str">
        <f>VLOOKUP(E19,VIP!$A$2:$O19578,7,FALSE)</f>
        <v>Si</v>
      </c>
      <c r="I19" s="141" t="str">
        <f>VLOOKUP(E19,VIP!$A$2:$O11543,8,FALSE)</f>
        <v>Si</v>
      </c>
      <c r="J19" s="141" t="str">
        <f>VLOOKUP(E19,VIP!$A$2:$O11493,8,FALSE)</f>
        <v>Si</v>
      </c>
      <c r="K19" s="141" t="str">
        <f>VLOOKUP(E19,VIP!$A$2:$O15067,6,0)</f>
        <v>NO</v>
      </c>
      <c r="L19" s="142" t="s">
        <v>2242</v>
      </c>
      <c r="M19" s="205" t="s">
        <v>2541</v>
      </c>
      <c r="N19" s="98" t="s">
        <v>2449</v>
      </c>
      <c r="O19" s="141" t="s">
        <v>2451</v>
      </c>
      <c r="P19" s="141"/>
      <c r="Q19" s="206">
        <v>44402.561805555553</v>
      </c>
      <c r="R19" s="105"/>
      <c r="S19" s="105"/>
      <c r="T19" s="79"/>
      <c r="U19" s="69"/>
    </row>
    <row r="20" spans="1:26" ht="18" x14ac:dyDescent="0.25">
      <c r="A20" s="141" t="str">
        <f>VLOOKUP(E20,'LISTADO ATM'!$A$2:$C$901,3,0)</f>
        <v>SUR</v>
      </c>
      <c r="B20" s="138">
        <v>3335965939</v>
      </c>
      <c r="C20" s="99">
        <v>44401.80809027778</v>
      </c>
      <c r="D20" s="99" t="s">
        <v>2465</v>
      </c>
      <c r="E20" s="133">
        <v>880</v>
      </c>
      <c r="F20" s="141" t="str">
        <f>VLOOKUP(E20,VIP!$A$2:$O14612,2,0)</f>
        <v>DRBR880</v>
      </c>
      <c r="G20" s="141" t="str">
        <f>VLOOKUP(E20,'LISTADO ATM'!$A$2:$B$900,2,0)</f>
        <v xml:space="preserve">ATM Autoservicio Barahona II </v>
      </c>
      <c r="H20" s="141" t="str">
        <f>VLOOKUP(E20,VIP!$A$2:$O19573,7,FALSE)</f>
        <v>Si</v>
      </c>
      <c r="I20" s="141" t="str">
        <f>VLOOKUP(E20,VIP!$A$2:$O11538,8,FALSE)</f>
        <v>Si</v>
      </c>
      <c r="J20" s="141" t="str">
        <f>VLOOKUP(E20,VIP!$A$2:$O11488,8,FALSE)</f>
        <v>Si</v>
      </c>
      <c r="K20" s="141" t="str">
        <f>VLOOKUP(E20,VIP!$A$2:$O15062,6,0)</f>
        <v>SI</v>
      </c>
      <c r="L20" s="142" t="s">
        <v>2557</v>
      </c>
      <c r="M20" s="205" t="s">
        <v>2541</v>
      </c>
      <c r="N20" s="98" t="s">
        <v>2449</v>
      </c>
      <c r="O20" s="141" t="s">
        <v>2466</v>
      </c>
      <c r="P20" s="141"/>
      <c r="Q20" s="206">
        <v>44402.612500000003</v>
      </c>
      <c r="R20" s="105"/>
      <c r="S20" s="105"/>
      <c r="T20" s="79"/>
      <c r="U20" s="69"/>
    </row>
    <row r="21" spans="1:26" ht="18" x14ac:dyDescent="0.25">
      <c r="A21" s="141" t="str">
        <f>VLOOKUP(E21,'LISTADO ATM'!$A$2:$C$901,3,0)</f>
        <v>DISTRITO NACIONAL</v>
      </c>
      <c r="B21" s="138" t="s">
        <v>2632</v>
      </c>
      <c r="C21" s="99">
        <v>44402.253240740742</v>
      </c>
      <c r="D21" s="99" t="s">
        <v>2445</v>
      </c>
      <c r="E21" s="133">
        <v>793</v>
      </c>
      <c r="F21" s="141" t="str">
        <f>VLOOKUP(E21,VIP!$A$2:$O14602,2,0)</f>
        <v>DRBR793</v>
      </c>
      <c r="G21" s="141" t="str">
        <f>VLOOKUP(E21,'LISTADO ATM'!$A$2:$B$900,2,0)</f>
        <v xml:space="preserve">ATM Centro de Caja Agora Mall </v>
      </c>
      <c r="H21" s="141" t="str">
        <f>VLOOKUP(E21,VIP!$A$2:$O19563,7,FALSE)</f>
        <v>Si</v>
      </c>
      <c r="I21" s="141" t="str">
        <f>VLOOKUP(E21,VIP!$A$2:$O11528,8,FALSE)</f>
        <v>Si</v>
      </c>
      <c r="J21" s="141" t="str">
        <f>VLOOKUP(E21,VIP!$A$2:$O11478,8,FALSE)</f>
        <v>Si</v>
      </c>
      <c r="K21" s="141" t="str">
        <f>VLOOKUP(E21,VIP!$A$2:$O15052,6,0)</f>
        <v>NO</v>
      </c>
      <c r="L21" s="142" t="s">
        <v>2557</v>
      </c>
      <c r="M21" s="205" t="s">
        <v>2541</v>
      </c>
      <c r="N21" s="98" t="s">
        <v>2449</v>
      </c>
      <c r="O21" s="141" t="s">
        <v>2450</v>
      </c>
      <c r="P21" s="141"/>
      <c r="Q21" s="206">
        <v>44402.604166666664</v>
      </c>
      <c r="R21" s="105"/>
      <c r="S21" s="105"/>
      <c r="T21" s="79"/>
      <c r="U21" s="69"/>
    </row>
    <row r="22" spans="1:26" ht="18" x14ac:dyDescent="0.25">
      <c r="A22" s="141" t="str">
        <f>VLOOKUP(E22,'LISTADO ATM'!$A$2:$C$901,3,0)</f>
        <v>ESTE</v>
      </c>
      <c r="B22" s="138">
        <v>3335965920</v>
      </c>
      <c r="C22" s="99">
        <v>44401.757916666669</v>
      </c>
      <c r="D22" s="99" t="s">
        <v>2465</v>
      </c>
      <c r="E22" s="133">
        <v>353</v>
      </c>
      <c r="F22" s="141" t="str">
        <f>VLOOKUP(E22,VIP!$A$2:$O14631,2,0)</f>
        <v>DRBR353</v>
      </c>
      <c r="G22" s="141" t="str">
        <f>VLOOKUP(E22,'LISTADO ATM'!$A$2:$B$900,2,0)</f>
        <v xml:space="preserve">ATM Estación Boulevard Juan Dolio </v>
      </c>
      <c r="H22" s="141" t="str">
        <f>VLOOKUP(E22,VIP!$A$2:$O19592,7,FALSE)</f>
        <v>Si</v>
      </c>
      <c r="I22" s="141" t="str">
        <f>VLOOKUP(E22,VIP!$A$2:$O11557,8,FALSE)</f>
        <v>Si</v>
      </c>
      <c r="J22" s="141" t="str">
        <f>VLOOKUP(E22,VIP!$A$2:$O11507,8,FALSE)</f>
        <v>Si</v>
      </c>
      <c r="K22" s="141" t="str">
        <f>VLOOKUP(E22,VIP!$A$2:$O15081,6,0)</f>
        <v>NO</v>
      </c>
      <c r="L22" s="142" t="s">
        <v>2556</v>
      </c>
      <c r="M22" s="205" t="s">
        <v>2541</v>
      </c>
      <c r="N22" s="98" t="s">
        <v>2449</v>
      </c>
      <c r="O22" s="141" t="s">
        <v>2466</v>
      </c>
      <c r="P22" s="141"/>
      <c r="Q22" s="206">
        <v>44402.611111111109</v>
      </c>
      <c r="R22" s="105"/>
      <c r="S22" s="105"/>
      <c r="T22" s="79"/>
      <c r="U22" s="69"/>
    </row>
    <row r="23" spans="1:26" ht="18" x14ac:dyDescent="0.25">
      <c r="A23" s="141" t="str">
        <f>VLOOKUP(E23,'LISTADO ATM'!$A$2:$C$901,3,0)</f>
        <v>DISTRITO NACIONAL</v>
      </c>
      <c r="B23" s="138">
        <v>3335961459</v>
      </c>
      <c r="C23" s="99">
        <v>44397.87222222222</v>
      </c>
      <c r="D23" s="99" t="s">
        <v>2445</v>
      </c>
      <c r="E23" s="133">
        <v>515</v>
      </c>
      <c r="F23" s="141" t="str">
        <f>VLOOKUP(E23,VIP!$A$2:$O14601,2,0)</f>
        <v>DRBR515</v>
      </c>
      <c r="G23" s="141" t="str">
        <f>VLOOKUP(E23,'LISTADO ATM'!$A$2:$B$900,2,0)</f>
        <v xml:space="preserve">ATM Oficina Agora Mall I </v>
      </c>
      <c r="H23" s="141" t="str">
        <f>VLOOKUP(E23,VIP!$A$2:$O19562,7,FALSE)</f>
        <v>Si</v>
      </c>
      <c r="I23" s="141" t="str">
        <f>VLOOKUP(E23,VIP!$A$2:$O11527,8,FALSE)</f>
        <v>Si</v>
      </c>
      <c r="J23" s="141" t="str">
        <f>VLOOKUP(E23,VIP!$A$2:$O11477,8,FALSE)</f>
        <v>Si</v>
      </c>
      <c r="K23" s="141" t="str">
        <f>VLOOKUP(E23,VIP!$A$2:$O15051,6,0)</f>
        <v>SI</v>
      </c>
      <c r="L23" s="142" t="s">
        <v>2438</v>
      </c>
      <c r="M23" s="205" t="s">
        <v>2541</v>
      </c>
      <c r="N23" s="98" t="s">
        <v>2449</v>
      </c>
      <c r="O23" s="141" t="s">
        <v>2450</v>
      </c>
      <c r="P23" s="141"/>
      <c r="Q23" s="205" t="s">
        <v>2642</v>
      </c>
      <c r="R23" s="44"/>
      <c r="S23" s="44"/>
      <c r="T23" s="44"/>
      <c r="U23" s="44"/>
      <c r="V23" s="105"/>
      <c r="W23" s="105"/>
      <c r="X23" s="105"/>
      <c r="Y23" s="79"/>
      <c r="Z23" s="69"/>
    </row>
    <row r="24" spans="1:26" ht="18" x14ac:dyDescent="0.25">
      <c r="A24" s="141" t="str">
        <f>VLOOKUP(E24,'LISTADO ATM'!$A$2:$C$901,3,0)</f>
        <v>DISTRITO NACIONAL</v>
      </c>
      <c r="B24" s="138">
        <v>3335965394</v>
      </c>
      <c r="C24" s="99">
        <v>44400.698391203703</v>
      </c>
      <c r="D24" s="99" t="s">
        <v>2594</v>
      </c>
      <c r="E24" s="133">
        <v>336</v>
      </c>
      <c r="F24" s="141" t="str">
        <f>VLOOKUP(E24,VIP!$A$2:$O14579,2,0)</f>
        <v>DRBR336</v>
      </c>
      <c r="G24" s="141" t="str">
        <f>VLOOKUP(E24,'LISTADO ATM'!$A$2:$B$900,2,0)</f>
        <v>ATM Instituto Nacional de Cancer (incart)</v>
      </c>
      <c r="H24" s="141" t="str">
        <f>VLOOKUP(E24,VIP!$A$2:$O19540,7,FALSE)</f>
        <v>Si</v>
      </c>
      <c r="I24" s="141" t="str">
        <f>VLOOKUP(E24,VIP!$A$2:$O11505,8,FALSE)</f>
        <v>Si</v>
      </c>
      <c r="J24" s="141" t="str">
        <f>VLOOKUP(E24,VIP!$A$2:$O11455,8,FALSE)</f>
        <v>Si</v>
      </c>
      <c r="K24" s="141" t="str">
        <f>VLOOKUP(E24,VIP!$A$2:$O15029,6,0)</f>
        <v>NO</v>
      </c>
      <c r="L24" s="142" t="s">
        <v>2438</v>
      </c>
      <c r="M24" s="205" t="s">
        <v>2541</v>
      </c>
      <c r="N24" s="98" t="s">
        <v>2595</v>
      </c>
      <c r="O24" s="141" t="s">
        <v>2450</v>
      </c>
      <c r="P24" s="141"/>
      <c r="Q24" s="205" t="s">
        <v>2641</v>
      </c>
      <c r="R24" s="44"/>
      <c r="S24" s="44"/>
      <c r="T24" s="44"/>
      <c r="U24" s="44"/>
      <c r="V24" s="105"/>
      <c r="W24" s="105"/>
      <c r="X24" s="105"/>
      <c r="Y24" s="79"/>
      <c r="Z24" s="69"/>
    </row>
    <row r="25" spans="1:26" ht="18" x14ac:dyDescent="0.25">
      <c r="A25" s="141" t="str">
        <f>VLOOKUP(E25,'LISTADO ATM'!$A$2:$C$901,3,0)</f>
        <v>DISTRITO NACIONAL</v>
      </c>
      <c r="B25" s="138">
        <v>3335965463</v>
      </c>
      <c r="C25" s="99">
        <v>44400.733969907407</v>
      </c>
      <c r="D25" s="99" t="s">
        <v>2445</v>
      </c>
      <c r="E25" s="133">
        <v>974</v>
      </c>
      <c r="F25" s="141" t="str">
        <f>VLOOKUP(E25,VIP!$A$2:$O14570,2,0)</f>
        <v>DRBR974</v>
      </c>
      <c r="G25" s="141" t="str">
        <f>VLOOKUP(E25,'LISTADO ATM'!$A$2:$B$900,2,0)</f>
        <v xml:space="preserve">ATM S/M Nacional Ave. Lope de Vega </v>
      </c>
      <c r="H25" s="141" t="str">
        <f>VLOOKUP(E25,VIP!$A$2:$O19531,7,FALSE)</f>
        <v>Si</v>
      </c>
      <c r="I25" s="141" t="str">
        <f>VLOOKUP(E25,VIP!$A$2:$O11496,8,FALSE)</f>
        <v>Si</v>
      </c>
      <c r="J25" s="141" t="str">
        <f>VLOOKUP(E25,VIP!$A$2:$O11446,8,FALSE)</f>
        <v>Si</v>
      </c>
      <c r="K25" s="141" t="str">
        <f>VLOOKUP(E25,VIP!$A$2:$O15020,6,0)</f>
        <v>NO</v>
      </c>
      <c r="L25" s="142" t="s">
        <v>2438</v>
      </c>
      <c r="M25" s="205" t="s">
        <v>2541</v>
      </c>
      <c r="N25" s="98" t="s">
        <v>2595</v>
      </c>
      <c r="O25" s="141" t="s">
        <v>2450</v>
      </c>
      <c r="P25" s="141"/>
      <c r="Q25" s="205" t="s">
        <v>2639</v>
      </c>
      <c r="R25" s="105"/>
      <c r="S25" s="105"/>
      <c r="T25" s="79"/>
      <c r="U25" s="69"/>
    </row>
    <row r="26" spans="1:26" ht="18" x14ac:dyDescent="0.25">
      <c r="A26" s="141" t="str">
        <f>VLOOKUP(E26,'LISTADO ATM'!$A$2:$C$901,3,0)</f>
        <v>NORTE</v>
      </c>
      <c r="B26" s="138">
        <v>3335965931</v>
      </c>
      <c r="C26" s="99">
        <v>44401.801608796297</v>
      </c>
      <c r="D26" s="99" t="s">
        <v>2594</v>
      </c>
      <c r="E26" s="133">
        <v>756</v>
      </c>
      <c r="F26" s="141" t="str">
        <f>VLOOKUP(E26,VIP!$A$2:$O14620,2,0)</f>
        <v>DRBR756</v>
      </c>
      <c r="G26" s="141" t="str">
        <f>VLOOKUP(E26,'LISTADO ATM'!$A$2:$B$900,2,0)</f>
        <v xml:space="preserve">ATM UNP Villa La Mata (Cotuí) </v>
      </c>
      <c r="H26" s="141" t="str">
        <f>VLOOKUP(E26,VIP!$A$2:$O19581,7,FALSE)</f>
        <v>Si</v>
      </c>
      <c r="I26" s="141" t="str">
        <f>VLOOKUP(E26,VIP!$A$2:$O11546,8,FALSE)</f>
        <v>Si</v>
      </c>
      <c r="J26" s="141" t="str">
        <f>VLOOKUP(E26,VIP!$A$2:$O11496,8,FALSE)</f>
        <v>Si</v>
      </c>
      <c r="K26" s="141" t="str">
        <f>VLOOKUP(E26,VIP!$A$2:$O15070,6,0)</f>
        <v>NO</v>
      </c>
      <c r="L26" s="142" t="s">
        <v>2438</v>
      </c>
      <c r="M26" s="205" t="s">
        <v>2541</v>
      </c>
      <c r="N26" s="98" t="s">
        <v>2449</v>
      </c>
      <c r="O26" s="141" t="s">
        <v>2597</v>
      </c>
      <c r="P26" s="141"/>
      <c r="Q26" s="205" t="s">
        <v>2639</v>
      </c>
      <c r="R26" s="105"/>
      <c r="S26" s="105"/>
      <c r="T26" s="79"/>
      <c r="U26" s="69"/>
    </row>
    <row r="27" spans="1:26" ht="18" x14ac:dyDescent="0.25">
      <c r="A27" s="141" t="str">
        <f>VLOOKUP(E27,'LISTADO ATM'!$A$2:$C$901,3,0)</f>
        <v>SUR</v>
      </c>
      <c r="B27" s="138">
        <v>3335965932</v>
      </c>
      <c r="C27" s="99">
        <v>44401.803472222222</v>
      </c>
      <c r="D27" s="99" t="s">
        <v>2465</v>
      </c>
      <c r="E27" s="133">
        <v>537</v>
      </c>
      <c r="F27" s="141" t="str">
        <f>VLOOKUP(E27,VIP!$A$2:$O14619,2,0)</f>
        <v>DRBR537</v>
      </c>
      <c r="G27" s="141" t="str">
        <f>VLOOKUP(E27,'LISTADO ATM'!$A$2:$B$900,2,0)</f>
        <v xml:space="preserve">ATM Estación Texaco Enriquillo (Barahona) </v>
      </c>
      <c r="H27" s="141" t="str">
        <f>VLOOKUP(E27,VIP!$A$2:$O19580,7,FALSE)</f>
        <v>Si</v>
      </c>
      <c r="I27" s="141" t="str">
        <f>VLOOKUP(E27,VIP!$A$2:$O11545,8,FALSE)</f>
        <v>Si</v>
      </c>
      <c r="J27" s="141" t="str">
        <f>VLOOKUP(E27,VIP!$A$2:$O11495,8,FALSE)</f>
        <v>Si</v>
      </c>
      <c r="K27" s="141" t="str">
        <f>VLOOKUP(E27,VIP!$A$2:$O15069,6,0)</f>
        <v>NO</v>
      </c>
      <c r="L27" s="142" t="s">
        <v>2438</v>
      </c>
      <c r="M27" s="205" t="s">
        <v>2541</v>
      </c>
      <c r="N27" s="98" t="s">
        <v>2449</v>
      </c>
      <c r="O27" s="141" t="s">
        <v>2466</v>
      </c>
      <c r="P27" s="141"/>
      <c r="Q27" s="206">
        <v>44402.618055555555</v>
      </c>
      <c r="R27" s="105"/>
      <c r="S27" s="105"/>
      <c r="T27" s="79"/>
      <c r="U27" s="69"/>
    </row>
    <row r="28" spans="1:26" ht="18" x14ac:dyDescent="0.25">
      <c r="A28" s="141" t="str">
        <f>VLOOKUP(E28,'LISTADO ATM'!$A$2:$C$901,3,0)</f>
        <v>DISTRITO NACIONAL</v>
      </c>
      <c r="B28" s="138">
        <v>3335965941</v>
      </c>
      <c r="C28" s="99">
        <v>44401.80976851852</v>
      </c>
      <c r="D28" s="99" t="s">
        <v>2445</v>
      </c>
      <c r="E28" s="133">
        <v>435</v>
      </c>
      <c r="F28" s="141" t="str">
        <f>VLOOKUP(E28,VIP!$A$2:$O14610,2,0)</f>
        <v>DRBR435</v>
      </c>
      <c r="G28" s="141" t="str">
        <f>VLOOKUP(E28,'LISTADO ATM'!$A$2:$B$900,2,0)</f>
        <v xml:space="preserve">ATM Autobanco Torre I </v>
      </c>
      <c r="H28" s="141" t="str">
        <f>VLOOKUP(E28,VIP!$A$2:$O19571,7,FALSE)</f>
        <v>Si</v>
      </c>
      <c r="I28" s="141" t="str">
        <f>VLOOKUP(E28,VIP!$A$2:$O11536,8,FALSE)</f>
        <v>Si</v>
      </c>
      <c r="J28" s="141" t="str">
        <f>VLOOKUP(E28,VIP!$A$2:$O11486,8,FALSE)</f>
        <v>Si</v>
      </c>
      <c r="K28" s="141" t="str">
        <f>VLOOKUP(E28,VIP!$A$2:$O15060,6,0)</f>
        <v>SI</v>
      </c>
      <c r="L28" s="142" t="s">
        <v>2438</v>
      </c>
      <c r="M28" s="205" t="s">
        <v>2541</v>
      </c>
      <c r="N28" s="98" t="s">
        <v>2449</v>
      </c>
      <c r="O28" s="141" t="s">
        <v>2450</v>
      </c>
      <c r="P28" s="141"/>
      <c r="Q28" s="205" t="s">
        <v>2640</v>
      </c>
      <c r="R28" s="105"/>
      <c r="S28" s="105"/>
      <c r="T28" s="79"/>
      <c r="U28" s="69"/>
    </row>
    <row r="29" spans="1:26" ht="18" x14ac:dyDescent="0.25">
      <c r="A29" s="141" t="str">
        <f>VLOOKUP(E29,'LISTADO ATM'!$A$2:$C$901,3,0)</f>
        <v>NORTE</v>
      </c>
      <c r="B29" s="138" t="s">
        <v>2623</v>
      </c>
      <c r="C29" s="99">
        <v>44402.25309027778</v>
      </c>
      <c r="D29" s="99" t="s">
        <v>2594</v>
      </c>
      <c r="E29" s="133">
        <v>88</v>
      </c>
      <c r="F29" s="141" t="str">
        <f>VLOOKUP(E29,VIP!$A$2:$O14593,2,0)</f>
        <v>DRBR088</v>
      </c>
      <c r="G29" s="141" t="str">
        <f>VLOOKUP(E29,'LISTADO ATM'!$A$2:$B$900,2,0)</f>
        <v xml:space="preserve">ATM S/M La Fuente (Santiago) </v>
      </c>
      <c r="H29" s="141" t="str">
        <f>VLOOKUP(E29,VIP!$A$2:$O19554,7,FALSE)</f>
        <v>Si</v>
      </c>
      <c r="I29" s="141" t="str">
        <f>VLOOKUP(E29,VIP!$A$2:$O11519,8,FALSE)</f>
        <v>Si</v>
      </c>
      <c r="J29" s="141" t="str">
        <f>VLOOKUP(E29,VIP!$A$2:$O11469,8,FALSE)</f>
        <v>Si</v>
      </c>
      <c r="K29" s="141" t="str">
        <f>VLOOKUP(E29,VIP!$A$2:$O15043,6,0)</f>
        <v>NO</v>
      </c>
      <c r="L29" s="142" t="s">
        <v>2438</v>
      </c>
      <c r="M29" s="205" t="s">
        <v>2541</v>
      </c>
      <c r="N29" s="98" t="s">
        <v>2449</v>
      </c>
      <c r="O29" s="141" t="s">
        <v>2633</v>
      </c>
      <c r="P29" s="141"/>
      <c r="Q29" s="206">
        <v>44402.618750000001</v>
      </c>
      <c r="R29" s="105"/>
      <c r="S29" s="105"/>
      <c r="T29" s="79"/>
      <c r="U29" s="69"/>
    </row>
    <row r="30" spans="1:26" ht="18" x14ac:dyDescent="0.25">
      <c r="A30" s="141" t="str">
        <f>VLOOKUP(E30,'LISTADO ATM'!$A$2:$C$901,3,0)</f>
        <v>DISTRITO NACIONAL</v>
      </c>
      <c r="B30" s="138" t="s">
        <v>2628</v>
      </c>
      <c r="C30" s="99">
        <v>44402.253171296295</v>
      </c>
      <c r="D30" s="99" t="s">
        <v>2445</v>
      </c>
      <c r="E30" s="133">
        <v>971</v>
      </c>
      <c r="F30" s="141" t="str">
        <f>VLOOKUP(E30,VIP!$A$2:$O14598,2,0)</f>
        <v>DRBR24U</v>
      </c>
      <c r="G30" s="141" t="str">
        <f>VLOOKUP(E30,'LISTADO ATM'!$A$2:$B$900,2,0)</f>
        <v xml:space="preserve">ATM Club Banreservas I </v>
      </c>
      <c r="H30" s="141" t="str">
        <f>VLOOKUP(E30,VIP!$A$2:$O19559,7,FALSE)</f>
        <v>Si</v>
      </c>
      <c r="I30" s="141" t="str">
        <f>VLOOKUP(E30,VIP!$A$2:$O11524,8,FALSE)</f>
        <v>Si</v>
      </c>
      <c r="J30" s="141" t="str">
        <f>VLOOKUP(E30,VIP!$A$2:$O11474,8,FALSE)</f>
        <v>Si</v>
      </c>
      <c r="K30" s="141" t="str">
        <f>VLOOKUP(E30,VIP!$A$2:$O15048,6,0)</f>
        <v>NO</v>
      </c>
      <c r="L30" s="142" t="s">
        <v>2438</v>
      </c>
      <c r="M30" s="205" t="s">
        <v>2541</v>
      </c>
      <c r="N30" s="98" t="s">
        <v>2449</v>
      </c>
      <c r="O30" s="141" t="s">
        <v>2450</v>
      </c>
      <c r="P30" s="141"/>
      <c r="Q30" s="205" t="s">
        <v>2639</v>
      </c>
      <c r="R30" s="105"/>
      <c r="S30" s="105"/>
      <c r="T30" s="79"/>
      <c r="U30" s="69"/>
    </row>
    <row r="31" spans="1:26" ht="18" x14ac:dyDescent="0.25">
      <c r="A31" s="141" t="str">
        <f>VLOOKUP(E31,'LISTADO ATM'!$A$2:$C$901,3,0)</f>
        <v>DISTRITO NACIONAL</v>
      </c>
      <c r="B31" s="138" t="s">
        <v>2630</v>
      </c>
      <c r="C31" s="99">
        <v>44402.253206018519</v>
      </c>
      <c r="D31" s="99" t="s">
        <v>2445</v>
      </c>
      <c r="E31" s="133">
        <v>688</v>
      </c>
      <c r="F31" s="141" t="str">
        <f>VLOOKUP(E31,VIP!$A$2:$O14600,2,0)</f>
        <v>DRBR688</v>
      </c>
      <c r="G31" s="141" t="str">
        <f>VLOOKUP(E31,'LISTADO ATM'!$A$2:$B$900,2,0)</f>
        <v>ATM Innova Centro Ave. Kennedy</v>
      </c>
      <c r="H31" s="141" t="str">
        <f>VLOOKUP(E31,VIP!$A$2:$O19561,7,FALSE)</f>
        <v>Si</v>
      </c>
      <c r="I31" s="141" t="str">
        <f>VLOOKUP(E31,VIP!$A$2:$O11526,8,FALSE)</f>
        <v>Si</v>
      </c>
      <c r="J31" s="141" t="str">
        <f>VLOOKUP(E31,VIP!$A$2:$O11476,8,FALSE)</f>
        <v>Si</v>
      </c>
      <c r="K31" s="141" t="str">
        <f>VLOOKUP(E31,VIP!$A$2:$O15050,6,0)</f>
        <v>NO</v>
      </c>
      <c r="L31" s="142" t="s">
        <v>2438</v>
      </c>
      <c r="M31" s="205" t="s">
        <v>2541</v>
      </c>
      <c r="N31" s="98" t="s">
        <v>2449</v>
      </c>
      <c r="O31" s="141" t="s">
        <v>2450</v>
      </c>
      <c r="P31" s="141"/>
      <c r="Q31" s="205" t="s">
        <v>2638</v>
      </c>
      <c r="R31" s="105"/>
      <c r="S31" s="105"/>
      <c r="T31" s="79"/>
      <c r="U31" s="69"/>
    </row>
    <row r="32" spans="1:26" ht="18" x14ac:dyDescent="0.25">
      <c r="A32" s="141" t="str">
        <f>VLOOKUP(E32,'LISTADO ATM'!$A$2:$C$901,3,0)</f>
        <v>DISTRITO NACIONAL</v>
      </c>
      <c r="B32" s="138">
        <v>3335966013</v>
      </c>
      <c r="C32" s="99">
        <v>44402.370821759258</v>
      </c>
      <c r="D32" s="99" t="s">
        <v>2445</v>
      </c>
      <c r="E32" s="133">
        <v>152</v>
      </c>
      <c r="F32" s="141" t="str">
        <f>VLOOKUP(E32,VIP!$A$2:$O14615,2,0)</f>
        <v>DRBR152</v>
      </c>
      <c r="G32" s="141" t="str">
        <f>VLOOKUP(E32,'LISTADO ATM'!$A$2:$B$900,2,0)</f>
        <v xml:space="preserve">ATM Kiosco Megacentro II </v>
      </c>
      <c r="H32" s="141" t="str">
        <f>VLOOKUP(E32,VIP!$A$2:$O19576,7,FALSE)</f>
        <v>Si</v>
      </c>
      <c r="I32" s="141" t="str">
        <f>VLOOKUP(E32,VIP!$A$2:$O11541,8,FALSE)</f>
        <v>Si</v>
      </c>
      <c r="J32" s="141" t="str">
        <f>VLOOKUP(E32,VIP!$A$2:$O11491,8,FALSE)</f>
        <v>Si</v>
      </c>
      <c r="K32" s="141" t="str">
        <f>VLOOKUP(E32,VIP!$A$2:$O15065,6,0)</f>
        <v>NO</v>
      </c>
      <c r="L32" s="142" t="s">
        <v>2438</v>
      </c>
      <c r="M32" s="205" t="s">
        <v>2541</v>
      </c>
      <c r="N32" s="98" t="s">
        <v>2449</v>
      </c>
      <c r="O32" s="141" t="s">
        <v>2450</v>
      </c>
      <c r="P32" s="141"/>
      <c r="Q32" s="205" t="s">
        <v>2643</v>
      </c>
      <c r="R32" s="105"/>
      <c r="S32" s="105"/>
      <c r="T32" s="79"/>
      <c r="U32" s="69"/>
    </row>
    <row r="33" spans="1:21" ht="18" x14ac:dyDescent="0.25">
      <c r="A33" s="141" t="str">
        <f>VLOOKUP(E33,'LISTADO ATM'!$A$2:$C$901,3,0)</f>
        <v>DISTRITO NACIONAL</v>
      </c>
      <c r="B33" s="138">
        <v>3335965702</v>
      </c>
      <c r="C33" s="99">
        <v>44401.444988425923</v>
      </c>
      <c r="D33" s="99" t="s">
        <v>2445</v>
      </c>
      <c r="E33" s="133">
        <v>931</v>
      </c>
      <c r="F33" s="141" t="str">
        <f>VLOOKUP(E33,VIP!$A$2:$O14620,2,0)</f>
        <v>DRBR24N</v>
      </c>
      <c r="G33" s="141" t="str">
        <f>VLOOKUP(E33,'LISTADO ATM'!$A$2:$B$900,2,0)</f>
        <v xml:space="preserve">ATM Autobanco Luperón I </v>
      </c>
      <c r="H33" s="141" t="str">
        <f>VLOOKUP(E33,VIP!$A$2:$O19581,7,FALSE)</f>
        <v>Si</v>
      </c>
      <c r="I33" s="141" t="str">
        <f>VLOOKUP(E33,VIP!$A$2:$O11546,8,FALSE)</f>
        <v>Si</v>
      </c>
      <c r="J33" s="141" t="str">
        <f>VLOOKUP(E33,VIP!$A$2:$O11496,8,FALSE)</f>
        <v>Si</v>
      </c>
      <c r="K33" s="141" t="str">
        <f>VLOOKUP(E33,VIP!$A$2:$O15070,6,0)</f>
        <v>NO</v>
      </c>
      <c r="L33" s="142" t="s">
        <v>2414</v>
      </c>
      <c r="M33" s="205" t="s">
        <v>2541</v>
      </c>
      <c r="N33" s="98" t="s">
        <v>2449</v>
      </c>
      <c r="O33" s="141" t="s">
        <v>2450</v>
      </c>
      <c r="P33" s="141"/>
      <c r="Q33" s="205" t="s">
        <v>2637</v>
      </c>
      <c r="R33" s="105"/>
      <c r="S33" s="105"/>
      <c r="T33" s="79"/>
      <c r="U33" s="69"/>
    </row>
    <row r="34" spans="1:21" ht="18" x14ac:dyDescent="0.25">
      <c r="A34" s="141" t="str">
        <f>VLOOKUP(E34,'LISTADO ATM'!$A$2:$C$901,3,0)</f>
        <v>DISTRITO NACIONAL</v>
      </c>
      <c r="B34" s="138">
        <v>3335965806</v>
      </c>
      <c r="C34" s="99">
        <v>44401.568356481483</v>
      </c>
      <c r="D34" s="99" t="s">
        <v>2445</v>
      </c>
      <c r="E34" s="133">
        <v>557</v>
      </c>
      <c r="F34" s="141" t="str">
        <f>VLOOKUP(E34,VIP!$A$2:$O14603,2,0)</f>
        <v>DRBR022</v>
      </c>
      <c r="G34" s="141" t="str">
        <f>VLOOKUP(E34,'LISTADO ATM'!$A$2:$B$900,2,0)</f>
        <v xml:space="preserve">ATM Multicentro La Sirena Ave. Mella </v>
      </c>
      <c r="H34" s="141" t="str">
        <f>VLOOKUP(E34,VIP!$A$2:$O19564,7,FALSE)</f>
        <v>Si</v>
      </c>
      <c r="I34" s="141" t="str">
        <f>VLOOKUP(E34,VIP!$A$2:$O11529,8,FALSE)</f>
        <v>Si</v>
      </c>
      <c r="J34" s="141" t="str">
        <f>VLOOKUP(E34,VIP!$A$2:$O11479,8,FALSE)</f>
        <v>Si</v>
      </c>
      <c r="K34" s="141" t="str">
        <f>VLOOKUP(E34,VIP!$A$2:$O15053,6,0)</f>
        <v>SI</v>
      </c>
      <c r="L34" s="142" t="s">
        <v>2414</v>
      </c>
      <c r="M34" s="205" t="s">
        <v>2541</v>
      </c>
      <c r="N34" s="98" t="s">
        <v>2449</v>
      </c>
      <c r="O34" s="141" t="s">
        <v>2450</v>
      </c>
      <c r="P34" s="141"/>
      <c r="Q34" s="205" t="s">
        <v>2636</v>
      </c>
      <c r="R34" s="105"/>
      <c r="S34" s="105"/>
      <c r="T34" s="79"/>
      <c r="U34" s="69"/>
    </row>
    <row r="35" spans="1:21" ht="18" x14ac:dyDescent="0.25">
      <c r="A35" s="141" t="str">
        <f>VLOOKUP(E35,'LISTADO ATM'!$A$2:$C$901,3,0)</f>
        <v>DISTRITO NACIONAL</v>
      </c>
      <c r="B35" s="138">
        <v>3335965884</v>
      </c>
      <c r="C35" s="99">
        <v>44401.679907407408</v>
      </c>
      <c r="D35" s="99" t="s">
        <v>2445</v>
      </c>
      <c r="E35" s="133">
        <v>443</v>
      </c>
      <c r="F35" s="141" t="str">
        <f>VLOOKUP(E35,VIP!$A$2:$O14652,2,0)</f>
        <v>DRBR443</v>
      </c>
      <c r="G35" s="141" t="str">
        <f>VLOOKUP(E35,'LISTADO ATM'!$A$2:$B$900,2,0)</f>
        <v xml:space="preserve">ATM Edificio San Rafael </v>
      </c>
      <c r="H35" s="141" t="str">
        <f>VLOOKUP(E35,VIP!$A$2:$O19613,7,FALSE)</f>
        <v>Si</v>
      </c>
      <c r="I35" s="141" t="str">
        <f>VLOOKUP(E35,VIP!$A$2:$O11578,8,FALSE)</f>
        <v>Si</v>
      </c>
      <c r="J35" s="141" t="str">
        <f>VLOOKUP(E35,VIP!$A$2:$O11528,8,FALSE)</f>
        <v>Si</v>
      </c>
      <c r="K35" s="141" t="str">
        <f>VLOOKUP(E35,VIP!$A$2:$O15102,6,0)</f>
        <v>NO</v>
      </c>
      <c r="L35" s="142" t="s">
        <v>2414</v>
      </c>
      <c r="M35" s="205" t="s">
        <v>2541</v>
      </c>
      <c r="N35" s="98" t="s">
        <v>2449</v>
      </c>
      <c r="O35" s="141" t="s">
        <v>2450</v>
      </c>
      <c r="P35" s="141"/>
      <c r="Q35" s="205" t="s">
        <v>2636</v>
      </c>
      <c r="R35" s="105"/>
      <c r="S35" s="105"/>
      <c r="T35" s="79"/>
      <c r="U35" s="69"/>
    </row>
    <row r="36" spans="1:21" ht="18" x14ac:dyDescent="0.25">
      <c r="A36" s="141" t="str">
        <f>VLOOKUP(E36,'LISTADO ATM'!$A$2:$C$901,3,0)</f>
        <v>DISTRITO NACIONAL</v>
      </c>
      <c r="B36" s="138">
        <v>3335965899</v>
      </c>
      <c r="C36" s="99">
        <v>44401.70113425926</v>
      </c>
      <c r="D36" s="99" t="s">
        <v>2445</v>
      </c>
      <c r="E36" s="133">
        <v>536</v>
      </c>
      <c r="F36" s="141" t="str">
        <f>VLOOKUP(E36,VIP!$A$2:$O14642,2,0)</f>
        <v>DRBR509</v>
      </c>
      <c r="G36" s="141" t="str">
        <f>VLOOKUP(E36,'LISTADO ATM'!$A$2:$B$900,2,0)</f>
        <v xml:space="preserve">ATM Super Lama San Isidro </v>
      </c>
      <c r="H36" s="141" t="str">
        <f>VLOOKUP(E36,VIP!$A$2:$O19603,7,FALSE)</f>
        <v>Si</v>
      </c>
      <c r="I36" s="141" t="str">
        <f>VLOOKUP(E36,VIP!$A$2:$O11568,8,FALSE)</f>
        <v>Si</v>
      </c>
      <c r="J36" s="141" t="str">
        <f>VLOOKUP(E36,VIP!$A$2:$O11518,8,FALSE)</f>
        <v>Si</v>
      </c>
      <c r="K36" s="141" t="str">
        <f>VLOOKUP(E36,VIP!$A$2:$O15092,6,0)</f>
        <v>NO</v>
      </c>
      <c r="L36" s="142" t="s">
        <v>2414</v>
      </c>
      <c r="M36" s="205" t="s">
        <v>2541</v>
      </c>
      <c r="N36" s="98" t="s">
        <v>2449</v>
      </c>
      <c r="O36" s="141" t="s">
        <v>2450</v>
      </c>
      <c r="P36" s="141"/>
      <c r="Q36" s="206">
        <v>44402.5</v>
      </c>
      <c r="R36" s="105"/>
      <c r="S36" s="105"/>
      <c r="T36" s="79"/>
      <c r="U36" s="69"/>
    </row>
    <row r="37" spans="1:21" ht="18" x14ac:dyDescent="0.25">
      <c r="A37" s="141" t="str">
        <f>VLOOKUP(E37,'LISTADO ATM'!$A$2:$C$901,3,0)</f>
        <v>DISTRITO NACIONAL</v>
      </c>
      <c r="B37" s="138">
        <v>3335965904</v>
      </c>
      <c r="C37" s="99">
        <v>44401.70579861111</v>
      </c>
      <c r="D37" s="99" t="s">
        <v>2445</v>
      </c>
      <c r="E37" s="133">
        <v>884</v>
      </c>
      <c r="F37" s="141" t="str">
        <f>VLOOKUP(E37,VIP!$A$2:$O14638,2,0)</f>
        <v>DRBR884</v>
      </c>
      <c r="G37" s="141" t="str">
        <f>VLOOKUP(E37,'LISTADO ATM'!$A$2:$B$900,2,0)</f>
        <v xml:space="preserve">ATM UNP Olé Sabana Perdida </v>
      </c>
      <c r="H37" s="141" t="str">
        <f>VLOOKUP(E37,VIP!$A$2:$O19599,7,FALSE)</f>
        <v>Si</v>
      </c>
      <c r="I37" s="141" t="str">
        <f>VLOOKUP(E37,VIP!$A$2:$O11564,8,FALSE)</f>
        <v>Si</v>
      </c>
      <c r="J37" s="141" t="str">
        <f>VLOOKUP(E37,VIP!$A$2:$O11514,8,FALSE)</f>
        <v>Si</v>
      </c>
      <c r="K37" s="141" t="str">
        <f>VLOOKUP(E37,VIP!$A$2:$O15088,6,0)</f>
        <v>NO</v>
      </c>
      <c r="L37" s="142" t="s">
        <v>2414</v>
      </c>
      <c r="M37" s="205" t="s">
        <v>2541</v>
      </c>
      <c r="N37" s="98" t="s">
        <v>2449</v>
      </c>
      <c r="O37" s="141" t="s">
        <v>2450</v>
      </c>
      <c r="P37" s="141"/>
      <c r="Q37" s="206">
        <v>44402.500694444447</v>
      </c>
      <c r="R37" s="105"/>
      <c r="S37" s="105"/>
      <c r="T37" s="79"/>
      <c r="U37" s="69"/>
    </row>
    <row r="38" spans="1:21" ht="18" x14ac:dyDescent="0.25">
      <c r="A38" s="141" t="str">
        <f>VLOOKUP(E38,'LISTADO ATM'!$A$2:$C$901,3,0)</f>
        <v>DISTRITO NACIONAL</v>
      </c>
      <c r="B38" s="138">
        <v>3335965910</v>
      </c>
      <c r="C38" s="99">
        <v>44401.716412037036</v>
      </c>
      <c r="D38" s="99" t="s">
        <v>2445</v>
      </c>
      <c r="E38" s="133">
        <v>967</v>
      </c>
      <c r="F38" s="141" t="str">
        <f>VLOOKUP(E38,VIP!$A$2:$O14633,2,0)</f>
        <v>DRBR967</v>
      </c>
      <c r="G38" s="141" t="str">
        <f>VLOOKUP(E38,'LISTADO ATM'!$A$2:$B$900,2,0)</f>
        <v xml:space="preserve">ATM UNP Hiper Olé Autopista Duarte </v>
      </c>
      <c r="H38" s="141" t="str">
        <f>VLOOKUP(E38,VIP!$A$2:$O19594,7,FALSE)</f>
        <v>Si</v>
      </c>
      <c r="I38" s="141" t="str">
        <f>VLOOKUP(E38,VIP!$A$2:$O11559,8,FALSE)</f>
        <v>Si</v>
      </c>
      <c r="J38" s="141" t="str">
        <f>VLOOKUP(E38,VIP!$A$2:$O11509,8,FALSE)</f>
        <v>Si</v>
      </c>
      <c r="K38" s="141" t="str">
        <f>VLOOKUP(E38,VIP!$A$2:$O15083,6,0)</f>
        <v>NO</v>
      </c>
      <c r="L38" s="142" t="s">
        <v>2414</v>
      </c>
      <c r="M38" s="205" t="s">
        <v>2541</v>
      </c>
      <c r="N38" s="98" t="s">
        <v>2449</v>
      </c>
      <c r="O38" s="141" t="s">
        <v>2450</v>
      </c>
      <c r="P38" s="141"/>
      <c r="Q38" s="206">
        <v>44402.501388888886</v>
      </c>
      <c r="R38" s="105"/>
      <c r="S38" s="105"/>
      <c r="T38" s="79"/>
      <c r="U38" s="69"/>
    </row>
    <row r="39" spans="1:21" ht="18" x14ac:dyDescent="0.25">
      <c r="A39" s="141" t="str">
        <f>VLOOKUP(E39,'LISTADO ATM'!$A$2:$C$901,3,0)</f>
        <v>DISTRITO NACIONAL</v>
      </c>
      <c r="B39" s="138">
        <v>3335965923</v>
      </c>
      <c r="C39" s="99">
        <v>44401.768900462965</v>
      </c>
      <c r="D39" s="99" t="s">
        <v>2445</v>
      </c>
      <c r="E39" s="133">
        <v>980</v>
      </c>
      <c r="F39" s="141" t="str">
        <f>VLOOKUP(E39,VIP!$A$2:$O14628,2,0)</f>
        <v>DRBR980</v>
      </c>
      <c r="G39" s="141" t="str">
        <f>VLOOKUP(E39,'LISTADO ATM'!$A$2:$B$900,2,0)</f>
        <v xml:space="preserve">ATM Oficina Bella Vista Mall II </v>
      </c>
      <c r="H39" s="141" t="str">
        <f>VLOOKUP(E39,VIP!$A$2:$O19589,7,FALSE)</f>
        <v>Si</v>
      </c>
      <c r="I39" s="141" t="str">
        <f>VLOOKUP(E39,VIP!$A$2:$O11554,8,FALSE)</f>
        <v>Si</v>
      </c>
      <c r="J39" s="141" t="str">
        <f>VLOOKUP(E39,VIP!$A$2:$O11504,8,FALSE)</f>
        <v>Si</v>
      </c>
      <c r="K39" s="141" t="str">
        <f>VLOOKUP(E39,VIP!$A$2:$O15078,6,0)</f>
        <v>NO</v>
      </c>
      <c r="L39" s="142" t="s">
        <v>2414</v>
      </c>
      <c r="M39" s="205" t="s">
        <v>2541</v>
      </c>
      <c r="N39" s="98" t="s">
        <v>2449</v>
      </c>
      <c r="O39" s="141" t="s">
        <v>2450</v>
      </c>
      <c r="P39" s="141"/>
      <c r="Q39" s="206">
        <v>44402.996527777781</v>
      </c>
      <c r="R39" s="105"/>
      <c r="S39" s="105"/>
      <c r="T39" s="79"/>
      <c r="U39" s="69"/>
    </row>
    <row r="40" spans="1:21" ht="18" x14ac:dyDescent="0.25">
      <c r="A40" s="141" t="str">
        <f>VLOOKUP(E40,'LISTADO ATM'!$A$2:$C$901,3,0)</f>
        <v>DISTRITO NACIONAL</v>
      </c>
      <c r="B40" s="138">
        <v>3335965924</v>
      </c>
      <c r="C40" s="99">
        <v>44401.772812499999</v>
      </c>
      <c r="D40" s="99" t="s">
        <v>2445</v>
      </c>
      <c r="E40" s="133">
        <v>710</v>
      </c>
      <c r="F40" s="141" t="str">
        <f>VLOOKUP(E40,VIP!$A$2:$O14627,2,0)</f>
        <v>DRBR506</v>
      </c>
      <c r="G40" s="141" t="str">
        <f>VLOOKUP(E40,'LISTADO ATM'!$A$2:$B$900,2,0)</f>
        <v xml:space="preserve">ATM S/M Soberano </v>
      </c>
      <c r="H40" s="141" t="str">
        <f>VLOOKUP(E40,VIP!$A$2:$O19588,7,FALSE)</f>
        <v>Si</v>
      </c>
      <c r="I40" s="141" t="str">
        <f>VLOOKUP(E40,VIP!$A$2:$O11553,8,FALSE)</f>
        <v>Si</v>
      </c>
      <c r="J40" s="141" t="str">
        <f>VLOOKUP(E40,VIP!$A$2:$O11503,8,FALSE)</f>
        <v>Si</v>
      </c>
      <c r="K40" s="141" t="str">
        <f>VLOOKUP(E40,VIP!$A$2:$O15077,6,0)</f>
        <v>NO</v>
      </c>
      <c r="L40" s="142" t="s">
        <v>2414</v>
      </c>
      <c r="M40" s="205" t="s">
        <v>2541</v>
      </c>
      <c r="N40" s="98" t="s">
        <v>2449</v>
      </c>
      <c r="O40" s="141" t="s">
        <v>2450</v>
      </c>
      <c r="P40" s="141"/>
      <c r="Q40" s="206">
        <v>44402.501388888886</v>
      </c>
      <c r="R40" s="105"/>
      <c r="S40" s="105"/>
      <c r="T40" s="79"/>
      <c r="U40" s="69"/>
    </row>
    <row r="41" spans="1:21" ht="18" x14ac:dyDescent="0.25">
      <c r="A41" s="141" t="str">
        <f>VLOOKUP(E41,'LISTADO ATM'!$A$2:$C$901,3,0)</f>
        <v>DISTRITO NACIONAL</v>
      </c>
      <c r="B41" s="138">
        <v>3335965930</v>
      </c>
      <c r="C41" s="99">
        <v>44401.790694444448</v>
      </c>
      <c r="D41" s="99" t="s">
        <v>2445</v>
      </c>
      <c r="E41" s="133">
        <v>698</v>
      </c>
      <c r="F41" s="141" t="str">
        <f>VLOOKUP(E41,VIP!$A$2:$O14621,2,0)</f>
        <v>DRBR698</v>
      </c>
      <c r="G41" s="141" t="str">
        <f>VLOOKUP(E41,'LISTADO ATM'!$A$2:$B$900,2,0)</f>
        <v>ATM Parador Bellamar</v>
      </c>
      <c r="H41" s="141" t="str">
        <f>VLOOKUP(E41,VIP!$A$2:$O19582,7,FALSE)</f>
        <v>Si</v>
      </c>
      <c r="I41" s="141" t="str">
        <f>VLOOKUP(E41,VIP!$A$2:$O11547,8,FALSE)</f>
        <v>Si</v>
      </c>
      <c r="J41" s="141" t="str">
        <f>VLOOKUP(E41,VIP!$A$2:$O11497,8,FALSE)</f>
        <v>Si</v>
      </c>
      <c r="K41" s="141" t="str">
        <f>VLOOKUP(E41,VIP!$A$2:$O15071,6,0)</f>
        <v>NO</v>
      </c>
      <c r="L41" s="142" t="s">
        <v>2414</v>
      </c>
      <c r="M41" s="205" t="s">
        <v>2541</v>
      </c>
      <c r="N41" s="98" t="s">
        <v>2449</v>
      </c>
      <c r="O41" s="141" t="s">
        <v>2450</v>
      </c>
      <c r="P41" s="141"/>
      <c r="Q41" s="206">
        <v>44402.5</v>
      </c>
      <c r="R41" s="105"/>
      <c r="S41" s="105"/>
      <c r="T41" s="79"/>
      <c r="U41" s="69"/>
    </row>
    <row r="42" spans="1:21" ht="18" x14ac:dyDescent="0.25">
      <c r="A42" s="141" t="str">
        <f>VLOOKUP(E42,'LISTADO ATM'!$A$2:$C$901,3,0)</f>
        <v>NORTE</v>
      </c>
      <c r="B42" s="138">
        <v>3335966024</v>
      </c>
      <c r="C42" s="99">
        <v>44402.439918981479</v>
      </c>
      <c r="D42" s="99" t="s">
        <v>2465</v>
      </c>
      <c r="E42" s="133">
        <v>862</v>
      </c>
      <c r="F42" s="141" t="str">
        <f>VLOOKUP(E42,VIP!$A$2:$O14606,2,0)</f>
        <v>DRBR862</v>
      </c>
      <c r="G42" s="141" t="str">
        <f>VLOOKUP(E42,'LISTADO ATM'!$A$2:$B$900,2,0)</f>
        <v xml:space="preserve">ATM S/M Doble A (Sabaneta) </v>
      </c>
      <c r="H42" s="141" t="str">
        <f>VLOOKUP(E42,VIP!$A$2:$O19567,7,FALSE)</f>
        <v>Si</v>
      </c>
      <c r="I42" s="141" t="str">
        <f>VLOOKUP(E42,VIP!$A$2:$O11532,8,FALSE)</f>
        <v>Si</v>
      </c>
      <c r="J42" s="141" t="str">
        <f>VLOOKUP(E42,VIP!$A$2:$O11482,8,FALSE)</f>
        <v>Si</v>
      </c>
      <c r="K42" s="141" t="str">
        <f>VLOOKUP(E42,VIP!$A$2:$O15056,6,0)</f>
        <v>NO</v>
      </c>
      <c r="L42" s="142" t="s">
        <v>2414</v>
      </c>
      <c r="M42" s="205" t="s">
        <v>2541</v>
      </c>
      <c r="N42" s="98" t="s">
        <v>2449</v>
      </c>
      <c r="O42" s="141" t="s">
        <v>2466</v>
      </c>
      <c r="P42" s="141"/>
      <c r="Q42" s="206">
        <v>44402.5</v>
      </c>
      <c r="R42" s="105"/>
      <c r="S42" s="105"/>
      <c r="T42" s="79"/>
      <c r="U42" s="69"/>
    </row>
    <row r="43" spans="1:21" ht="18" x14ac:dyDescent="0.25">
      <c r="A43" s="141" t="str">
        <f>VLOOKUP(E43,'LISTADO ATM'!$A$2:$C$901,3,0)</f>
        <v>DISTRITO NACIONAL</v>
      </c>
      <c r="B43" s="138">
        <v>3335966019</v>
      </c>
      <c r="C43" s="99">
        <v>44402.401689814818</v>
      </c>
      <c r="D43" s="99" t="s">
        <v>2445</v>
      </c>
      <c r="E43" s="133">
        <v>684</v>
      </c>
      <c r="F43" s="141" t="str">
        <f>VLOOKUP(E43,VIP!$A$2:$O14611,2,0)</f>
        <v>DRBR684</v>
      </c>
      <c r="G43" s="141" t="str">
        <f>VLOOKUP(E43,'LISTADO ATM'!$A$2:$B$900,2,0)</f>
        <v>ATM Estación Texaco Prolongación 27 Febrero</v>
      </c>
      <c r="H43" s="141" t="str">
        <f>VLOOKUP(E43,VIP!$A$2:$O19572,7,FALSE)</f>
        <v>NO</v>
      </c>
      <c r="I43" s="141" t="str">
        <f>VLOOKUP(E43,VIP!$A$2:$O11537,8,FALSE)</f>
        <v>NO</v>
      </c>
      <c r="J43" s="141" t="str">
        <f>VLOOKUP(E43,VIP!$A$2:$O11487,8,FALSE)</f>
        <v>NO</v>
      </c>
      <c r="K43" s="141" t="str">
        <f>VLOOKUP(E43,VIP!$A$2:$O15061,6,0)</f>
        <v>NO</v>
      </c>
      <c r="L43" s="142" t="s">
        <v>2635</v>
      </c>
      <c r="M43" s="205" t="s">
        <v>2541</v>
      </c>
      <c r="N43" s="98" t="s">
        <v>2449</v>
      </c>
      <c r="O43" s="141" t="s">
        <v>2450</v>
      </c>
      <c r="P43" s="141"/>
      <c r="Q43" s="206">
        <v>44402.50277777778</v>
      </c>
      <c r="R43" s="105"/>
      <c r="S43" s="105"/>
      <c r="T43" s="79"/>
      <c r="U43" s="69"/>
    </row>
    <row r="44" spans="1:21" ht="18" x14ac:dyDescent="0.25">
      <c r="A44" s="141" t="str">
        <f>VLOOKUP(E44,'LISTADO ATM'!$A$2:$C$901,3,0)</f>
        <v>DISTRITO NACIONAL</v>
      </c>
      <c r="B44" s="138">
        <v>3335965847</v>
      </c>
      <c r="C44" s="99">
        <v>44401.634837962964</v>
      </c>
      <c r="D44" s="99" t="s">
        <v>2177</v>
      </c>
      <c r="E44" s="133">
        <v>169</v>
      </c>
      <c r="F44" s="141" t="str">
        <f>VLOOKUP(E44,VIP!$A$2:$O14576,2,0)</f>
        <v>DRBR169</v>
      </c>
      <c r="G44" s="141" t="str">
        <f>VLOOKUP(E44,'LISTADO ATM'!$A$2:$B$900,2,0)</f>
        <v xml:space="preserve">ATM Oficina Caonabo </v>
      </c>
      <c r="H44" s="141" t="str">
        <f>VLOOKUP(E44,VIP!$A$2:$O19537,7,FALSE)</f>
        <v>Si</v>
      </c>
      <c r="I44" s="141" t="str">
        <f>VLOOKUP(E44,VIP!$A$2:$O11502,8,FALSE)</f>
        <v>Si</v>
      </c>
      <c r="J44" s="141" t="str">
        <f>VLOOKUP(E44,VIP!$A$2:$O11452,8,FALSE)</f>
        <v>Si</v>
      </c>
      <c r="K44" s="141" t="str">
        <f>VLOOKUP(E44,VIP!$A$2:$O15026,6,0)</f>
        <v>NO</v>
      </c>
      <c r="L44" s="142" t="s">
        <v>2461</v>
      </c>
      <c r="M44" s="205" t="s">
        <v>2541</v>
      </c>
      <c r="N44" s="98" t="s">
        <v>2449</v>
      </c>
      <c r="O44" s="141" t="s">
        <v>2451</v>
      </c>
      <c r="P44" s="141"/>
      <c r="Q44" s="206">
        <v>44402.629861111112</v>
      </c>
      <c r="R44" s="105"/>
      <c r="S44" s="105"/>
      <c r="T44" s="79"/>
      <c r="U44" s="69"/>
    </row>
    <row r="45" spans="1:21" ht="18" x14ac:dyDescent="0.25">
      <c r="A45" s="141" t="str">
        <f>VLOOKUP(E45,'LISTADO ATM'!$A$2:$C$901,3,0)</f>
        <v>NORTE</v>
      </c>
      <c r="B45" s="138">
        <v>3335965919</v>
      </c>
      <c r="C45" s="99">
        <v>44401.752824074072</v>
      </c>
      <c r="D45" s="99" t="s">
        <v>2178</v>
      </c>
      <c r="E45" s="133">
        <v>171</v>
      </c>
      <c r="F45" s="141" t="str">
        <f>VLOOKUP(E45,VIP!$A$2:$O14632,2,0)</f>
        <v>DRBR171</v>
      </c>
      <c r="G45" s="141" t="str">
        <f>VLOOKUP(E45,'LISTADO ATM'!$A$2:$B$900,2,0)</f>
        <v xml:space="preserve">ATM Oficina Moca </v>
      </c>
      <c r="H45" s="141" t="str">
        <f>VLOOKUP(E45,VIP!$A$2:$O19593,7,FALSE)</f>
        <v>Si</v>
      </c>
      <c r="I45" s="141" t="str">
        <f>VLOOKUP(E45,VIP!$A$2:$O11558,8,FALSE)</f>
        <v>Si</v>
      </c>
      <c r="J45" s="141" t="str">
        <f>VLOOKUP(E45,VIP!$A$2:$O11508,8,FALSE)</f>
        <v>Si</v>
      </c>
      <c r="K45" s="141" t="str">
        <f>VLOOKUP(E45,VIP!$A$2:$O15082,6,0)</f>
        <v>NO</v>
      </c>
      <c r="L45" s="142" t="s">
        <v>2461</v>
      </c>
      <c r="M45" s="205" t="s">
        <v>2541</v>
      </c>
      <c r="N45" s="98" t="s">
        <v>2449</v>
      </c>
      <c r="O45" s="141" t="s">
        <v>2581</v>
      </c>
      <c r="P45" s="141"/>
      <c r="Q45" s="206">
        <v>44402.634722222225</v>
      </c>
      <c r="R45" s="105"/>
      <c r="S45" s="105"/>
      <c r="T45" s="79"/>
      <c r="U45" s="69"/>
    </row>
    <row r="46" spans="1:21" ht="18" x14ac:dyDescent="0.25">
      <c r="A46" s="141" t="str">
        <f>VLOOKUP(E46,'LISTADO ATM'!$A$2:$C$901,3,0)</f>
        <v>NORTE</v>
      </c>
      <c r="B46" s="138">
        <v>3335965948</v>
      </c>
      <c r="C46" s="99">
        <v>44401.831782407404</v>
      </c>
      <c r="D46" s="99" t="s">
        <v>2178</v>
      </c>
      <c r="E46" s="133">
        <v>307</v>
      </c>
      <c r="F46" s="141" t="str">
        <f>VLOOKUP(E46,VIP!$A$2:$O14603,2,0)</f>
        <v>DRBR307</v>
      </c>
      <c r="G46" s="141" t="str">
        <f>VLOOKUP(E46,'LISTADO ATM'!$A$2:$B$900,2,0)</f>
        <v>ATM Oficina Nagua II</v>
      </c>
      <c r="H46" s="141" t="str">
        <f>VLOOKUP(E46,VIP!$A$2:$O19564,7,FALSE)</f>
        <v>Si</v>
      </c>
      <c r="I46" s="141" t="str">
        <f>VLOOKUP(E46,VIP!$A$2:$O11529,8,FALSE)</f>
        <v>Si</v>
      </c>
      <c r="J46" s="141" t="str">
        <f>VLOOKUP(E46,VIP!$A$2:$O11479,8,FALSE)</f>
        <v>Si</v>
      </c>
      <c r="K46" s="141" t="str">
        <f>VLOOKUP(E46,VIP!$A$2:$O15053,6,0)</f>
        <v>SI</v>
      </c>
      <c r="L46" s="142" t="s">
        <v>2461</v>
      </c>
      <c r="M46" s="205" t="s">
        <v>2541</v>
      </c>
      <c r="N46" s="98" t="s">
        <v>2449</v>
      </c>
      <c r="O46" s="141" t="s">
        <v>2581</v>
      </c>
      <c r="P46" s="141"/>
      <c r="Q46" s="206">
        <v>44402.633333333331</v>
      </c>
      <c r="R46" s="105"/>
      <c r="S46" s="105"/>
      <c r="T46" s="79"/>
      <c r="U46" s="69"/>
    </row>
    <row r="47" spans="1:21" ht="18" x14ac:dyDescent="0.25">
      <c r="A47" s="141" t="str">
        <f>VLOOKUP(E47,'LISTADO ATM'!$A$2:$C$901,3,0)</f>
        <v>NORTE</v>
      </c>
      <c r="B47" s="138">
        <v>3335965951</v>
      </c>
      <c r="C47" s="99">
        <v>44401.833622685182</v>
      </c>
      <c r="D47" s="99" t="s">
        <v>2178</v>
      </c>
      <c r="E47" s="133">
        <v>862</v>
      </c>
      <c r="F47" s="141" t="str">
        <f>VLOOKUP(E47,VIP!$A$2:$O14600,2,0)</f>
        <v>DRBR862</v>
      </c>
      <c r="G47" s="141" t="str">
        <f>VLOOKUP(E47,'LISTADO ATM'!$A$2:$B$900,2,0)</f>
        <v xml:space="preserve">ATM S/M Doble A (Sabaneta) </v>
      </c>
      <c r="H47" s="141" t="str">
        <f>VLOOKUP(E47,VIP!$A$2:$O19561,7,FALSE)</f>
        <v>Si</v>
      </c>
      <c r="I47" s="141" t="str">
        <f>VLOOKUP(E47,VIP!$A$2:$O11526,8,FALSE)</f>
        <v>Si</v>
      </c>
      <c r="J47" s="141" t="str">
        <f>VLOOKUP(E47,VIP!$A$2:$O11476,8,FALSE)</f>
        <v>Si</v>
      </c>
      <c r="K47" s="141" t="str">
        <f>VLOOKUP(E47,VIP!$A$2:$O15050,6,0)</f>
        <v>NO</v>
      </c>
      <c r="L47" s="142" t="s">
        <v>2461</v>
      </c>
      <c r="M47" s="205" t="s">
        <v>2541</v>
      </c>
      <c r="N47" s="98" t="s">
        <v>2449</v>
      </c>
      <c r="O47" s="141" t="s">
        <v>2581</v>
      </c>
      <c r="P47" s="141"/>
      <c r="Q47" s="206">
        <v>44402.589583333334</v>
      </c>
      <c r="R47" s="105"/>
      <c r="S47" s="105"/>
      <c r="T47" s="79"/>
      <c r="U47" s="69"/>
    </row>
    <row r="48" spans="1:21" ht="18" x14ac:dyDescent="0.25">
      <c r="A48" s="141" t="str">
        <f>VLOOKUP(E48,'LISTADO ATM'!$A$2:$C$901,3,0)</f>
        <v>DISTRITO NACIONAL</v>
      </c>
      <c r="B48" s="138">
        <v>3335961738</v>
      </c>
      <c r="C48" s="99">
        <v>44398.378518518519</v>
      </c>
      <c r="D48" s="99" t="s">
        <v>2177</v>
      </c>
      <c r="E48" s="133">
        <v>224</v>
      </c>
      <c r="F48" s="141" t="str">
        <f>VLOOKUP(E48,VIP!$A$2:$O14504,2,0)</f>
        <v>DRBR224</v>
      </c>
      <c r="G48" s="141" t="str">
        <f>VLOOKUP(E48,'LISTADO ATM'!$A$2:$B$900,2,0)</f>
        <v xml:space="preserve">ATM S/M Nacional El Millón (Núñez de Cáceres) </v>
      </c>
      <c r="H48" s="141" t="str">
        <f>VLOOKUP(E48,VIP!$A$2:$O19465,7,FALSE)</f>
        <v>Si</v>
      </c>
      <c r="I48" s="141" t="str">
        <f>VLOOKUP(E48,VIP!$A$2:$O11430,8,FALSE)</f>
        <v>Si</v>
      </c>
      <c r="J48" s="141" t="str">
        <f>VLOOKUP(E48,VIP!$A$2:$O11380,8,FALSE)</f>
        <v>Si</v>
      </c>
      <c r="K48" s="141" t="str">
        <f>VLOOKUP(E48,VIP!$A$2:$O14954,6,0)</f>
        <v>SI</v>
      </c>
      <c r="L48" s="142" t="s">
        <v>2216</v>
      </c>
      <c r="M48" s="98" t="s">
        <v>2442</v>
      </c>
      <c r="N48" s="98" t="s">
        <v>2449</v>
      </c>
      <c r="O48" s="141" t="s">
        <v>2451</v>
      </c>
      <c r="P48" s="141"/>
      <c r="Q48" s="156" t="s">
        <v>2216</v>
      </c>
      <c r="R48" s="105"/>
      <c r="S48" s="105"/>
      <c r="T48" s="79"/>
      <c r="U48" s="69"/>
    </row>
    <row r="49" spans="1:21" ht="18" x14ac:dyDescent="0.25">
      <c r="A49" s="141" t="str">
        <f>VLOOKUP(E49,'LISTADO ATM'!$A$2:$C$901,3,0)</f>
        <v>SUR</v>
      </c>
      <c r="B49" s="138">
        <v>3335964506</v>
      </c>
      <c r="C49" s="99">
        <v>44400.380416666667</v>
      </c>
      <c r="D49" s="99" t="s">
        <v>2177</v>
      </c>
      <c r="E49" s="133">
        <v>968</v>
      </c>
      <c r="F49" s="141" t="str">
        <f>VLOOKUP(E49,VIP!$A$2:$O14563,2,0)</f>
        <v>DRBR24I</v>
      </c>
      <c r="G49" s="141" t="str">
        <f>VLOOKUP(E49,'LISTADO ATM'!$A$2:$B$900,2,0)</f>
        <v xml:space="preserve">ATM UNP Mercado Baní </v>
      </c>
      <c r="H49" s="141" t="str">
        <f>VLOOKUP(E49,VIP!$A$2:$O19524,7,FALSE)</f>
        <v>Si</v>
      </c>
      <c r="I49" s="141" t="str">
        <f>VLOOKUP(E49,VIP!$A$2:$O11489,8,FALSE)</f>
        <v>Si</v>
      </c>
      <c r="J49" s="141" t="str">
        <f>VLOOKUP(E49,VIP!$A$2:$O11439,8,FALSE)</f>
        <v>Si</v>
      </c>
      <c r="K49" s="141" t="str">
        <f>VLOOKUP(E49,VIP!$A$2:$O15013,6,0)</f>
        <v>SI</v>
      </c>
      <c r="L49" s="142" t="s">
        <v>2216</v>
      </c>
      <c r="M49" s="98" t="s">
        <v>2442</v>
      </c>
      <c r="N49" s="98" t="s">
        <v>2449</v>
      </c>
      <c r="O49" s="141" t="s">
        <v>2451</v>
      </c>
      <c r="P49" s="141"/>
      <c r="Q49" s="98" t="s">
        <v>2216</v>
      </c>
      <c r="R49" s="105"/>
      <c r="S49" s="105"/>
      <c r="T49" s="79"/>
      <c r="U49" s="69"/>
    </row>
    <row r="50" spans="1:21" ht="18" x14ac:dyDescent="0.25">
      <c r="A50" s="141" t="str">
        <f>VLOOKUP(E50,'LISTADO ATM'!$A$2:$C$901,3,0)</f>
        <v>DISTRITO NACIONAL</v>
      </c>
      <c r="B50" s="138">
        <v>3335965245</v>
      </c>
      <c r="C50" s="99">
        <v>44400.648159722223</v>
      </c>
      <c r="D50" s="99" t="s">
        <v>2177</v>
      </c>
      <c r="E50" s="133">
        <v>686</v>
      </c>
      <c r="F50" s="141" t="str">
        <f>VLOOKUP(E50,VIP!$A$2:$O14570,2,0)</f>
        <v>DRBR686</v>
      </c>
      <c r="G50" s="141" t="str">
        <f>VLOOKUP(E50,'LISTADO ATM'!$A$2:$B$900,2,0)</f>
        <v>ATM Autoservicio Oficina Máximo Gómez</v>
      </c>
      <c r="H50" s="141" t="str">
        <f>VLOOKUP(E50,VIP!$A$2:$O19531,7,FALSE)</f>
        <v>Si</v>
      </c>
      <c r="I50" s="141" t="str">
        <f>VLOOKUP(E50,VIP!$A$2:$O11496,8,FALSE)</f>
        <v>Si</v>
      </c>
      <c r="J50" s="141" t="str">
        <f>VLOOKUP(E50,VIP!$A$2:$O11446,8,FALSE)</f>
        <v>Si</v>
      </c>
      <c r="K50" s="141" t="str">
        <f>VLOOKUP(E50,VIP!$A$2:$O15020,6,0)</f>
        <v>NO</v>
      </c>
      <c r="L50" s="142" t="s">
        <v>2216</v>
      </c>
      <c r="M50" s="98" t="s">
        <v>2442</v>
      </c>
      <c r="N50" s="98" t="s">
        <v>2595</v>
      </c>
      <c r="O50" s="141" t="s">
        <v>2451</v>
      </c>
      <c r="P50" s="141"/>
      <c r="Q50" s="98" t="s">
        <v>2216</v>
      </c>
      <c r="R50" s="105"/>
      <c r="S50" s="105"/>
      <c r="T50" s="79"/>
      <c r="U50" s="69"/>
    </row>
    <row r="51" spans="1:21" ht="18" x14ac:dyDescent="0.25">
      <c r="A51" s="141" t="str">
        <f>VLOOKUP(E51,'LISTADO ATM'!$A$2:$C$901,3,0)</f>
        <v>DISTRITO NACIONAL</v>
      </c>
      <c r="B51" s="138">
        <v>3335965496</v>
      </c>
      <c r="C51" s="99">
        <v>44400.855104166665</v>
      </c>
      <c r="D51" s="99" t="s">
        <v>2177</v>
      </c>
      <c r="E51" s="133">
        <v>744</v>
      </c>
      <c r="F51" s="141" t="str">
        <f>VLOOKUP(E51,VIP!$A$2:$O14589,2,0)</f>
        <v>DRBR289</v>
      </c>
      <c r="G51" s="141" t="str">
        <f>VLOOKUP(E51,'LISTADO ATM'!$A$2:$B$900,2,0)</f>
        <v xml:space="preserve">ATM Multicentro La Sirena Venezuela </v>
      </c>
      <c r="H51" s="141" t="str">
        <f>VLOOKUP(E51,VIP!$A$2:$O19550,7,FALSE)</f>
        <v>Si</v>
      </c>
      <c r="I51" s="141" t="str">
        <f>VLOOKUP(E51,VIP!$A$2:$O11515,8,FALSE)</f>
        <v>Si</v>
      </c>
      <c r="J51" s="141" t="str">
        <f>VLOOKUP(E51,VIP!$A$2:$O11465,8,FALSE)</f>
        <v>Si</v>
      </c>
      <c r="K51" s="141" t="str">
        <f>VLOOKUP(E51,VIP!$A$2:$O15039,6,0)</f>
        <v>SI</v>
      </c>
      <c r="L51" s="142" t="s">
        <v>2216</v>
      </c>
      <c r="M51" s="98" t="s">
        <v>2442</v>
      </c>
      <c r="N51" s="98" t="s">
        <v>2595</v>
      </c>
      <c r="O51" s="141" t="s">
        <v>2451</v>
      </c>
      <c r="P51" s="141"/>
      <c r="Q51" s="98" t="s">
        <v>2216</v>
      </c>
      <c r="R51" s="105"/>
      <c r="S51" s="105"/>
      <c r="T51" s="79"/>
      <c r="U51" s="69"/>
    </row>
    <row r="52" spans="1:21" ht="18" x14ac:dyDescent="0.25">
      <c r="A52" s="141" t="str">
        <f>VLOOKUP(E52,'LISTADO ATM'!$A$2:$C$901,3,0)</f>
        <v>DISTRITO NACIONAL</v>
      </c>
      <c r="B52" s="138">
        <v>3335965724</v>
      </c>
      <c r="C52" s="99">
        <v>44401.456099537034</v>
      </c>
      <c r="D52" s="99" t="s">
        <v>2177</v>
      </c>
      <c r="E52" s="133">
        <v>989</v>
      </c>
      <c r="F52" s="141" t="str">
        <f>VLOOKUP(E52,VIP!$A$2:$O14610,2,0)</f>
        <v>DRBR989</v>
      </c>
      <c r="G52" s="141" t="str">
        <f>VLOOKUP(E52,'LISTADO ATM'!$A$2:$B$900,2,0)</f>
        <v xml:space="preserve">ATM Ministerio de Deportes </v>
      </c>
      <c r="H52" s="141" t="str">
        <f>VLOOKUP(E52,VIP!$A$2:$O19571,7,FALSE)</f>
        <v>Si</v>
      </c>
      <c r="I52" s="141" t="str">
        <f>VLOOKUP(E52,VIP!$A$2:$O11536,8,FALSE)</f>
        <v>Si</v>
      </c>
      <c r="J52" s="141" t="str">
        <f>VLOOKUP(E52,VIP!$A$2:$O11486,8,FALSE)</f>
        <v>Si</v>
      </c>
      <c r="K52" s="141" t="str">
        <f>VLOOKUP(E52,VIP!$A$2:$O15060,6,0)</f>
        <v>NO</v>
      </c>
      <c r="L52" s="142" t="s">
        <v>2216</v>
      </c>
      <c r="M52" s="98" t="s">
        <v>2442</v>
      </c>
      <c r="N52" s="98" t="s">
        <v>2449</v>
      </c>
      <c r="O52" s="141" t="s">
        <v>2451</v>
      </c>
      <c r="P52" s="141"/>
      <c r="Q52" s="98" t="s">
        <v>2216</v>
      </c>
      <c r="R52" s="105"/>
      <c r="S52" s="105"/>
      <c r="T52" s="79"/>
      <c r="U52" s="69"/>
    </row>
    <row r="53" spans="1:21" ht="18" x14ac:dyDescent="0.25">
      <c r="A53" s="141" t="str">
        <f>VLOOKUP(E53,'LISTADO ATM'!$A$2:$C$901,3,0)</f>
        <v>SUR</v>
      </c>
      <c r="B53" s="138">
        <v>3335965753</v>
      </c>
      <c r="C53" s="99">
        <v>44401.488379629627</v>
      </c>
      <c r="D53" s="99" t="s">
        <v>2177</v>
      </c>
      <c r="E53" s="133">
        <v>135</v>
      </c>
      <c r="F53" s="141" t="str">
        <f>VLOOKUP(E53,VIP!$A$2:$O14599,2,0)</f>
        <v>DRBR135</v>
      </c>
      <c r="G53" s="141" t="str">
        <f>VLOOKUP(E53,'LISTADO ATM'!$A$2:$B$900,2,0)</f>
        <v xml:space="preserve">ATM Oficina Las Dunas Baní </v>
      </c>
      <c r="H53" s="141" t="str">
        <f>VLOOKUP(E53,VIP!$A$2:$O19560,7,FALSE)</f>
        <v>Si</v>
      </c>
      <c r="I53" s="141" t="str">
        <f>VLOOKUP(E53,VIP!$A$2:$O11525,8,FALSE)</f>
        <v>Si</v>
      </c>
      <c r="J53" s="141" t="str">
        <f>VLOOKUP(E53,VIP!$A$2:$O11475,8,FALSE)</f>
        <v>Si</v>
      </c>
      <c r="K53" s="141" t="str">
        <f>VLOOKUP(E53,VIP!$A$2:$O15049,6,0)</f>
        <v>SI</v>
      </c>
      <c r="L53" s="142" t="s">
        <v>2216</v>
      </c>
      <c r="M53" s="98" t="s">
        <v>2442</v>
      </c>
      <c r="N53" s="98" t="s">
        <v>2449</v>
      </c>
      <c r="O53" s="141" t="s">
        <v>2451</v>
      </c>
      <c r="P53" s="141"/>
      <c r="Q53" s="98" t="s">
        <v>2216</v>
      </c>
    </row>
    <row r="54" spans="1:21" ht="18" x14ac:dyDescent="0.25">
      <c r="A54" s="141" t="str">
        <f>VLOOKUP(E54,'LISTADO ATM'!$A$2:$C$901,3,0)</f>
        <v>ESTE</v>
      </c>
      <c r="B54" s="138">
        <v>3335965786</v>
      </c>
      <c r="C54" s="99">
        <v>44401.526307870372</v>
      </c>
      <c r="D54" s="99" t="s">
        <v>2177</v>
      </c>
      <c r="E54" s="133">
        <v>222</v>
      </c>
      <c r="F54" s="141" t="str">
        <f>VLOOKUP(E54,VIP!$A$2:$O14608,2,0)</f>
        <v>DRBR222</v>
      </c>
      <c r="G54" s="141" t="str">
        <f>VLOOKUP(E54,'LISTADO ATM'!$A$2:$B$900,2,0)</f>
        <v xml:space="preserve">ATM UNP Dominicus (La Romana) </v>
      </c>
      <c r="H54" s="141" t="str">
        <f>VLOOKUP(E54,VIP!$A$2:$O19569,7,FALSE)</f>
        <v>Si</v>
      </c>
      <c r="I54" s="141" t="str">
        <f>VLOOKUP(E54,VIP!$A$2:$O11534,8,FALSE)</f>
        <v>Si</v>
      </c>
      <c r="J54" s="141" t="str">
        <f>VLOOKUP(E54,VIP!$A$2:$O11484,8,FALSE)</f>
        <v>Si</v>
      </c>
      <c r="K54" s="141" t="str">
        <f>VLOOKUP(E54,VIP!$A$2:$O15058,6,0)</f>
        <v>NO</v>
      </c>
      <c r="L54" s="142" t="s">
        <v>2216</v>
      </c>
      <c r="M54" s="98" t="s">
        <v>2442</v>
      </c>
      <c r="N54" s="98" t="s">
        <v>2449</v>
      </c>
      <c r="O54" s="141" t="s">
        <v>2451</v>
      </c>
      <c r="P54" s="141"/>
      <c r="Q54" s="98" t="s">
        <v>2216</v>
      </c>
    </row>
    <row r="55" spans="1:21" ht="18" x14ac:dyDescent="0.25">
      <c r="A55" s="141" t="str">
        <f>VLOOKUP(E55,'LISTADO ATM'!$A$2:$C$901,3,0)</f>
        <v>DISTRITO NACIONAL</v>
      </c>
      <c r="B55" s="138">
        <v>3335965817</v>
      </c>
      <c r="C55" s="99">
        <v>44401.589768518519</v>
      </c>
      <c r="D55" s="99" t="s">
        <v>2177</v>
      </c>
      <c r="E55" s="133">
        <v>113</v>
      </c>
      <c r="F55" s="141" t="str">
        <f>VLOOKUP(E55,VIP!$A$2:$O14596,2,0)</f>
        <v>DRBR113</v>
      </c>
      <c r="G55" s="141" t="str">
        <f>VLOOKUP(E55,'LISTADO ATM'!$A$2:$B$900,2,0)</f>
        <v xml:space="preserve">ATM Autoservicio Atalaya del Mar </v>
      </c>
      <c r="H55" s="141" t="str">
        <f>VLOOKUP(E55,VIP!$A$2:$O19557,7,FALSE)</f>
        <v>Si</v>
      </c>
      <c r="I55" s="141" t="str">
        <f>VLOOKUP(E55,VIP!$A$2:$O11522,8,FALSE)</f>
        <v>No</v>
      </c>
      <c r="J55" s="141" t="str">
        <f>VLOOKUP(E55,VIP!$A$2:$O11472,8,FALSE)</f>
        <v>No</v>
      </c>
      <c r="K55" s="141" t="str">
        <f>VLOOKUP(E55,VIP!$A$2:$O15046,6,0)</f>
        <v>NO</v>
      </c>
      <c r="L55" s="142" t="s">
        <v>2216</v>
      </c>
      <c r="M55" s="98" t="s">
        <v>2442</v>
      </c>
      <c r="N55" s="98" t="s">
        <v>2449</v>
      </c>
      <c r="O55" s="141" t="s">
        <v>2451</v>
      </c>
      <c r="P55" s="141"/>
      <c r="Q55" s="98" t="s">
        <v>2216</v>
      </c>
    </row>
    <row r="56" spans="1:21" ht="18" x14ac:dyDescent="0.25">
      <c r="A56" s="141" t="str">
        <f>VLOOKUP(E56,'LISTADO ATM'!$A$2:$C$901,3,0)</f>
        <v>DISTRITO NACIONAL</v>
      </c>
      <c r="B56" s="138">
        <v>3335965819</v>
      </c>
      <c r="C56" s="99">
        <v>44401.59202546296</v>
      </c>
      <c r="D56" s="99" t="s">
        <v>2177</v>
      </c>
      <c r="E56" s="133">
        <v>875</v>
      </c>
      <c r="F56" s="141" t="str">
        <f>VLOOKUP(E56,VIP!$A$2:$O14594,2,0)</f>
        <v>DRBR875</v>
      </c>
      <c r="G56" s="141" t="str">
        <f>VLOOKUP(E56,'LISTADO ATM'!$A$2:$B$900,2,0)</f>
        <v xml:space="preserve">ATM Texaco Aut. Duarte KM 14 1/2 (Los Alcarrizos) </v>
      </c>
      <c r="H56" s="141" t="str">
        <f>VLOOKUP(E56,VIP!$A$2:$O19555,7,FALSE)</f>
        <v>Si</v>
      </c>
      <c r="I56" s="141" t="str">
        <f>VLOOKUP(E56,VIP!$A$2:$O11520,8,FALSE)</f>
        <v>Si</v>
      </c>
      <c r="J56" s="141" t="str">
        <f>VLOOKUP(E56,VIP!$A$2:$O11470,8,FALSE)</f>
        <v>Si</v>
      </c>
      <c r="K56" s="141" t="str">
        <f>VLOOKUP(E56,VIP!$A$2:$O15044,6,0)</f>
        <v>NO</v>
      </c>
      <c r="L56" s="142" t="s">
        <v>2216</v>
      </c>
      <c r="M56" s="98" t="s">
        <v>2442</v>
      </c>
      <c r="N56" s="98" t="s">
        <v>2449</v>
      </c>
      <c r="O56" s="141" t="s">
        <v>2451</v>
      </c>
      <c r="P56" s="141"/>
      <c r="Q56" s="98" t="s">
        <v>2216</v>
      </c>
    </row>
    <row r="57" spans="1:21" ht="18" x14ac:dyDescent="0.25">
      <c r="A57" s="141" t="str">
        <f>VLOOKUP(E57,'LISTADO ATM'!$A$2:$C$901,3,0)</f>
        <v>DISTRITO NACIONAL</v>
      </c>
      <c r="B57" s="138">
        <v>3335965843</v>
      </c>
      <c r="C57" s="99">
        <v>44401.632118055553</v>
      </c>
      <c r="D57" s="99" t="s">
        <v>2177</v>
      </c>
      <c r="E57" s="133">
        <v>575</v>
      </c>
      <c r="F57" s="141" t="str">
        <f>VLOOKUP(E57,VIP!$A$2:$O14579,2,0)</f>
        <v>DRBR16P</v>
      </c>
      <c r="G57" s="141" t="str">
        <f>VLOOKUP(E57,'LISTADO ATM'!$A$2:$B$900,2,0)</f>
        <v xml:space="preserve">ATM EDESUR Tiradentes </v>
      </c>
      <c r="H57" s="141" t="str">
        <f>VLOOKUP(E57,VIP!$A$2:$O19540,7,FALSE)</f>
        <v>Si</v>
      </c>
      <c r="I57" s="141" t="str">
        <f>VLOOKUP(E57,VIP!$A$2:$O11505,8,FALSE)</f>
        <v>Si</v>
      </c>
      <c r="J57" s="141" t="str">
        <f>VLOOKUP(E57,VIP!$A$2:$O11455,8,FALSE)</f>
        <v>Si</v>
      </c>
      <c r="K57" s="141" t="str">
        <f>VLOOKUP(E57,VIP!$A$2:$O15029,6,0)</f>
        <v>NO</v>
      </c>
      <c r="L57" s="142" t="s">
        <v>2216</v>
      </c>
      <c r="M57" s="98" t="s">
        <v>2442</v>
      </c>
      <c r="N57" s="98" t="s">
        <v>2449</v>
      </c>
      <c r="O57" s="141" t="s">
        <v>2451</v>
      </c>
      <c r="P57" s="141"/>
      <c r="Q57" s="98" t="s">
        <v>2216</v>
      </c>
    </row>
    <row r="58" spans="1:21" ht="18" x14ac:dyDescent="0.25">
      <c r="A58" s="141" t="str">
        <f>VLOOKUP(E58,'LISTADO ATM'!$A$2:$C$901,3,0)</f>
        <v>DISTRITO NACIONAL</v>
      </c>
      <c r="B58" s="138">
        <v>3335965935</v>
      </c>
      <c r="C58" s="99">
        <v>44401.806145833332</v>
      </c>
      <c r="D58" s="99" t="s">
        <v>2177</v>
      </c>
      <c r="E58" s="133">
        <v>566</v>
      </c>
      <c r="F58" s="141" t="str">
        <f>VLOOKUP(E58,VIP!$A$2:$O14616,2,0)</f>
        <v>DRBR508</v>
      </c>
      <c r="G58" s="141" t="str">
        <f>VLOOKUP(E58,'LISTADO ATM'!$A$2:$B$900,2,0)</f>
        <v xml:space="preserve">ATM Hiper Olé Aut. Duarte </v>
      </c>
      <c r="H58" s="141" t="str">
        <f>VLOOKUP(E58,VIP!$A$2:$O19577,7,FALSE)</f>
        <v>Si</v>
      </c>
      <c r="I58" s="141" t="str">
        <f>VLOOKUP(E58,VIP!$A$2:$O11542,8,FALSE)</f>
        <v>Si</v>
      </c>
      <c r="J58" s="141" t="str">
        <f>VLOOKUP(E58,VIP!$A$2:$O11492,8,FALSE)</f>
        <v>Si</v>
      </c>
      <c r="K58" s="141" t="str">
        <f>VLOOKUP(E58,VIP!$A$2:$O15066,6,0)</f>
        <v>NO</v>
      </c>
      <c r="L58" s="142" t="s">
        <v>2216</v>
      </c>
      <c r="M58" s="98" t="s">
        <v>2442</v>
      </c>
      <c r="N58" s="98" t="s">
        <v>2449</v>
      </c>
      <c r="O58" s="141" t="s">
        <v>2451</v>
      </c>
      <c r="P58" s="141"/>
      <c r="Q58" s="98" t="s">
        <v>2216</v>
      </c>
    </row>
    <row r="59" spans="1:21" ht="18" x14ac:dyDescent="0.25">
      <c r="A59" s="141" t="str">
        <f>VLOOKUP(E59,'LISTADO ATM'!$A$2:$C$901,3,0)</f>
        <v>DISTRITO NACIONAL</v>
      </c>
      <c r="B59" s="138">
        <v>3335965938</v>
      </c>
      <c r="C59" s="99">
        <v>44401.807303240741</v>
      </c>
      <c r="D59" s="99" t="s">
        <v>2177</v>
      </c>
      <c r="E59" s="133">
        <v>408</v>
      </c>
      <c r="F59" s="141" t="str">
        <f>VLOOKUP(E59,VIP!$A$2:$O14613,2,0)</f>
        <v>DRBR408</v>
      </c>
      <c r="G59" s="141" t="str">
        <f>VLOOKUP(E59,'LISTADO ATM'!$A$2:$B$900,2,0)</f>
        <v xml:space="preserve">ATM Autobanco Las Palmas de Herrera </v>
      </c>
      <c r="H59" s="141" t="str">
        <f>VLOOKUP(E59,VIP!$A$2:$O19574,7,FALSE)</f>
        <v>Si</v>
      </c>
      <c r="I59" s="141" t="str">
        <f>VLOOKUP(E59,VIP!$A$2:$O11539,8,FALSE)</f>
        <v>Si</v>
      </c>
      <c r="J59" s="141" t="str">
        <f>VLOOKUP(E59,VIP!$A$2:$O11489,8,FALSE)</f>
        <v>Si</v>
      </c>
      <c r="K59" s="141" t="str">
        <f>VLOOKUP(E59,VIP!$A$2:$O15063,6,0)</f>
        <v>NO</v>
      </c>
      <c r="L59" s="142" t="s">
        <v>2216</v>
      </c>
      <c r="M59" s="98" t="s">
        <v>2442</v>
      </c>
      <c r="N59" s="98" t="s">
        <v>2449</v>
      </c>
      <c r="O59" s="141" t="s">
        <v>2451</v>
      </c>
      <c r="P59" s="141"/>
      <c r="Q59" s="98" t="s">
        <v>2216</v>
      </c>
    </row>
    <row r="60" spans="1:21" ht="18" x14ac:dyDescent="0.25">
      <c r="A60" s="141" t="str">
        <f>VLOOKUP(E60,'LISTADO ATM'!$A$2:$C$901,3,0)</f>
        <v>DISTRITO NACIONAL</v>
      </c>
      <c r="B60" s="138">
        <v>3335965940</v>
      </c>
      <c r="C60" s="99">
        <v>44401.808125000003</v>
      </c>
      <c r="D60" s="99" t="s">
        <v>2177</v>
      </c>
      <c r="E60" s="133">
        <v>858</v>
      </c>
      <c r="F60" s="141" t="str">
        <f>VLOOKUP(E60,VIP!$A$2:$O14611,2,0)</f>
        <v>DRBR858</v>
      </c>
      <c r="G60" s="141" t="str">
        <f>VLOOKUP(E60,'LISTADO ATM'!$A$2:$B$900,2,0)</f>
        <v xml:space="preserve">ATM Cooperativa Maestros (COOPNAMA) </v>
      </c>
      <c r="H60" s="141" t="str">
        <f>VLOOKUP(E60,VIP!$A$2:$O19572,7,FALSE)</f>
        <v>Si</v>
      </c>
      <c r="I60" s="141" t="str">
        <f>VLOOKUP(E60,VIP!$A$2:$O11537,8,FALSE)</f>
        <v>No</v>
      </c>
      <c r="J60" s="141" t="str">
        <f>VLOOKUP(E60,VIP!$A$2:$O11487,8,FALSE)</f>
        <v>No</v>
      </c>
      <c r="K60" s="141" t="str">
        <f>VLOOKUP(E60,VIP!$A$2:$O15061,6,0)</f>
        <v>NO</v>
      </c>
      <c r="L60" s="142" t="s">
        <v>2216</v>
      </c>
      <c r="M60" s="98" t="s">
        <v>2442</v>
      </c>
      <c r="N60" s="98" t="s">
        <v>2449</v>
      </c>
      <c r="O60" s="141" t="s">
        <v>2451</v>
      </c>
      <c r="P60" s="141"/>
      <c r="Q60" s="98" t="s">
        <v>2216</v>
      </c>
    </row>
    <row r="61" spans="1:21" ht="18" x14ac:dyDescent="0.25">
      <c r="A61" s="141" t="str">
        <f>VLOOKUP(E61,'LISTADO ATM'!$A$2:$C$901,3,0)</f>
        <v>DISTRITO NACIONAL</v>
      </c>
      <c r="B61" s="138">
        <v>3335965945</v>
      </c>
      <c r="C61" s="99">
        <v>44401.824618055558</v>
      </c>
      <c r="D61" s="99" t="s">
        <v>2177</v>
      </c>
      <c r="E61" s="133">
        <v>951</v>
      </c>
      <c r="F61" s="141" t="str">
        <f>VLOOKUP(E61,VIP!$A$2:$O14606,2,0)</f>
        <v>DRBR203</v>
      </c>
      <c r="G61" s="141" t="str">
        <f>VLOOKUP(E61,'LISTADO ATM'!$A$2:$B$900,2,0)</f>
        <v xml:space="preserve">ATM Oficina Plaza Haché JFK </v>
      </c>
      <c r="H61" s="141" t="str">
        <f>VLOOKUP(E61,VIP!$A$2:$O19567,7,FALSE)</f>
        <v>Si</v>
      </c>
      <c r="I61" s="141" t="str">
        <f>VLOOKUP(E61,VIP!$A$2:$O11532,8,FALSE)</f>
        <v>Si</v>
      </c>
      <c r="J61" s="141" t="str">
        <f>VLOOKUP(E61,VIP!$A$2:$O11482,8,FALSE)</f>
        <v>Si</v>
      </c>
      <c r="K61" s="141" t="str">
        <f>VLOOKUP(E61,VIP!$A$2:$O15056,6,0)</f>
        <v>NO</v>
      </c>
      <c r="L61" s="142" t="s">
        <v>2216</v>
      </c>
      <c r="M61" s="98" t="s">
        <v>2442</v>
      </c>
      <c r="N61" s="98" t="s">
        <v>2449</v>
      </c>
      <c r="O61" s="141" t="s">
        <v>2451</v>
      </c>
      <c r="P61" s="141"/>
      <c r="Q61" s="98" t="s">
        <v>2216</v>
      </c>
    </row>
    <row r="62" spans="1:21" ht="18" x14ac:dyDescent="0.25">
      <c r="A62" s="141" t="str">
        <f>VLOOKUP(E62,'LISTADO ATM'!$A$2:$C$901,3,0)</f>
        <v>DISTRITO NACIONAL</v>
      </c>
      <c r="B62" s="138">
        <v>3335965959</v>
      </c>
      <c r="C62" s="99">
        <v>44401.858402777776</v>
      </c>
      <c r="D62" s="99" t="s">
        <v>2177</v>
      </c>
      <c r="E62" s="133">
        <v>160</v>
      </c>
      <c r="F62" s="141" t="str">
        <f>VLOOKUP(E62,VIP!$A$2:$O14593,2,0)</f>
        <v>DRBR160</v>
      </c>
      <c r="G62" s="141" t="str">
        <f>VLOOKUP(E62,'LISTADO ATM'!$A$2:$B$900,2,0)</f>
        <v xml:space="preserve">ATM Oficina Herrera </v>
      </c>
      <c r="H62" s="141" t="str">
        <f>VLOOKUP(E62,VIP!$A$2:$O19554,7,FALSE)</f>
        <v>Si</v>
      </c>
      <c r="I62" s="141" t="str">
        <f>VLOOKUP(E62,VIP!$A$2:$O11519,8,FALSE)</f>
        <v>Si</v>
      </c>
      <c r="J62" s="141" t="str">
        <f>VLOOKUP(E62,VIP!$A$2:$O11469,8,FALSE)</f>
        <v>Si</v>
      </c>
      <c r="K62" s="141" t="str">
        <f>VLOOKUP(E62,VIP!$A$2:$O15043,6,0)</f>
        <v>NO</v>
      </c>
      <c r="L62" s="142" t="s">
        <v>2216</v>
      </c>
      <c r="M62" s="98" t="s">
        <v>2442</v>
      </c>
      <c r="N62" s="98" t="s">
        <v>2449</v>
      </c>
      <c r="O62" s="141" t="s">
        <v>2451</v>
      </c>
      <c r="P62" s="141"/>
      <c r="Q62" s="98" t="s">
        <v>2216</v>
      </c>
    </row>
    <row r="63" spans="1:21" ht="18" x14ac:dyDescent="0.25">
      <c r="A63" s="141" t="str">
        <f>VLOOKUP(E63,'LISTADO ATM'!$A$2:$C$901,3,0)</f>
        <v>DISTRITO NACIONAL</v>
      </c>
      <c r="B63" s="138">
        <v>3335965970</v>
      </c>
      <c r="C63" s="99">
        <v>44401.945659722223</v>
      </c>
      <c r="D63" s="99" t="s">
        <v>2177</v>
      </c>
      <c r="E63" s="133">
        <v>37</v>
      </c>
      <c r="F63" s="141" t="str">
        <f>VLOOKUP(E63,VIP!$A$2:$O14583,2,0)</f>
        <v>DRBR037</v>
      </c>
      <c r="G63" s="141" t="str">
        <f>VLOOKUP(E63,'LISTADO ATM'!$A$2:$B$900,2,0)</f>
        <v xml:space="preserve">ATM Oficina Villa Mella </v>
      </c>
      <c r="H63" s="141" t="str">
        <f>VLOOKUP(E63,VIP!$A$2:$O19544,7,FALSE)</f>
        <v>Si</v>
      </c>
      <c r="I63" s="141" t="str">
        <f>VLOOKUP(E63,VIP!$A$2:$O11509,8,FALSE)</f>
        <v>Si</v>
      </c>
      <c r="J63" s="141" t="str">
        <f>VLOOKUP(E63,VIP!$A$2:$O11459,8,FALSE)</f>
        <v>Si</v>
      </c>
      <c r="K63" s="141" t="str">
        <f>VLOOKUP(E63,VIP!$A$2:$O15033,6,0)</f>
        <v>SI</v>
      </c>
      <c r="L63" s="142" t="s">
        <v>2216</v>
      </c>
      <c r="M63" s="98" t="s">
        <v>2442</v>
      </c>
      <c r="N63" s="98" t="s">
        <v>2449</v>
      </c>
      <c r="O63" s="141" t="s">
        <v>2451</v>
      </c>
      <c r="P63" s="141"/>
      <c r="Q63" s="98" t="s">
        <v>2216</v>
      </c>
    </row>
    <row r="64" spans="1:21" ht="18" x14ac:dyDescent="0.25">
      <c r="A64" s="141" t="str">
        <f>VLOOKUP(E64,'LISTADO ATM'!$A$2:$C$901,3,0)</f>
        <v>ESTE</v>
      </c>
      <c r="B64" s="138">
        <v>3335965971</v>
      </c>
      <c r="C64" s="99">
        <v>44401.946481481478</v>
      </c>
      <c r="D64" s="99" t="s">
        <v>2177</v>
      </c>
      <c r="E64" s="133">
        <v>521</v>
      </c>
      <c r="F64" s="141" t="str">
        <f>VLOOKUP(E64,VIP!$A$2:$O14582,2,0)</f>
        <v>DRBR521</v>
      </c>
      <c r="G64" s="141" t="str">
        <f>VLOOKUP(E64,'LISTADO ATM'!$A$2:$B$900,2,0)</f>
        <v xml:space="preserve">ATM UNP Bayahibe (La Romana) </v>
      </c>
      <c r="H64" s="141" t="str">
        <f>VLOOKUP(E64,VIP!$A$2:$O19543,7,FALSE)</f>
        <v>Si</v>
      </c>
      <c r="I64" s="141" t="str">
        <f>VLOOKUP(E64,VIP!$A$2:$O11508,8,FALSE)</f>
        <v>Si</v>
      </c>
      <c r="J64" s="141" t="str">
        <f>VLOOKUP(E64,VIP!$A$2:$O11458,8,FALSE)</f>
        <v>Si</v>
      </c>
      <c r="K64" s="141" t="str">
        <f>VLOOKUP(E64,VIP!$A$2:$O15032,6,0)</f>
        <v>NO</v>
      </c>
      <c r="L64" s="142" t="s">
        <v>2216</v>
      </c>
      <c r="M64" s="98" t="s">
        <v>2442</v>
      </c>
      <c r="N64" s="98" t="s">
        <v>2449</v>
      </c>
      <c r="O64" s="141" t="s">
        <v>2451</v>
      </c>
      <c r="P64" s="141"/>
      <c r="Q64" s="98" t="s">
        <v>2216</v>
      </c>
    </row>
    <row r="65" spans="1:17" ht="18" x14ac:dyDescent="0.25">
      <c r="A65" s="141" t="str">
        <f>VLOOKUP(E65,'LISTADO ATM'!$A$2:$C$901,3,0)</f>
        <v>DISTRITO NACIONAL</v>
      </c>
      <c r="B65" s="138">
        <v>3335965974</v>
      </c>
      <c r="C65" s="99">
        <v>44401.947870370372</v>
      </c>
      <c r="D65" s="99" t="s">
        <v>2177</v>
      </c>
      <c r="E65" s="133">
        <v>327</v>
      </c>
      <c r="F65" s="141" t="str">
        <f>VLOOKUP(E65,VIP!$A$2:$O14579,2,0)</f>
        <v>DRBR327</v>
      </c>
      <c r="G65" s="141" t="str">
        <f>VLOOKUP(E65,'LISTADO ATM'!$A$2:$B$900,2,0)</f>
        <v xml:space="preserve">ATM UNP CCN (Nacional 27 de Febrero) </v>
      </c>
      <c r="H65" s="141" t="str">
        <f>VLOOKUP(E65,VIP!$A$2:$O19540,7,FALSE)</f>
        <v>Si</v>
      </c>
      <c r="I65" s="141" t="str">
        <f>VLOOKUP(E65,VIP!$A$2:$O11505,8,FALSE)</f>
        <v>Si</v>
      </c>
      <c r="J65" s="141" t="str">
        <f>VLOOKUP(E65,VIP!$A$2:$O11455,8,FALSE)</f>
        <v>Si</v>
      </c>
      <c r="K65" s="141" t="str">
        <f>VLOOKUP(E65,VIP!$A$2:$O15029,6,0)</f>
        <v>NO</v>
      </c>
      <c r="L65" s="142" t="s">
        <v>2216</v>
      </c>
      <c r="M65" s="98" t="s">
        <v>2442</v>
      </c>
      <c r="N65" s="98" t="s">
        <v>2449</v>
      </c>
      <c r="O65" s="141" t="s">
        <v>2451</v>
      </c>
      <c r="P65" s="141"/>
      <c r="Q65" s="98" t="s">
        <v>2216</v>
      </c>
    </row>
    <row r="66" spans="1:17" ht="18" x14ac:dyDescent="0.25">
      <c r="A66" s="141" t="str">
        <f>VLOOKUP(E66,'LISTADO ATM'!$A$2:$C$901,3,0)</f>
        <v>DISTRITO NACIONAL</v>
      </c>
      <c r="B66" s="138">
        <v>3335965975</v>
      </c>
      <c r="C66" s="99">
        <v>44401.948310185187</v>
      </c>
      <c r="D66" s="99" t="s">
        <v>2177</v>
      </c>
      <c r="E66" s="133">
        <v>488</v>
      </c>
      <c r="F66" s="141" t="str">
        <f>VLOOKUP(E66,VIP!$A$2:$O14578,2,0)</f>
        <v>DRBR488</v>
      </c>
      <c r="G66" s="141" t="str">
        <f>VLOOKUP(E66,'LISTADO ATM'!$A$2:$B$900,2,0)</f>
        <v xml:space="preserve">ATM Aeropuerto El Higuero </v>
      </c>
      <c r="H66" s="141" t="str">
        <f>VLOOKUP(E66,VIP!$A$2:$O19539,7,FALSE)</f>
        <v>Si</v>
      </c>
      <c r="I66" s="141" t="str">
        <f>VLOOKUP(E66,VIP!$A$2:$O11504,8,FALSE)</f>
        <v>Si</v>
      </c>
      <c r="J66" s="141" t="str">
        <f>VLOOKUP(E66,VIP!$A$2:$O11454,8,FALSE)</f>
        <v>Si</v>
      </c>
      <c r="K66" s="141" t="str">
        <f>VLOOKUP(E66,VIP!$A$2:$O15028,6,0)</f>
        <v>NO</v>
      </c>
      <c r="L66" s="142" t="s">
        <v>2216</v>
      </c>
      <c r="M66" s="98" t="s">
        <v>2442</v>
      </c>
      <c r="N66" s="98" t="s">
        <v>2449</v>
      </c>
      <c r="O66" s="141" t="s">
        <v>2451</v>
      </c>
      <c r="P66" s="141"/>
      <c r="Q66" s="98" t="s">
        <v>2216</v>
      </c>
    </row>
    <row r="67" spans="1:17" ht="18" x14ac:dyDescent="0.25">
      <c r="A67" s="141" t="str">
        <f>VLOOKUP(E67,'LISTADO ATM'!$A$2:$C$901,3,0)</f>
        <v>DISTRITO NACIONAL</v>
      </c>
      <c r="B67" s="138">
        <v>3335965976</v>
      </c>
      <c r="C67" s="99">
        <v>44401.948750000003</v>
      </c>
      <c r="D67" s="99" t="s">
        <v>2177</v>
      </c>
      <c r="E67" s="133">
        <v>490</v>
      </c>
      <c r="F67" s="141" t="str">
        <f>VLOOKUP(E67,VIP!$A$2:$O14577,2,0)</f>
        <v>DRBR490</v>
      </c>
      <c r="G67" s="141" t="str">
        <f>VLOOKUP(E67,'LISTADO ATM'!$A$2:$B$900,2,0)</f>
        <v xml:space="preserve">ATM Hospital Ney Arias Lora </v>
      </c>
      <c r="H67" s="141" t="str">
        <f>VLOOKUP(E67,VIP!$A$2:$O19538,7,FALSE)</f>
        <v>Si</v>
      </c>
      <c r="I67" s="141" t="str">
        <f>VLOOKUP(E67,VIP!$A$2:$O11503,8,FALSE)</f>
        <v>Si</v>
      </c>
      <c r="J67" s="141" t="str">
        <f>VLOOKUP(E67,VIP!$A$2:$O11453,8,FALSE)</f>
        <v>Si</v>
      </c>
      <c r="K67" s="141" t="str">
        <f>VLOOKUP(E67,VIP!$A$2:$O15027,6,0)</f>
        <v>NO</v>
      </c>
      <c r="L67" s="142" t="s">
        <v>2216</v>
      </c>
      <c r="M67" s="98" t="s">
        <v>2442</v>
      </c>
      <c r="N67" s="98" t="s">
        <v>2449</v>
      </c>
      <c r="O67" s="141" t="s">
        <v>2451</v>
      </c>
      <c r="P67" s="141"/>
      <c r="Q67" s="98" t="s">
        <v>2216</v>
      </c>
    </row>
    <row r="68" spans="1:17" ht="18" x14ac:dyDescent="0.25">
      <c r="A68" s="141" t="str">
        <f>VLOOKUP(E68,'LISTADO ATM'!$A$2:$C$901,3,0)</f>
        <v>DISTRITO NACIONAL</v>
      </c>
      <c r="B68" s="138">
        <v>3335965977</v>
      </c>
      <c r="C68" s="99">
        <v>44401.949236111112</v>
      </c>
      <c r="D68" s="99" t="s">
        <v>2177</v>
      </c>
      <c r="E68" s="133">
        <v>499</v>
      </c>
      <c r="F68" s="141" t="str">
        <f>VLOOKUP(E68,VIP!$A$2:$O14576,2,0)</f>
        <v>DRBR499</v>
      </c>
      <c r="G68" s="141" t="str">
        <f>VLOOKUP(E68,'LISTADO ATM'!$A$2:$B$900,2,0)</f>
        <v xml:space="preserve">ATM Estación Sunix Tiradentes </v>
      </c>
      <c r="H68" s="141" t="str">
        <f>VLOOKUP(E68,VIP!$A$2:$O19537,7,FALSE)</f>
        <v>Si</v>
      </c>
      <c r="I68" s="141" t="str">
        <f>VLOOKUP(E68,VIP!$A$2:$O11502,8,FALSE)</f>
        <v>Si</v>
      </c>
      <c r="J68" s="141" t="str">
        <f>VLOOKUP(E68,VIP!$A$2:$O11452,8,FALSE)</f>
        <v>Si</v>
      </c>
      <c r="K68" s="141" t="str">
        <f>VLOOKUP(E68,VIP!$A$2:$O15026,6,0)</f>
        <v>NO</v>
      </c>
      <c r="L68" s="142" t="s">
        <v>2216</v>
      </c>
      <c r="M68" s="98" t="s">
        <v>2442</v>
      </c>
      <c r="N68" s="98" t="s">
        <v>2449</v>
      </c>
      <c r="O68" s="141" t="s">
        <v>2451</v>
      </c>
      <c r="P68" s="141"/>
      <c r="Q68" s="98" t="s">
        <v>2216</v>
      </c>
    </row>
    <row r="69" spans="1:17" ht="18" x14ac:dyDescent="0.25">
      <c r="A69" s="141" t="str">
        <f>VLOOKUP(E69,'LISTADO ATM'!$A$2:$C$901,3,0)</f>
        <v>DISTRITO NACIONAL</v>
      </c>
      <c r="B69" s="138">
        <v>3335966025</v>
      </c>
      <c r="C69" s="99">
        <v>44402.459282407406</v>
      </c>
      <c r="D69" s="99" t="s">
        <v>2177</v>
      </c>
      <c r="E69" s="133">
        <v>281</v>
      </c>
      <c r="F69" s="141" t="str">
        <f>VLOOKUP(E69,VIP!$A$2:$O14605,2,0)</f>
        <v>DRBR737</v>
      </c>
      <c r="G69" s="141" t="str">
        <f>VLOOKUP(E69,'LISTADO ATM'!$A$2:$B$900,2,0)</f>
        <v xml:space="preserve">ATM S/M Pola Independencia </v>
      </c>
      <c r="H69" s="141" t="str">
        <f>VLOOKUP(E69,VIP!$A$2:$O19566,7,FALSE)</f>
        <v>Si</v>
      </c>
      <c r="I69" s="141" t="str">
        <f>VLOOKUP(E69,VIP!$A$2:$O11531,8,FALSE)</f>
        <v>Si</v>
      </c>
      <c r="J69" s="141" t="str">
        <f>VLOOKUP(E69,VIP!$A$2:$O11481,8,FALSE)</f>
        <v>Si</v>
      </c>
      <c r="K69" s="141" t="str">
        <f>VLOOKUP(E69,VIP!$A$2:$O15055,6,0)</f>
        <v>NO</v>
      </c>
      <c r="L69" s="142" t="s">
        <v>2216</v>
      </c>
      <c r="M69" s="98" t="s">
        <v>2442</v>
      </c>
      <c r="N69" s="98" t="s">
        <v>2449</v>
      </c>
      <c r="O69" s="141" t="s">
        <v>2451</v>
      </c>
      <c r="P69" s="141"/>
      <c r="Q69" s="98" t="s">
        <v>2216</v>
      </c>
    </row>
    <row r="70" spans="1:17" ht="18" x14ac:dyDescent="0.25">
      <c r="A70" s="141" t="str">
        <f>VLOOKUP(E70,'LISTADO ATM'!$A$2:$C$901,3,0)</f>
        <v>ESTE</v>
      </c>
      <c r="B70" s="138">
        <v>3335966026</v>
      </c>
      <c r="C70" s="99">
        <v>44402.46166666667</v>
      </c>
      <c r="D70" s="99" t="s">
        <v>2177</v>
      </c>
      <c r="E70" s="133">
        <v>117</v>
      </c>
      <c r="F70" s="141" t="str">
        <f>VLOOKUP(E70,VIP!$A$2:$O14604,2,0)</f>
        <v>DRBR117</v>
      </c>
      <c r="G70" s="141" t="str">
        <f>VLOOKUP(E70,'LISTADO ATM'!$A$2:$B$900,2,0)</f>
        <v xml:space="preserve">ATM Oficina El Seybo </v>
      </c>
      <c r="H70" s="141" t="str">
        <f>VLOOKUP(E70,VIP!$A$2:$O19565,7,FALSE)</f>
        <v>Si</v>
      </c>
      <c r="I70" s="141" t="str">
        <f>VLOOKUP(E70,VIP!$A$2:$O11530,8,FALSE)</f>
        <v>Si</v>
      </c>
      <c r="J70" s="141" t="str">
        <f>VLOOKUP(E70,VIP!$A$2:$O11480,8,FALSE)</f>
        <v>Si</v>
      </c>
      <c r="K70" s="141" t="str">
        <f>VLOOKUP(E70,VIP!$A$2:$O15054,6,0)</f>
        <v>SI</v>
      </c>
      <c r="L70" s="142" t="s">
        <v>2216</v>
      </c>
      <c r="M70" s="98" t="s">
        <v>2442</v>
      </c>
      <c r="N70" s="98" t="s">
        <v>2449</v>
      </c>
      <c r="O70" s="141" t="s">
        <v>2451</v>
      </c>
      <c r="P70" s="141"/>
      <c r="Q70" s="98" t="s">
        <v>2216</v>
      </c>
    </row>
    <row r="71" spans="1:17" ht="18" x14ac:dyDescent="0.25">
      <c r="A71" s="141" t="str">
        <f>VLOOKUP(E71,'LISTADO ATM'!$A$2:$C$901,3,0)</f>
        <v>DISTRITO NACIONAL</v>
      </c>
      <c r="B71" s="138">
        <v>3335966036</v>
      </c>
      <c r="C71" s="99">
        <v>44402.533900462964</v>
      </c>
      <c r="D71" s="99" t="s">
        <v>2177</v>
      </c>
      <c r="E71" s="133">
        <v>180</v>
      </c>
      <c r="F71" s="141" t="str">
        <f>VLOOKUP(E71,VIP!$A$2:$O14628,2,0)</f>
        <v>DRBR180</v>
      </c>
      <c r="G71" s="141" t="str">
        <f>VLOOKUP(E71,'LISTADO ATM'!$A$2:$B$900,2,0)</f>
        <v xml:space="preserve">ATM Megacentro II </v>
      </c>
      <c r="H71" s="141" t="str">
        <f>VLOOKUP(E71,VIP!$A$2:$O19589,7,FALSE)</f>
        <v>Si</v>
      </c>
      <c r="I71" s="141" t="str">
        <f>VLOOKUP(E71,VIP!$A$2:$O11554,8,FALSE)</f>
        <v>Si</v>
      </c>
      <c r="J71" s="141" t="str">
        <f>VLOOKUP(E71,VIP!$A$2:$O11504,8,FALSE)</f>
        <v>Si</v>
      </c>
      <c r="K71" s="141" t="str">
        <f>VLOOKUP(E71,VIP!$A$2:$O15078,6,0)</f>
        <v>SI</v>
      </c>
      <c r="L71" s="142" t="s">
        <v>2216</v>
      </c>
      <c r="M71" s="98" t="s">
        <v>2442</v>
      </c>
      <c r="N71" s="98" t="s">
        <v>2449</v>
      </c>
      <c r="O71" s="141" t="s">
        <v>2451</v>
      </c>
      <c r="P71" s="141"/>
      <c r="Q71" s="98" t="s">
        <v>2216</v>
      </c>
    </row>
    <row r="72" spans="1:17" ht="18" x14ac:dyDescent="0.25">
      <c r="A72" s="141" t="str">
        <f>VLOOKUP(E72,'LISTADO ATM'!$A$2:$C$901,3,0)</f>
        <v>ESTE</v>
      </c>
      <c r="B72" s="138">
        <v>3335958090</v>
      </c>
      <c r="C72" s="99">
        <v>44396.300694444442</v>
      </c>
      <c r="D72" s="99" t="s">
        <v>2177</v>
      </c>
      <c r="E72" s="133">
        <v>795</v>
      </c>
      <c r="F72" s="141" t="str">
        <f>VLOOKUP(E72,VIP!$A$2:$O14519,2,0)</f>
        <v>DRBR795</v>
      </c>
      <c r="G72" s="141" t="str">
        <f>VLOOKUP(E72,'LISTADO ATM'!$A$2:$B$900,2,0)</f>
        <v xml:space="preserve">ATM UNP Guaymate (La Romana) </v>
      </c>
      <c r="H72" s="141" t="str">
        <f>VLOOKUP(E72,VIP!$A$2:$O19480,7,FALSE)</f>
        <v>Si</v>
      </c>
      <c r="I72" s="141" t="str">
        <f>VLOOKUP(E72,VIP!$A$2:$O11445,8,FALSE)</f>
        <v>Si</v>
      </c>
      <c r="J72" s="141" t="str">
        <f>VLOOKUP(E72,VIP!$A$2:$O11395,8,FALSE)</f>
        <v>Si</v>
      </c>
      <c r="K72" s="141" t="str">
        <f>VLOOKUP(E72,VIP!$A$2:$O14969,6,0)</f>
        <v>NO</v>
      </c>
      <c r="L72" s="142" t="s">
        <v>2242</v>
      </c>
      <c r="M72" s="98" t="s">
        <v>2442</v>
      </c>
      <c r="N72" s="98" t="s">
        <v>2449</v>
      </c>
      <c r="O72" s="141" t="s">
        <v>2451</v>
      </c>
      <c r="P72" s="141"/>
      <c r="Q72" s="98" t="s">
        <v>2242</v>
      </c>
    </row>
    <row r="73" spans="1:17" ht="18" x14ac:dyDescent="0.25">
      <c r="A73" s="141" t="str">
        <f>VLOOKUP(E73,'LISTADO ATM'!$A$2:$C$901,3,0)</f>
        <v>DISTRITO NACIONAL</v>
      </c>
      <c r="B73" s="138">
        <v>3335965500</v>
      </c>
      <c r="C73" s="99">
        <v>44400.868263888886</v>
      </c>
      <c r="D73" s="99" t="s">
        <v>2177</v>
      </c>
      <c r="E73" s="133">
        <v>909</v>
      </c>
      <c r="F73" s="141" t="str">
        <f>VLOOKUP(E73,VIP!$A$2:$O14585,2,0)</f>
        <v>DRBR01A</v>
      </c>
      <c r="G73" s="141" t="str">
        <f>VLOOKUP(E73,'LISTADO ATM'!$A$2:$B$900,2,0)</f>
        <v xml:space="preserve">ATM UNP UASD </v>
      </c>
      <c r="H73" s="141" t="str">
        <f>VLOOKUP(E73,VIP!$A$2:$O19546,7,FALSE)</f>
        <v>Si</v>
      </c>
      <c r="I73" s="141" t="str">
        <f>VLOOKUP(E73,VIP!$A$2:$O11511,8,FALSE)</f>
        <v>Si</v>
      </c>
      <c r="J73" s="141" t="str">
        <f>VLOOKUP(E73,VIP!$A$2:$O11461,8,FALSE)</f>
        <v>Si</v>
      </c>
      <c r="K73" s="141" t="str">
        <f>VLOOKUP(E73,VIP!$A$2:$O15035,6,0)</f>
        <v>SI</v>
      </c>
      <c r="L73" s="142" t="s">
        <v>2242</v>
      </c>
      <c r="M73" s="98" t="s">
        <v>2442</v>
      </c>
      <c r="N73" s="98" t="s">
        <v>2595</v>
      </c>
      <c r="O73" s="141" t="s">
        <v>2451</v>
      </c>
      <c r="P73" s="141"/>
      <c r="Q73" s="98" t="s">
        <v>2242</v>
      </c>
    </row>
    <row r="74" spans="1:17" ht="18" x14ac:dyDescent="0.25">
      <c r="A74" s="141" t="str">
        <f>VLOOKUP(E74,'LISTADO ATM'!$A$2:$C$901,3,0)</f>
        <v>DISTRITO NACIONAL</v>
      </c>
      <c r="B74" s="138">
        <v>3335965520</v>
      </c>
      <c r="C74" s="99">
        <v>44400.932500000003</v>
      </c>
      <c r="D74" s="99" t="s">
        <v>2177</v>
      </c>
      <c r="E74" s="133">
        <v>434</v>
      </c>
      <c r="F74" s="141" t="str">
        <f>VLOOKUP(E74,VIP!$A$2:$O14572,2,0)</f>
        <v>DRBR434</v>
      </c>
      <c r="G74" s="141" t="str">
        <f>VLOOKUP(E74,'LISTADO ATM'!$A$2:$B$900,2,0)</f>
        <v xml:space="preserve">ATM Generadora Hidroeléctrica Dom. (EGEHID) </v>
      </c>
      <c r="H74" s="141" t="str">
        <f>VLOOKUP(E74,VIP!$A$2:$O19533,7,FALSE)</f>
        <v>Si</v>
      </c>
      <c r="I74" s="141" t="str">
        <f>VLOOKUP(E74,VIP!$A$2:$O11498,8,FALSE)</f>
        <v>Si</v>
      </c>
      <c r="J74" s="141" t="str">
        <f>VLOOKUP(E74,VIP!$A$2:$O11448,8,FALSE)</f>
        <v>Si</v>
      </c>
      <c r="K74" s="141" t="str">
        <f>VLOOKUP(E74,VIP!$A$2:$O15022,6,0)</f>
        <v>NO</v>
      </c>
      <c r="L74" s="142" t="s">
        <v>2242</v>
      </c>
      <c r="M74" s="98" t="s">
        <v>2442</v>
      </c>
      <c r="N74" s="98" t="s">
        <v>2595</v>
      </c>
      <c r="O74" s="141" t="s">
        <v>2451</v>
      </c>
      <c r="P74" s="141"/>
      <c r="Q74" s="98" t="s">
        <v>2242</v>
      </c>
    </row>
    <row r="75" spans="1:17" ht="18" x14ac:dyDescent="0.25">
      <c r="A75" s="141" t="str">
        <f>VLOOKUP(E75,'LISTADO ATM'!$A$2:$C$901,3,0)</f>
        <v>ESTE</v>
      </c>
      <c r="B75" s="138">
        <v>3335965546</v>
      </c>
      <c r="C75" s="99">
        <v>44401.326354166667</v>
      </c>
      <c r="D75" s="99" t="s">
        <v>2177</v>
      </c>
      <c r="E75" s="133">
        <v>789</v>
      </c>
      <c r="F75" s="141" t="str">
        <f>VLOOKUP(E75,VIP!$A$2:$O14535,2,0)</f>
        <v>DRBR789</v>
      </c>
      <c r="G75" s="141" t="str">
        <f>VLOOKUP(E75,'LISTADO ATM'!$A$2:$B$900,2,0)</f>
        <v>ATM Hotel Bellevue Boca Chica</v>
      </c>
      <c r="H75" s="141" t="str">
        <f>VLOOKUP(E75,VIP!$A$2:$O19496,7,FALSE)</f>
        <v>Si</v>
      </c>
      <c r="I75" s="141" t="str">
        <f>VLOOKUP(E75,VIP!$A$2:$O11461,8,FALSE)</f>
        <v>Si</v>
      </c>
      <c r="J75" s="141" t="str">
        <f>VLOOKUP(E75,VIP!$A$2:$O11411,8,FALSE)</f>
        <v>Si</v>
      </c>
      <c r="K75" s="141" t="str">
        <f>VLOOKUP(E75,VIP!$A$2:$O14985,6,0)</f>
        <v>NO</v>
      </c>
      <c r="L75" s="142" t="s">
        <v>2242</v>
      </c>
      <c r="M75" s="98" t="s">
        <v>2442</v>
      </c>
      <c r="N75" s="98" t="s">
        <v>2449</v>
      </c>
      <c r="O75" s="141" t="s">
        <v>2451</v>
      </c>
      <c r="P75" s="141"/>
      <c r="Q75" s="98" t="s">
        <v>2242</v>
      </c>
    </row>
    <row r="76" spans="1:17" ht="18" x14ac:dyDescent="0.25">
      <c r="A76" s="141" t="str">
        <f>VLOOKUP(E76,'LISTADO ATM'!$A$2:$C$901,3,0)</f>
        <v>DISTRITO NACIONAL</v>
      </c>
      <c r="B76" s="138">
        <v>3335965827</v>
      </c>
      <c r="C76" s="99">
        <v>44401.605937499997</v>
      </c>
      <c r="D76" s="99" t="s">
        <v>2177</v>
      </c>
      <c r="E76" s="133">
        <v>125</v>
      </c>
      <c r="F76" s="141" t="str">
        <f>VLOOKUP(E76,VIP!$A$2:$O14586,2,0)</f>
        <v>DRBR125</v>
      </c>
      <c r="G76" s="141" t="str">
        <f>VLOOKUP(E76,'LISTADO ATM'!$A$2:$B$900,2,0)</f>
        <v xml:space="preserve">ATM Dirección General de Aduanas II </v>
      </c>
      <c r="H76" s="141" t="str">
        <f>VLOOKUP(E76,VIP!$A$2:$O19547,7,FALSE)</f>
        <v>Si</v>
      </c>
      <c r="I76" s="141" t="str">
        <f>VLOOKUP(E76,VIP!$A$2:$O11512,8,FALSE)</f>
        <v>Si</v>
      </c>
      <c r="J76" s="141" t="str">
        <f>VLOOKUP(E76,VIP!$A$2:$O11462,8,FALSE)</f>
        <v>Si</v>
      </c>
      <c r="K76" s="141" t="str">
        <f>VLOOKUP(E76,VIP!$A$2:$O15036,6,0)</f>
        <v>NO</v>
      </c>
      <c r="L76" s="142" t="s">
        <v>2242</v>
      </c>
      <c r="M76" s="98" t="s">
        <v>2442</v>
      </c>
      <c r="N76" s="98" t="s">
        <v>2449</v>
      </c>
      <c r="O76" s="141" t="s">
        <v>2451</v>
      </c>
      <c r="P76" s="141"/>
      <c r="Q76" s="98" t="s">
        <v>2242</v>
      </c>
    </row>
    <row r="77" spans="1:17" ht="18" x14ac:dyDescent="0.25">
      <c r="A77" s="141" t="str">
        <f>VLOOKUP(E77,'LISTADO ATM'!$A$2:$C$901,3,0)</f>
        <v>NORTE</v>
      </c>
      <c r="B77" s="138">
        <v>3335965830</v>
      </c>
      <c r="C77" s="99">
        <v>44401.608993055554</v>
      </c>
      <c r="D77" s="99" t="s">
        <v>2178</v>
      </c>
      <c r="E77" s="133">
        <v>654</v>
      </c>
      <c r="F77" s="141" t="str">
        <f>VLOOKUP(E77,VIP!$A$2:$O14584,2,0)</f>
        <v>DRBR654</v>
      </c>
      <c r="G77" s="141" t="str">
        <f>VLOOKUP(E77,'LISTADO ATM'!$A$2:$B$900,2,0)</f>
        <v>ATM Autoservicio S/M Jumbo Puerto Plata</v>
      </c>
      <c r="H77" s="141" t="str">
        <f>VLOOKUP(E77,VIP!$A$2:$O19545,7,FALSE)</f>
        <v>Si</v>
      </c>
      <c r="I77" s="141" t="str">
        <f>VLOOKUP(E77,VIP!$A$2:$O11510,8,FALSE)</f>
        <v>Si</v>
      </c>
      <c r="J77" s="141" t="str">
        <f>VLOOKUP(E77,VIP!$A$2:$O11460,8,FALSE)</f>
        <v>Si</v>
      </c>
      <c r="K77" s="141" t="str">
        <f>VLOOKUP(E77,VIP!$A$2:$O15034,6,0)</f>
        <v>NO</v>
      </c>
      <c r="L77" s="142" t="s">
        <v>2242</v>
      </c>
      <c r="M77" s="98" t="s">
        <v>2442</v>
      </c>
      <c r="N77" s="98" t="s">
        <v>2449</v>
      </c>
      <c r="O77" s="141" t="s">
        <v>2596</v>
      </c>
      <c r="P77" s="141"/>
      <c r="Q77" s="98" t="s">
        <v>2242</v>
      </c>
    </row>
    <row r="78" spans="1:17" ht="18" x14ac:dyDescent="0.25">
      <c r="A78" s="141" t="str">
        <f>VLOOKUP(E78,'LISTADO ATM'!$A$2:$C$901,3,0)</f>
        <v>ESTE</v>
      </c>
      <c r="B78" s="138">
        <v>3335965957</v>
      </c>
      <c r="C78" s="99">
        <v>44401.85732638889</v>
      </c>
      <c r="D78" s="99" t="s">
        <v>2177</v>
      </c>
      <c r="E78" s="133">
        <v>218</v>
      </c>
      <c r="F78" s="141" t="str">
        <f>VLOOKUP(E78,VIP!$A$2:$O14595,2,0)</f>
        <v>DRBR218</v>
      </c>
      <c r="G78" s="141" t="str">
        <f>VLOOKUP(E78,'LISTADO ATM'!$A$2:$B$900,2,0)</f>
        <v xml:space="preserve">ATM Hotel Secrets Cap Cana II </v>
      </c>
      <c r="H78" s="141" t="str">
        <f>VLOOKUP(E78,VIP!$A$2:$O19556,7,FALSE)</f>
        <v>Si</v>
      </c>
      <c r="I78" s="141" t="str">
        <f>VLOOKUP(E78,VIP!$A$2:$O11521,8,FALSE)</f>
        <v>Si</v>
      </c>
      <c r="J78" s="141" t="str">
        <f>VLOOKUP(E78,VIP!$A$2:$O11471,8,FALSE)</f>
        <v>Si</v>
      </c>
      <c r="K78" s="141" t="str">
        <f>VLOOKUP(E78,VIP!$A$2:$O15045,6,0)</f>
        <v>NO</v>
      </c>
      <c r="L78" s="142" t="s">
        <v>2242</v>
      </c>
      <c r="M78" s="98" t="s">
        <v>2442</v>
      </c>
      <c r="N78" s="98" t="s">
        <v>2449</v>
      </c>
      <c r="O78" s="141" t="s">
        <v>2451</v>
      </c>
      <c r="P78" s="141"/>
      <c r="Q78" s="98" t="s">
        <v>2242</v>
      </c>
    </row>
    <row r="79" spans="1:17" ht="18" x14ac:dyDescent="0.25">
      <c r="A79" s="141" t="str">
        <f>VLOOKUP(E79,'LISTADO ATM'!$A$2:$C$901,3,0)</f>
        <v>DISTRITO NACIONAL</v>
      </c>
      <c r="B79" s="138">
        <v>3335965969</v>
      </c>
      <c r="C79" s="99">
        <v>44401.944398148145</v>
      </c>
      <c r="D79" s="99" t="s">
        <v>2177</v>
      </c>
      <c r="E79" s="133">
        <v>487</v>
      </c>
      <c r="F79" s="141" t="str">
        <f>VLOOKUP(E79,VIP!$A$2:$O14584,2,0)</f>
        <v>DRBR487</v>
      </c>
      <c r="G79" s="141" t="str">
        <f>VLOOKUP(E79,'LISTADO ATM'!$A$2:$B$900,2,0)</f>
        <v xml:space="preserve">ATM Olé Hainamosa </v>
      </c>
      <c r="H79" s="141" t="str">
        <f>VLOOKUP(E79,VIP!$A$2:$O19545,7,FALSE)</f>
        <v>Si</v>
      </c>
      <c r="I79" s="141" t="str">
        <f>VLOOKUP(E79,VIP!$A$2:$O11510,8,FALSE)</f>
        <v>Si</v>
      </c>
      <c r="J79" s="141" t="str">
        <f>VLOOKUP(E79,VIP!$A$2:$O11460,8,FALSE)</f>
        <v>Si</v>
      </c>
      <c r="K79" s="141" t="str">
        <f>VLOOKUP(E79,VIP!$A$2:$O15034,6,0)</f>
        <v>SI</v>
      </c>
      <c r="L79" s="142" t="s">
        <v>2242</v>
      </c>
      <c r="M79" s="98" t="s">
        <v>2442</v>
      </c>
      <c r="N79" s="98" t="s">
        <v>2449</v>
      </c>
      <c r="O79" s="141" t="s">
        <v>2451</v>
      </c>
      <c r="P79" s="141"/>
      <c r="Q79" s="98" t="s">
        <v>2242</v>
      </c>
    </row>
    <row r="80" spans="1:17" ht="18" x14ac:dyDescent="0.25">
      <c r="A80" s="141" t="str">
        <f>VLOOKUP(E80,'LISTADO ATM'!$A$2:$C$901,3,0)</f>
        <v>DISTRITO NACIONAL</v>
      </c>
      <c r="B80" s="138" t="s">
        <v>2606</v>
      </c>
      <c r="C80" s="99">
        <v>44401.955081018517</v>
      </c>
      <c r="D80" s="99" t="s">
        <v>2177</v>
      </c>
      <c r="E80" s="133">
        <v>622</v>
      </c>
      <c r="F80" s="141" t="str">
        <f>VLOOKUP(E80,VIP!$A$2:$O14576,2,0)</f>
        <v>DRBR622</v>
      </c>
      <c r="G80" s="141" t="str">
        <f>VLOOKUP(E80,'LISTADO ATM'!$A$2:$B$900,2,0)</f>
        <v xml:space="preserve">ATM Ayuntamiento D.N. </v>
      </c>
      <c r="H80" s="141" t="str">
        <f>VLOOKUP(E80,VIP!$A$2:$O19537,7,FALSE)</f>
        <v>Si</v>
      </c>
      <c r="I80" s="141" t="str">
        <f>VLOOKUP(E80,VIP!$A$2:$O11502,8,FALSE)</f>
        <v>Si</v>
      </c>
      <c r="J80" s="141" t="str">
        <f>VLOOKUP(E80,VIP!$A$2:$O11452,8,FALSE)</f>
        <v>Si</v>
      </c>
      <c r="K80" s="141" t="str">
        <f>VLOOKUP(E80,VIP!$A$2:$O15026,6,0)</f>
        <v>NO</v>
      </c>
      <c r="L80" s="142" t="s">
        <v>2242</v>
      </c>
      <c r="M80" s="98" t="s">
        <v>2442</v>
      </c>
      <c r="N80" s="98" t="s">
        <v>2449</v>
      </c>
      <c r="O80" s="141" t="s">
        <v>2451</v>
      </c>
      <c r="P80" s="141"/>
      <c r="Q80" s="98" t="s">
        <v>2242</v>
      </c>
    </row>
    <row r="81" spans="1:17" ht="18" x14ac:dyDescent="0.25">
      <c r="A81" s="141" t="str">
        <f>VLOOKUP(E81,'LISTADO ATM'!$A$2:$C$901,3,0)</f>
        <v>DISTRITO NACIONAL</v>
      </c>
      <c r="B81" s="138" t="s">
        <v>2609</v>
      </c>
      <c r="C81" s="99">
        <v>44401.979490740741</v>
      </c>
      <c r="D81" s="99" t="s">
        <v>2177</v>
      </c>
      <c r="E81" s="133">
        <v>527</v>
      </c>
      <c r="F81" s="141" t="str">
        <f>VLOOKUP(E81,VIP!$A$2:$O14579,2,0)</f>
        <v>DRBR527</v>
      </c>
      <c r="G81" s="141" t="str">
        <f>VLOOKUP(E81,'LISTADO ATM'!$A$2:$B$900,2,0)</f>
        <v>ATM Oficina Zona Oriental II</v>
      </c>
      <c r="H81" s="141" t="str">
        <f>VLOOKUP(E81,VIP!$A$2:$O19540,7,FALSE)</f>
        <v>Si</v>
      </c>
      <c r="I81" s="141" t="str">
        <f>VLOOKUP(E81,VIP!$A$2:$O11505,8,FALSE)</f>
        <v>Si</v>
      </c>
      <c r="J81" s="141" t="str">
        <f>VLOOKUP(E81,VIP!$A$2:$O11455,8,FALSE)</f>
        <v>Si</v>
      </c>
      <c r="K81" s="141" t="str">
        <f>VLOOKUP(E81,VIP!$A$2:$O15029,6,0)</f>
        <v>SI</v>
      </c>
      <c r="L81" s="142" t="s">
        <v>2242</v>
      </c>
      <c r="M81" s="98" t="s">
        <v>2442</v>
      </c>
      <c r="N81" s="98" t="s">
        <v>2449</v>
      </c>
      <c r="O81" s="141" t="s">
        <v>2451</v>
      </c>
      <c r="P81" s="141"/>
      <c r="Q81" s="98" t="s">
        <v>2242</v>
      </c>
    </row>
    <row r="82" spans="1:17" ht="18" x14ac:dyDescent="0.25">
      <c r="A82" s="141" t="str">
        <f>VLOOKUP(E82,'LISTADO ATM'!$A$2:$C$901,3,0)</f>
        <v>DISTRITO NACIONAL</v>
      </c>
      <c r="B82" s="138" t="s">
        <v>2611</v>
      </c>
      <c r="C82" s="99">
        <v>44402.088576388887</v>
      </c>
      <c r="D82" s="99" t="s">
        <v>2177</v>
      </c>
      <c r="E82" s="133">
        <v>744</v>
      </c>
      <c r="F82" s="141" t="str">
        <f>VLOOKUP(E82,VIP!$A$2:$O14581,2,0)</f>
        <v>DRBR289</v>
      </c>
      <c r="G82" s="141" t="str">
        <f>VLOOKUP(E82,'LISTADO ATM'!$A$2:$B$900,2,0)</f>
        <v xml:space="preserve">ATM Multicentro La Sirena Venezuela </v>
      </c>
      <c r="H82" s="141" t="str">
        <f>VLOOKUP(E82,VIP!$A$2:$O19542,7,FALSE)</f>
        <v>Si</v>
      </c>
      <c r="I82" s="141" t="str">
        <f>VLOOKUP(E82,VIP!$A$2:$O11507,8,FALSE)</f>
        <v>Si</v>
      </c>
      <c r="J82" s="141" t="str">
        <f>VLOOKUP(E82,VIP!$A$2:$O11457,8,FALSE)</f>
        <v>Si</v>
      </c>
      <c r="K82" s="141" t="str">
        <f>VLOOKUP(E82,VIP!$A$2:$O15031,6,0)</f>
        <v>SI</v>
      </c>
      <c r="L82" s="142" t="s">
        <v>2242</v>
      </c>
      <c r="M82" s="98" t="s">
        <v>2442</v>
      </c>
      <c r="N82" s="98" t="s">
        <v>2449</v>
      </c>
      <c r="O82" s="141" t="s">
        <v>2451</v>
      </c>
      <c r="P82" s="141"/>
      <c r="Q82" s="98" t="s">
        <v>2242</v>
      </c>
    </row>
    <row r="83" spans="1:17" ht="18" x14ac:dyDescent="0.25">
      <c r="A83" s="141" t="str">
        <f>VLOOKUP(E83,'LISTADO ATM'!$A$2:$C$901,3,0)</f>
        <v>SUR</v>
      </c>
      <c r="B83" s="138">
        <v>3335966035</v>
      </c>
      <c r="C83" s="99">
        <v>44402.515856481485</v>
      </c>
      <c r="D83" s="99" t="s">
        <v>2177</v>
      </c>
      <c r="E83" s="133">
        <v>6</v>
      </c>
      <c r="F83" s="141" t="str">
        <f>VLOOKUP(E83,VIP!$A$2:$O14629,2,0)</f>
        <v>DRBR006</v>
      </c>
      <c r="G83" s="141" t="str">
        <f>VLOOKUP(E83,'LISTADO ATM'!$A$2:$B$900,2,0)</f>
        <v xml:space="preserve">ATM Plaza WAO San Juan </v>
      </c>
      <c r="H83" s="141" t="str">
        <f>VLOOKUP(E83,VIP!$A$2:$O19590,7,FALSE)</f>
        <v>N/A</v>
      </c>
      <c r="I83" s="141" t="str">
        <f>VLOOKUP(E83,VIP!$A$2:$O11555,8,FALSE)</f>
        <v>N/A</v>
      </c>
      <c r="J83" s="141" t="str">
        <f>VLOOKUP(E83,VIP!$A$2:$O11505,8,FALSE)</f>
        <v>N/A</v>
      </c>
      <c r="K83" s="141" t="str">
        <f>VLOOKUP(E83,VIP!$A$2:$O15079,6,0)</f>
        <v/>
      </c>
      <c r="L83" s="142" t="s">
        <v>2242</v>
      </c>
      <c r="M83" s="98" t="s">
        <v>2442</v>
      </c>
      <c r="N83" s="98" t="s">
        <v>2449</v>
      </c>
      <c r="O83" s="141" t="s">
        <v>2451</v>
      </c>
      <c r="P83" s="141"/>
      <c r="Q83" s="98" t="s">
        <v>2242</v>
      </c>
    </row>
    <row r="84" spans="1:17" ht="18" x14ac:dyDescent="0.25">
      <c r="A84" s="141" t="str">
        <f>VLOOKUP(E84,'LISTADO ATM'!$A$2:$C$901,3,0)</f>
        <v>NORTE</v>
      </c>
      <c r="B84" s="138" t="s">
        <v>2631</v>
      </c>
      <c r="C84" s="99">
        <v>44402.253229166665</v>
      </c>
      <c r="D84" s="99" t="s">
        <v>2465</v>
      </c>
      <c r="E84" s="133">
        <v>965</v>
      </c>
      <c r="F84" s="141" t="str">
        <f>VLOOKUP(E84,VIP!$A$2:$O14601,2,0)</f>
        <v>DRBR965</v>
      </c>
      <c r="G84" s="141" t="str">
        <f>VLOOKUP(E84,'LISTADO ATM'!$A$2:$B$900,2,0)</f>
        <v xml:space="preserve">ATM S/M La Fuente FUN (Santiago) </v>
      </c>
      <c r="H84" s="141" t="str">
        <f>VLOOKUP(E84,VIP!$A$2:$O19562,7,FALSE)</f>
        <v>Si</v>
      </c>
      <c r="I84" s="141" t="str">
        <f>VLOOKUP(E84,VIP!$A$2:$O11527,8,FALSE)</f>
        <v>Si</v>
      </c>
      <c r="J84" s="141" t="str">
        <f>VLOOKUP(E84,VIP!$A$2:$O11477,8,FALSE)</f>
        <v>Si</v>
      </c>
      <c r="K84" s="141" t="str">
        <f>VLOOKUP(E84,VIP!$A$2:$O15051,6,0)</f>
        <v>NO</v>
      </c>
      <c r="L84" s="142" t="s">
        <v>2557</v>
      </c>
      <c r="M84" s="98" t="s">
        <v>2442</v>
      </c>
      <c r="N84" s="98" t="s">
        <v>2449</v>
      </c>
      <c r="O84" s="141" t="s">
        <v>2466</v>
      </c>
      <c r="P84" s="141"/>
      <c r="Q84" s="98" t="s">
        <v>2557</v>
      </c>
    </row>
    <row r="85" spans="1:17" ht="18" x14ac:dyDescent="0.25">
      <c r="A85" s="141" t="str">
        <f>VLOOKUP(E85,'LISTADO ATM'!$A$2:$C$901,3,0)</f>
        <v>NORTE</v>
      </c>
      <c r="B85" s="138">
        <v>3335965840</v>
      </c>
      <c r="C85" s="99">
        <v>44401.622916666667</v>
      </c>
      <c r="D85" s="99" t="s">
        <v>2465</v>
      </c>
      <c r="E85" s="133">
        <v>256</v>
      </c>
      <c r="F85" s="141" t="str">
        <f>VLOOKUP(E85,VIP!$A$2:$O14601,2,0)</f>
        <v>DRBR256</v>
      </c>
      <c r="G85" s="141" t="str">
        <f>VLOOKUP(E85,'LISTADO ATM'!$A$2:$B$900,2,0)</f>
        <v xml:space="preserve">ATM Oficina Licey Al Medio </v>
      </c>
      <c r="H85" s="141" t="str">
        <f>VLOOKUP(E85,VIP!$A$2:$O19562,7,FALSE)</f>
        <v>Si</v>
      </c>
      <c r="I85" s="141" t="str">
        <f>VLOOKUP(E85,VIP!$A$2:$O11527,8,FALSE)</f>
        <v>Si</v>
      </c>
      <c r="J85" s="141" t="str">
        <f>VLOOKUP(E85,VIP!$A$2:$O11477,8,FALSE)</f>
        <v>Si</v>
      </c>
      <c r="K85" s="141" t="str">
        <f>VLOOKUP(E85,VIP!$A$2:$O15051,6,0)</f>
        <v>NO</v>
      </c>
      <c r="L85" s="142" t="s">
        <v>2556</v>
      </c>
      <c r="M85" s="98" t="s">
        <v>2442</v>
      </c>
      <c r="N85" s="98" t="s">
        <v>2449</v>
      </c>
      <c r="O85" s="141" t="s">
        <v>2466</v>
      </c>
      <c r="P85" s="141"/>
      <c r="Q85" s="98" t="s">
        <v>2556</v>
      </c>
    </row>
    <row r="86" spans="1:17" ht="18" x14ac:dyDescent="0.25">
      <c r="A86" s="141" t="str">
        <f>VLOOKUP(E86,'LISTADO ATM'!$A$2:$C$901,3,0)</f>
        <v>NORTE</v>
      </c>
      <c r="B86" s="138">
        <v>3335965934</v>
      </c>
      <c r="C86" s="99">
        <v>44401.805578703701</v>
      </c>
      <c r="D86" s="99" t="s">
        <v>2465</v>
      </c>
      <c r="E86" s="133">
        <v>956</v>
      </c>
      <c r="F86" s="141" t="str">
        <f>VLOOKUP(E86,VIP!$A$2:$O14617,2,0)</f>
        <v>DRBR956</v>
      </c>
      <c r="G86" s="141" t="str">
        <f>VLOOKUP(E86,'LISTADO ATM'!$A$2:$B$900,2,0)</f>
        <v xml:space="preserve">ATM Autoservicio El Jaya (SFM) </v>
      </c>
      <c r="H86" s="141" t="str">
        <f>VLOOKUP(E86,VIP!$A$2:$O19578,7,FALSE)</f>
        <v>Si</v>
      </c>
      <c r="I86" s="141" t="str">
        <f>VLOOKUP(E86,VIP!$A$2:$O11543,8,FALSE)</f>
        <v>Si</v>
      </c>
      <c r="J86" s="141" t="str">
        <f>VLOOKUP(E86,VIP!$A$2:$O11493,8,FALSE)</f>
        <v>Si</v>
      </c>
      <c r="K86" s="141" t="str">
        <f>VLOOKUP(E86,VIP!$A$2:$O15067,6,0)</f>
        <v>NO</v>
      </c>
      <c r="L86" s="142" t="s">
        <v>2556</v>
      </c>
      <c r="M86" s="98" t="s">
        <v>2442</v>
      </c>
      <c r="N86" s="98" t="s">
        <v>2449</v>
      </c>
      <c r="O86" s="141" t="s">
        <v>2466</v>
      </c>
      <c r="P86" s="141"/>
      <c r="Q86" s="98" t="s">
        <v>2556</v>
      </c>
    </row>
    <row r="87" spans="1:17" ht="18" x14ac:dyDescent="0.25">
      <c r="A87" s="141" t="str">
        <f>VLOOKUP(E87,'LISTADO ATM'!$A$2:$C$901,3,0)</f>
        <v>DISTRITO NACIONAL</v>
      </c>
      <c r="B87" s="138">
        <v>3335965936</v>
      </c>
      <c r="C87" s="99">
        <v>44401.80636574074</v>
      </c>
      <c r="D87" s="99" t="s">
        <v>2445</v>
      </c>
      <c r="E87" s="133">
        <v>753</v>
      </c>
      <c r="F87" s="141" t="str">
        <f>VLOOKUP(E87,VIP!$A$2:$O14615,2,0)</f>
        <v>DRBR753</v>
      </c>
      <c r="G87" s="141" t="str">
        <f>VLOOKUP(E87,'LISTADO ATM'!$A$2:$B$900,2,0)</f>
        <v xml:space="preserve">ATM S/M Nacional Tiradentes </v>
      </c>
      <c r="H87" s="141" t="str">
        <f>VLOOKUP(E87,VIP!$A$2:$O19576,7,FALSE)</f>
        <v>Si</v>
      </c>
      <c r="I87" s="141" t="str">
        <f>VLOOKUP(E87,VIP!$A$2:$O11541,8,FALSE)</f>
        <v>Si</v>
      </c>
      <c r="J87" s="141" t="str">
        <f>VLOOKUP(E87,VIP!$A$2:$O11491,8,FALSE)</f>
        <v>Si</v>
      </c>
      <c r="K87" s="141" t="str">
        <f>VLOOKUP(E87,VIP!$A$2:$O15065,6,0)</f>
        <v>NO</v>
      </c>
      <c r="L87" s="142" t="s">
        <v>2556</v>
      </c>
      <c r="M87" s="98" t="s">
        <v>2442</v>
      </c>
      <c r="N87" s="98" t="s">
        <v>2449</v>
      </c>
      <c r="O87" s="141" t="s">
        <v>2450</v>
      </c>
      <c r="P87" s="141"/>
      <c r="Q87" s="98" t="s">
        <v>2556</v>
      </c>
    </row>
    <row r="88" spans="1:17" ht="18" x14ac:dyDescent="0.25">
      <c r="A88" s="141" t="str">
        <f>VLOOKUP(E88,'LISTADO ATM'!$A$2:$C$901,3,0)</f>
        <v>DISTRITO NACIONAL</v>
      </c>
      <c r="B88" s="138">
        <v>3335965942</v>
      </c>
      <c r="C88" s="99">
        <v>44401.811782407407</v>
      </c>
      <c r="D88" s="99" t="s">
        <v>2445</v>
      </c>
      <c r="E88" s="133">
        <v>453</v>
      </c>
      <c r="F88" s="141" t="str">
        <f>VLOOKUP(E88,VIP!$A$2:$O14609,2,0)</f>
        <v>DRBR453</v>
      </c>
      <c r="G88" s="141" t="str">
        <f>VLOOKUP(E88,'LISTADO ATM'!$A$2:$B$900,2,0)</f>
        <v xml:space="preserve">ATM Autobanco Sarasota II </v>
      </c>
      <c r="H88" s="141" t="str">
        <f>VLOOKUP(E88,VIP!$A$2:$O19570,7,FALSE)</f>
        <v>Si</v>
      </c>
      <c r="I88" s="141" t="str">
        <f>VLOOKUP(E88,VIP!$A$2:$O11535,8,FALSE)</f>
        <v>Si</v>
      </c>
      <c r="J88" s="141" t="str">
        <f>VLOOKUP(E88,VIP!$A$2:$O11485,8,FALSE)</f>
        <v>Si</v>
      </c>
      <c r="K88" s="141" t="str">
        <f>VLOOKUP(E88,VIP!$A$2:$O15059,6,0)</f>
        <v>SI</v>
      </c>
      <c r="L88" s="142" t="s">
        <v>2556</v>
      </c>
      <c r="M88" s="98" t="s">
        <v>2442</v>
      </c>
      <c r="N88" s="98" t="s">
        <v>2449</v>
      </c>
      <c r="O88" s="141" t="s">
        <v>2450</v>
      </c>
      <c r="P88" s="141"/>
      <c r="Q88" s="98" t="s">
        <v>2556</v>
      </c>
    </row>
    <row r="89" spans="1:17" ht="18" x14ac:dyDescent="0.25">
      <c r="A89" s="141" t="str">
        <f>VLOOKUP(E89,'LISTADO ATM'!$A$2:$C$901,3,0)</f>
        <v>NORTE</v>
      </c>
      <c r="B89" s="138">
        <v>3335965943</v>
      </c>
      <c r="C89" s="99">
        <v>44401.812962962962</v>
      </c>
      <c r="D89" s="99" t="s">
        <v>2465</v>
      </c>
      <c r="E89" s="133">
        <v>380</v>
      </c>
      <c r="F89" s="141" t="str">
        <f>VLOOKUP(E89,VIP!$A$2:$O14608,2,0)</f>
        <v>DRBR380</v>
      </c>
      <c r="G89" s="141" t="str">
        <f>VLOOKUP(E89,'LISTADO ATM'!$A$2:$B$900,2,0)</f>
        <v xml:space="preserve">ATM Oficina Navarrete </v>
      </c>
      <c r="H89" s="141" t="str">
        <f>VLOOKUP(E89,VIP!$A$2:$O19569,7,FALSE)</f>
        <v>Si</v>
      </c>
      <c r="I89" s="141" t="str">
        <f>VLOOKUP(E89,VIP!$A$2:$O11534,8,FALSE)</f>
        <v>Si</v>
      </c>
      <c r="J89" s="141" t="str">
        <f>VLOOKUP(E89,VIP!$A$2:$O11484,8,FALSE)</f>
        <v>Si</v>
      </c>
      <c r="K89" s="141" t="str">
        <f>VLOOKUP(E89,VIP!$A$2:$O15058,6,0)</f>
        <v>NO</v>
      </c>
      <c r="L89" s="142" t="s">
        <v>2556</v>
      </c>
      <c r="M89" s="98" t="s">
        <v>2442</v>
      </c>
      <c r="N89" s="98" t="s">
        <v>2449</v>
      </c>
      <c r="O89" s="141" t="s">
        <v>2466</v>
      </c>
      <c r="P89" s="141"/>
      <c r="Q89" s="98" t="s">
        <v>2556</v>
      </c>
    </row>
    <row r="90" spans="1:17" ht="18" x14ac:dyDescent="0.25">
      <c r="A90" s="141" t="str">
        <f>VLOOKUP(E90,'LISTADO ATM'!$A$2:$C$901,3,0)</f>
        <v>SUR</v>
      </c>
      <c r="B90" s="138">
        <v>3335965946</v>
      </c>
      <c r="C90" s="99">
        <v>44401.826157407406</v>
      </c>
      <c r="D90" s="99" t="s">
        <v>2465</v>
      </c>
      <c r="E90" s="133">
        <v>733</v>
      </c>
      <c r="F90" s="141" t="str">
        <f>VLOOKUP(E90,VIP!$A$2:$O14605,2,0)</f>
        <v>DRBR484</v>
      </c>
      <c r="G90" s="141" t="str">
        <f>VLOOKUP(E90,'LISTADO ATM'!$A$2:$B$900,2,0)</f>
        <v xml:space="preserve">ATM Zona Franca Perdenales </v>
      </c>
      <c r="H90" s="141" t="str">
        <f>VLOOKUP(E90,VIP!$A$2:$O19566,7,FALSE)</f>
        <v>Si</v>
      </c>
      <c r="I90" s="141" t="str">
        <f>VLOOKUP(E90,VIP!$A$2:$O11531,8,FALSE)</f>
        <v>Si</v>
      </c>
      <c r="J90" s="141" t="str">
        <f>VLOOKUP(E90,VIP!$A$2:$O11481,8,FALSE)</f>
        <v>Si</v>
      </c>
      <c r="K90" s="141" t="str">
        <f>VLOOKUP(E90,VIP!$A$2:$O15055,6,0)</f>
        <v>NO</v>
      </c>
      <c r="L90" s="142" t="s">
        <v>2556</v>
      </c>
      <c r="M90" s="98" t="s">
        <v>2442</v>
      </c>
      <c r="N90" s="98" t="s">
        <v>2449</v>
      </c>
      <c r="O90" s="141" t="s">
        <v>2466</v>
      </c>
      <c r="P90" s="141"/>
      <c r="Q90" s="98" t="s">
        <v>2556</v>
      </c>
    </row>
    <row r="91" spans="1:17" ht="18" x14ac:dyDescent="0.25">
      <c r="A91" s="141" t="str">
        <f>VLOOKUP(E91,'LISTADO ATM'!$A$2:$C$901,3,0)</f>
        <v>NORTE</v>
      </c>
      <c r="B91" s="138">
        <v>3335966011</v>
      </c>
      <c r="C91" s="99">
        <v>44402.352870370371</v>
      </c>
      <c r="D91" s="99" t="s">
        <v>2465</v>
      </c>
      <c r="E91" s="133">
        <v>97</v>
      </c>
      <c r="F91" s="141" t="str">
        <f>VLOOKUP(E91,VIP!$A$2:$O14616,2,0)</f>
        <v>DRBR097</v>
      </c>
      <c r="G91" s="141" t="str">
        <f>VLOOKUP(E91,'LISTADO ATM'!$A$2:$B$900,2,0)</f>
        <v xml:space="preserve">ATM Oficina Villa Riva </v>
      </c>
      <c r="H91" s="141" t="str">
        <f>VLOOKUP(E91,VIP!$A$2:$O19577,7,FALSE)</f>
        <v>Si</v>
      </c>
      <c r="I91" s="141" t="str">
        <f>VLOOKUP(E91,VIP!$A$2:$O11542,8,FALSE)</f>
        <v>Si</v>
      </c>
      <c r="J91" s="141" t="str">
        <f>VLOOKUP(E91,VIP!$A$2:$O11492,8,FALSE)</f>
        <v>Si</v>
      </c>
      <c r="K91" s="141" t="str">
        <f>VLOOKUP(E91,VIP!$A$2:$O15066,6,0)</f>
        <v>NO</v>
      </c>
      <c r="L91" s="142" t="s">
        <v>2556</v>
      </c>
      <c r="M91" s="98" t="s">
        <v>2442</v>
      </c>
      <c r="N91" s="98" t="s">
        <v>2449</v>
      </c>
      <c r="O91" s="141" t="s">
        <v>2466</v>
      </c>
      <c r="P91" s="141"/>
      <c r="Q91" s="98" t="s">
        <v>2556</v>
      </c>
    </row>
    <row r="92" spans="1:17" ht="18" x14ac:dyDescent="0.25">
      <c r="A92" s="141" t="str">
        <f>VLOOKUP(E92,'LISTADO ATM'!$A$2:$C$901,3,0)</f>
        <v>DISTRITO NACIONAL</v>
      </c>
      <c r="B92" s="138">
        <v>3335966043</v>
      </c>
      <c r="C92" s="99">
        <v>44402.581620370373</v>
      </c>
      <c r="D92" s="99" t="s">
        <v>2465</v>
      </c>
      <c r="E92" s="133">
        <v>234</v>
      </c>
      <c r="F92" s="141" t="str">
        <f>VLOOKUP(E92,VIP!$A$2:$O14622,2,0)</f>
        <v>DRBR234</v>
      </c>
      <c r="G92" s="141" t="str">
        <f>VLOOKUP(E92,'LISTADO ATM'!$A$2:$B$900,2,0)</f>
        <v xml:space="preserve">ATM Oficina Boca Chica I </v>
      </c>
      <c r="H92" s="141" t="str">
        <f>VLOOKUP(E92,VIP!$A$2:$O19583,7,FALSE)</f>
        <v>Si</v>
      </c>
      <c r="I92" s="141" t="str">
        <f>VLOOKUP(E92,VIP!$A$2:$O11548,8,FALSE)</f>
        <v>Si</v>
      </c>
      <c r="J92" s="141" t="str">
        <f>VLOOKUP(E92,VIP!$A$2:$O11498,8,FALSE)</f>
        <v>Si</v>
      </c>
      <c r="K92" s="141" t="str">
        <f>VLOOKUP(E92,VIP!$A$2:$O15072,6,0)</f>
        <v>NO</v>
      </c>
      <c r="L92" s="142" t="s">
        <v>2644</v>
      </c>
      <c r="M92" s="98" t="s">
        <v>2442</v>
      </c>
      <c r="N92" s="98" t="s">
        <v>2449</v>
      </c>
      <c r="O92" s="141" t="s">
        <v>2466</v>
      </c>
      <c r="P92" s="141"/>
      <c r="Q92" s="98" t="s">
        <v>2644</v>
      </c>
    </row>
    <row r="93" spans="1:17" ht="18" x14ac:dyDescent="0.25">
      <c r="A93" s="141" t="str">
        <f>VLOOKUP(E93,'LISTADO ATM'!$A$2:$C$901,3,0)</f>
        <v>NORTE</v>
      </c>
      <c r="B93" s="138">
        <v>3335966039</v>
      </c>
      <c r="C93" s="99">
        <v>44402.559224537035</v>
      </c>
      <c r="D93" s="99" t="s">
        <v>2594</v>
      </c>
      <c r="E93" s="133">
        <v>383</v>
      </c>
      <c r="F93" s="141" t="str">
        <f>VLOOKUP(E93,VIP!$A$2:$O14625,2,0)</f>
        <v>DRBR383</v>
      </c>
      <c r="G93" s="141" t="str">
        <f>VLOOKUP(E93,'LISTADO ATM'!$A$2:$B$900,2,0)</f>
        <v>ATM S/M Daniel (Dajabón)</v>
      </c>
      <c r="H93" s="141" t="str">
        <f>VLOOKUP(E93,VIP!$A$2:$O19586,7,FALSE)</f>
        <v>N/A</v>
      </c>
      <c r="I93" s="141" t="str">
        <f>VLOOKUP(E93,VIP!$A$2:$O11551,8,FALSE)</f>
        <v>N/A</v>
      </c>
      <c r="J93" s="141" t="str">
        <f>VLOOKUP(E93,VIP!$A$2:$O11501,8,FALSE)</f>
        <v>N/A</v>
      </c>
      <c r="K93" s="141" t="str">
        <f>VLOOKUP(E93,VIP!$A$2:$O15075,6,0)</f>
        <v>N/A</v>
      </c>
      <c r="L93" s="142" t="s">
        <v>2644</v>
      </c>
      <c r="M93" s="98" t="s">
        <v>2442</v>
      </c>
      <c r="N93" s="98" t="s">
        <v>2449</v>
      </c>
      <c r="O93" s="141" t="s">
        <v>2597</v>
      </c>
      <c r="P93" s="141"/>
      <c r="Q93" s="98" t="s">
        <v>2644</v>
      </c>
    </row>
    <row r="94" spans="1:17" ht="18" x14ac:dyDescent="0.25">
      <c r="A94" s="141" t="str">
        <f>VLOOKUP(E94,'LISTADO ATM'!$A$2:$C$901,3,0)</f>
        <v>NORTE</v>
      </c>
      <c r="B94" s="138">
        <v>3335966038</v>
      </c>
      <c r="C94" s="99">
        <v>44402.540752314817</v>
      </c>
      <c r="D94" s="99" t="s">
        <v>2177</v>
      </c>
      <c r="E94" s="133">
        <v>92</v>
      </c>
      <c r="F94" s="141" t="str">
        <f>VLOOKUP(E94,VIP!$A$2:$O14626,2,0)</f>
        <v>DRBR092</v>
      </c>
      <c r="G94" s="141" t="str">
        <f>VLOOKUP(E94,'LISTADO ATM'!$A$2:$B$900,2,0)</f>
        <v xml:space="preserve">ATM Oficina Salcedo </v>
      </c>
      <c r="H94" s="141" t="str">
        <f>VLOOKUP(E94,VIP!$A$2:$O19587,7,FALSE)</f>
        <v>Si</v>
      </c>
      <c r="I94" s="141" t="str">
        <f>VLOOKUP(E94,VIP!$A$2:$O11552,8,FALSE)</f>
        <v>Si</v>
      </c>
      <c r="J94" s="141" t="str">
        <f>VLOOKUP(E94,VIP!$A$2:$O11502,8,FALSE)</f>
        <v>Si</v>
      </c>
      <c r="K94" s="141" t="str">
        <f>VLOOKUP(E94,VIP!$A$2:$O15076,6,0)</f>
        <v>SI</v>
      </c>
      <c r="L94" s="142" t="s">
        <v>2644</v>
      </c>
      <c r="M94" s="98" t="s">
        <v>2442</v>
      </c>
      <c r="N94" s="98" t="s">
        <v>2449</v>
      </c>
      <c r="O94" s="141" t="s">
        <v>2451</v>
      </c>
      <c r="P94" s="141"/>
      <c r="Q94" s="98" t="s">
        <v>2644</v>
      </c>
    </row>
    <row r="95" spans="1:17" ht="18" x14ac:dyDescent="0.25">
      <c r="A95" s="141" t="str">
        <f>VLOOKUP(E95,'LISTADO ATM'!$A$2:$C$901,3,0)</f>
        <v>DISTRITO NACIONAL</v>
      </c>
      <c r="B95" s="138">
        <v>3335966037</v>
      </c>
      <c r="C95" s="99">
        <v>44402.535497685189</v>
      </c>
      <c r="D95" s="99" t="s">
        <v>2177</v>
      </c>
      <c r="E95" s="133">
        <v>232</v>
      </c>
      <c r="F95" s="141" t="str">
        <f>VLOOKUP(E95,VIP!$A$2:$O14627,2,0)</f>
        <v>DRBR232</v>
      </c>
      <c r="G95" s="141" t="str">
        <f>VLOOKUP(E95,'LISTADO ATM'!$A$2:$B$900,2,0)</f>
        <v xml:space="preserve">ATM S/M Nacional Charles de Gaulle </v>
      </c>
      <c r="H95" s="141" t="str">
        <f>VLOOKUP(E95,VIP!$A$2:$O19588,7,FALSE)</f>
        <v>Si</v>
      </c>
      <c r="I95" s="141" t="str">
        <f>VLOOKUP(E95,VIP!$A$2:$O11553,8,FALSE)</f>
        <v>Si</v>
      </c>
      <c r="J95" s="141" t="str">
        <f>VLOOKUP(E95,VIP!$A$2:$O11503,8,FALSE)</f>
        <v>Si</v>
      </c>
      <c r="K95" s="141" t="str">
        <f>VLOOKUP(E95,VIP!$A$2:$O15077,6,0)</f>
        <v>SI</v>
      </c>
      <c r="L95" s="142" t="s">
        <v>2644</v>
      </c>
      <c r="M95" s="98" t="s">
        <v>2442</v>
      </c>
      <c r="N95" s="98" t="s">
        <v>2449</v>
      </c>
      <c r="O95" s="141" t="s">
        <v>2451</v>
      </c>
      <c r="P95" s="141"/>
      <c r="Q95" s="98" t="s">
        <v>2644</v>
      </c>
    </row>
    <row r="96" spans="1:17" ht="18" x14ac:dyDescent="0.25">
      <c r="A96" s="141" t="str">
        <f>VLOOKUP(E96,'LISTADO ATM'!$A$2:$C$901,3,0)</f>
        <v>SUR</v>
      </c>
      <c r="B96" s="138">
        <v>3335966034</v>
      </c>
      <c r="C96" s="99">
        <v>44402.513483796298</v>
      </c>
      <c r="D96" s="99" t="s">
        <v>2177</v>
      </c>
      <c r="E96" s="133">
        <v>871</v>
      </c>
      <c r="F96" s="141" t="str">
        <f>VLOOKUP(E96,VIP!$A$2:$O14630,2,0)</f>
        <v>DRBR871</v>
      </c>
      <c r="G96" s="141" t="str">
        <f>VLOOKUP(E96,'LISTADO ATM'!$A$2:$B$900,2,0)</f>
        <v>ATM Plaza Cultural San Juan</v>
      </c>
      <c r="H96" s="141" t="str">
        <f>VLOOKUP(E96,VIP!$A$2:$O19591,7,FALSE)</f>
        <v>N/A</v>
      </c>
      <c r="I96" s="141" t="str">
        <f>VLOOKUP(E96,VIP!$A$2:$O11556,8,FALSE)</f>
        <v>N/A</v>
      </c>
      <c r="J96" s="141" t="str">
        <f>VLOOKUP(E96,VIP!$A$2:$O11506,8,FALSE)</f>
        <v>N/A</v>
      </c>
      <c r="K96" s="141" t="str">
        <f>VLOOKUP(E96,VIP!$A$2:$O15080,6,0)</f>
        <v>N/A</v>
      </c>
      <c r="L96" s="142" t="s">
        <v>2644</v>
      </c>
      <c r="M96" s="98" t="s">
        <v>2442</v>
      </c>
      <c r="N96" s="98" t="s">
        <v>2449</v>
      </c>
      <c r="O96" s="141" t="s">
        <v>2451</v>
      </c>
      <c r="P96" s="141"/>
      <c r="Q96" s="98" t="s">
        <v>2644</v>
      </c>
    </row>
    <row r="97" spans="1:17" ht="18" x14ac:dyDescent="0.25">
      <c r="A97" s="141" t="str">
        <f>VLOOKUP(E97,'LISTADO ATM'!$A$2:$C$901,3,0)</f>
        <v>DISTRITO NACIONAL</v>
      </c>
      <c r="B97" s="138">
        <v>3335965451</v>
      </c>
      <c r="C97" s="99">
        <v>44400.724178240744</v>
      </c>
      <c r="D97" s="99" t="s">
        <v>2445</v>
      </c>
      <c r="E97" s="133">
        <v>578</v>
      </c>
      <c r="F97" s="141" t="str">
        <f>VLOOKUP(E97,VIP!$A$2:$O14575,2,0)</f>
        <v>DRBR324</v>
      </c>
      <c r="G97" s="141" t="str">
        <f>VLOOKUP(E97,'LISTADO ATM'!$A$2:$B$900,2,0)</f>
        <v xml:space="preserve">ATM Procuraduría General de la República </v>
      </c>
      <c r="H97" s="141" t="str">
        <f>VLOOKUP(E97,VIP!$A$2:$O19536,7,FALSE)</f>
        <v>Si</v>
      </c>
      <c r="I97" s="141" t="str">
        <f>VLOOKUP(E97,VIP!$A$2:$O11501,8,FALSE)</f>
        <v>No</v>
      </c>
      <c r="J97" s="141" t="str">
        <f>VLOOKUP(E97,VIP!$A$2:$O11451,8,FALSE)</f>
        <v>No</v>
      </c>
      <c r="K97" s="141" t="str">
        <f>VLOOKUP(E97,VIP!$A$2:$O15025,6,0)</f>
        <v>NO</v>
      </c>
      <c r="L97" s="142" t="s">
        <v>2438</v>
      </c>
      <c r="M97" s="98" t="s">
        <v>2442</v>
      </c>
      <c r="N97" s="98" t="s">
        <v>2595</v>
      </c>
      <c r="O97" s="141" t="s">
        <v>2450</v>
      </c>
      <c r="P97" s="141"/>
      <c r="Q97" s="98" t="s">
        <v>2438</v>
      </c>
    </row>
    <row r="98" spans="1:17" ht="18" x14ac:dyDescent="0.25">
      <c r="A98" s="141" t="str">
        <f>VLOOKUP(E98,'LISTADO ATM'!$A$2:$C$901,3,0)</f>
        <v>DISTRITO NACIONAL</v>
      </c>
      <c r="B98" s="138">
        <v>3335965452</v>
      </c>
      <c r="C98" s="99">
        <v>44400.725590277776</v>
      </c>
      <c r="D98" s="99" t="s">
        <v>2445</v>
      </c>
      <c r="E98" s="133">
        <v>611</v>
      </c>
      <c r="F98" s="141" t="str">
        <f>VLOOKUP(E98,VIP!$A$2:$O14574,2,0)</f>
        <v>DRBR611</v>
      </c>
      <c r="G98" s="141" t="str">
        <f>VLOOKUP(E98,'LISTADO ATM'!$A$2:$B$900,2,0)</f>
        <v xml:space="preserve">ATM DGII Sede Central </v>
      </c>
      <c r="H98" s="141" t="str">
        <f>VLOOKUP(E98,VIP!$A$2:$O19535,7,FALSE)</f>
        <v>Si</v>
      </c>
      <c r="I98" s="141" t="str">
        <f>VLOOKUP(E98,VIP!$A$2:$O11500,8,FALSE)</f>
        <v>Si</v>
      </c>
      <c r="J98" s="141" t="str">
        <f>VLOOKUP(E98,VIP!$A$2:$O11450,8,FALSE)</f>
        <v>Si</v>
      </c>
      <c r="K98" s="141" t="str">
        <f>VLOOKUP(E98,VIP!$A$2:$O15024,6,0)</f>
        <v>NO</v>
      </c>
      <c r="L98" s="142" t="s">
        <v>2438</v>
      </c>
      <c r="M98" s="98" t="s">
        <v>2442</v>
      </c>
      <c r="N98" s="98" t="s">
        <v>2595</v>
      </c>
      <c r="O98" s="141" t="s">
        <v>2450</v>
      </c>
      <c r="P98" s="141"/>
      <c r="Q98" s="98" t="s">
        <v>2438</v>
      </c>
    </row>
    <row r="99" spans="1:17" ht="18" x14ac:dyDescent="0.25">
      <c r="A99" s="141" t="str">
        <f>VLOOKUP(E99,'LISTADO ATM'!$A$2:$C$901,3,0)</f>
        <v>DISTRITO NACIONAL</v>
      </c>
      <c r="B99" s="138">
        <v>3335965808</v>
      </c>
      <c r="C99" s="99">
        <v>44401.572824074072</v>
      </c>
      <c r="D99" s="99" t="s">
        <v>2465</v>
      </c>
      <c r="E99" s="133">
        <v>39</v>
      </c>
      <c r="F99" s="141" t="str">
        <f>VLOOKUP(E99,VIP!$A$2:$O14602,2,0)</f>
        <v>DRBR039</v>
      </c>
      <c r="G99" s="141" t="str">
        <f>VLOOKUP(E99,'LISTADO ATM'!$A$2:$B$900,2,0)</f>
        <v xml:space="preserve">ATM Oficina Ovando </v>
      </c>
      <c r="H99" s="141" t="str">
        <f>VLOOKUP(E99,VIP!$A$2:$O19563,7,FALSE)</f>
        <v>Si</v>
      </c>
      <c r="I99" s="141" t="str">
        <f>VLOOKUP(E99,VIP!$A$2:$O11528,8,FALSE)</f>
        <v>No</v>
      </c>
      <c r="J99" s="141" t="str">
        <f>VLOOKUP(E99,VIP!$A$2:$O11478,8,FALSE)</f>
        <v>No</v>
      </c>
      <c r="K99" s="141" t="str">
        <f>VLOOKUP(E99,VIP!$A$2:$O15052,6,0)</f>
        <v>NO</v>
      </c>
      <c r="L99" s="142" t="s">
        <v>2438</v>
      </c>
      <c r="M99" s="98" t="s">
        <v>2442</v>
      </c>
      <c r="N99" s="98" t="s">
        <v>2449</v>
      </c>
      <c r="O99" s="141" t="s">
        <v>2466</v>
      </c>
      <c r="P99" s="141"/>
      <c r="Q99" s="98" t="s">
        <v>2438</v>
      </c>
    </row>
    <row r="100" spans="1:17" ht="18" x14ac:dyDescent="0.25">
      <c r="A100" s="141" t="str">
        <f>VLOOKUP(E100,'LISTADO ATM'!$A$2:$C$901,3,0)</f>
        <v>DISTRITO NACIONAL</v>
      </c>
      <c r="B100" s="138">
        <v>3335965885</v>
      </c>
      <c r="C100" s="99">
        <v>44401.687662037039</v>
      </c>
      <c r="D100" s="99" t="s">
        <v>2445</v>
      </c>
      <c r="E100" s="133">
        <v>676</v>
      </c>
      <c r="F100" s="141" t="str">
        <f>VLOOKUP(E100,VIP!$A$2:$O14651,2,0)</f>
        <v>DRBR676</v>
      </c>
      <c r="G100" s="141" t="str">
        <f>VLOOKUP(E100,'LISTADO ATM'!$A$2:$B$900,2,0)</f>
        <v>ATM S/M Bravo Colina Del Oeste</v>
      </c>
      <c r="H100" s="141" t="str">
        <f>VLOOKUP(E100,VIP!$A$2:$O19612,7,FALSE)</f>
        <v>Si</v>
      </c>
      <c r="I100" s="141" t="str">
        <f>VLOOKUP(E100,VIP!$A$2:$O11577,8,FALSE)</f>
        <v>Si</v>
      </c>
      <c r="J100" s="141" t="str">
        <f>VLOOKUP(E100,VIP!$A$2:$O11527,8,FALSE)</f>
        <v>Si</v>
      </c>
      <c r="K100" s="141" t="str">
        <f>VLOOKUP(E100,VIP!$A$2:$O15101,6,0)</f>
        <v>NO</v>
      </c>
      <c r="L100" s="142" t="s">
        <v>2438</v>
      </c>
      <c r="M100" s="98" t="s">
        <v>2442</v>
      </c>
      <c r="N100" s="98" t="s">
        <v>2449</v>
      </c>
      <c r="O100" s="141" t="s">
        <v>2450</v>
      </c>
      <c r="P100" s="141"/>
      <c r="Q100" s="98" t="s">
        <v>2438</v>
      </c>
    </row>
    <row r="101" spans="1:17" ht="18" x14ac:dyDescent="0.25">
      <c r="A101" s="141" t="str">
        <f>VLOOKUP(E101,'LISTADO ATM'!$A$2:$C$901,3,0)</f>
        <v>DISTRITO NACIONAL</v>
      </c>
      <c r="B101" s="138">
        <v>3335965893</v>
      </c>
      <c r="C101" s="99">
        <v>44401.694699074076</v>
      </c>
      <c r="D101" s="99" t="s">
        <v>2465</v>
      </c>
      <c r="E101" s="133">
        <v>347</v>
      </c>
      <c r="F101" s="141" t="str">
        <f>VLOOKUP(E101,VIP!$A$2:$O14647,2,0)</f>
        <v>DRBR347</v>
      </c>
      <c r="G101" s="141" t="str">
        <f>VLOOKUP(E101,'LISTADO ATM'!$A$2:$B$900,2,0)</f>
        <v>ATM Patio de Colombia</v>
      </c>
      <c r="H101" s="141" t="str">
        <f>VLOOKUP(E101,VIP!$A$2:$O19608,7,FALSE)</f>
        <v>N/A</v>
      </c>
      <c r="I101" s="141" t="str">
        <f>VLOOKUP(E101,VIP!$A$2:$O11573,8,FALSE)</f>
        <v>N/A</v>
      </c>
      <c r="J101" s="141" t="str">
        <f>VLOOKUP(E101,VIP!$A$2:$O11523,8,FALSE)</f>
        <v>N/A</v>
      </c>
      <c r="K101" s="141" t="str">
        <f>VLOOKUP(E101,VIP!$A$2:$O15097,6,0)</f>
        <v>N/A</v>
      </c>
      <c r="L101" s="142" t="s">
        <v>2438</v>
      </c>
      <c r="M101" s="98" t="s">
        <v>2442</v>
      </c>
      <c r="N101" s="98" t="s">
        <v>2449</v>
      </c>
      <c r="O101" s="141" t="s">
        <v>2466</v>
      </c>
      <c r="P101" s="141"/>
      <c r="Q101" s="98" t="s">
        <v>2438</v>
      </c>
    </row>
    <row r="102" spans="1:17" ht="18" x14ac:dyDescent="0.25">
      <c r="A102" s="141" t="str">
        <f>VLOOKUP(E102,'LISTADO ATM'!$A$2:$C$901,3,0)</f>
        <v>DISTRITO NACIONAL</v>
      </c>
      <c r="B102" s="138">
        <v>3335965895</v>
      </c>
      <c r="C102" s="99">
        <v>44401.695405092592</v>
      </c>
      <c r="D102" s="99" t="s">
        <v>2465</v>
      </c>
      <c r="E102" s="133">
        <v>567</v>
      </c>
      <c r="F102" s="141" t="str">
        <f>VLOOKUP(E102,VIP!$A$2:$O14646,2,0)</f>
        <v>DRBR015</v>
      </c>
      <c r="G102" s="141" t="str">
        <f>VLOOKUP(E102,'LISTADO ATM'!$A$2:$B$900,2,0)</f>
        <v xml:space="preserve">ATM Oficina Máximo Gómez </v>
      </c>
      <c r="H102" s="141" t="str">
        <f>VLOOKUP(E102,VIP!$A$2:$O19607,7,FALSE)</f>
        <v>Si</v>
      </c>
      <c r="I102" s="141" t="str">
        <f>VLOOKUP(E102,VIP!$A$2:$O11572,8,FALSE)</f>
        <v>Si</v>
      </c>
      <c r="J102" s="141" t="str">
        <f>VLOOKUP(E102,VIP!$A$2:$O11522,8,FALSE)</f>
        <v>Si</v>
      </c>
      <c r="K102" s="141" t="str">
        <f>VLOOKUP(E102,VIP!$A$2:$O15096,6,0)</f>
        <v>NO</v>
      </c>
      <c r="L102" s="142" t="s">
        <v>2438</v>
      </c>
      <c r="M102" s="98" t="s">
        <v>2442</v>
      </c>
      <c r="N102" s="98" t="s">
        <v>2449</v>
      </c>
      <c r="O102" s="141" t="s">
        <v>2466</v>
      </c>
      <c r="P102" s="141"/>
      <c r="Q102" s="98" t="s">
        <v>2438</v>
      </c>
    </row>
    <row r="103" spans="1:17" ht="18" x14ac:dyDescent="0.25">
      <c r="A103" s="141" t="str">
        <f>VLOOKUP(E103,'LISTADO ATM'!$A$2:$C$901,3,0)</f>
        <v>DISTRITO NACIONAL</v>
      </c>
      <c r="B103" s="138">
        <v>3335965897</v>
      </c>
      <c r="C103" s="99">
        <v>44401.698599537034</v>
      </c>
      <c r="D103" s="99" t="s">
        <v>2445</v>
      </c>
      <c r="E103" s="133">
        <v>879</v>
      </c>
      <c r="F103" s="141" t="str">
        <f>VLOOKUP(E103,VIP!$A$2:$O14644,2,0)</f>
        <v>DRBR879</v>
      </c>
      <c r="G103" s="141" t="str">
        <f>VLOOKUP(E103,'LISTADO ATM'!$A$2:$B$900,2,0)</f>
        <v xml:space="preserve">ATM Plaza Metropolitana </v>
      </c>
      <c r="H103" s="141" t="str">
        <f>VLOOKUP(E103,VIP!$A$2:$O19605,7,FALSE)</f>
        <v>Si</v>
      </c>
      <c r="I103" s="141" t="str">
        <f>VLOOKUP(E103,VIP!$A$2:$O11570,8,FALSE)</f>
        <v>Si</v>
      </c>
      <c r="J103" s="141" t="str">
        <f>VLOOKUP(E103,VIP!$A$2:$O11520,8,FALSE)</f>
        <v>Si</v>
      </c>
      <c r="K103" s="141" t="str">
        <f>VLOOKUP(E103,VIP!$A$2:$O15094,6,0)</f>
        <v>NO</v>
      </c>
      <c r="L103" s="142" t="s">
        <v>2438</v>
      </c>
      <c r="M103" s="98" t="s">
        <v>2442</v>
      </c>
      <c r="N103" s="98" t="s">
        <v>2449</v>
      </c>
      <c r="O103" s="141" t="s">
        <v>2450</v>
      </c>
      <c r="P103" s="141"/>
      <c r="Q103" s="98" t="s">
        <v>2438</v>
      </c>
    </row>
    <row r="104" spans="1:17" ht="18" x14ac:dyDescent="0.25">
      <c r="A104" s="141" t="str">
        <f>VLOOKUP(E104,'LISTADO ATM'!$A$2:$C$901,3,0)</f>
        <v>DISTRITO NACIONAL</v>
      </c>
      <c r="B104" s="138">
        <v>3335965898</v>
      </c>
      <c r="C104" s="99">
        <v>44401.698981481481</v>
      </c>
      <c r="D104" s="99" t="s">
        <v>2445</v>
      </c>
      <c r="E104" s="133">
        <v>617</v>
      </c>
      <c r="F104" s="141" t="str">
        <f>VLOOKUP(E104,VIP!$A$2:$O14643,2,0)</f>
        <v>DRBR617</v>
      </c>
      <c r="G104" s="141" t="str">
        <f>VLOOKUP(E104,'LISTADO ATM'!$A$2:$B$900,2,0)</f>
        <v xml:space="preserve">ATM Guardia Presidencial </v>
      </c>
      <c r="H104" s="141" t="str">
        <f>VLOOKUP(E104,VIP!$A$2:$O19604,7,FALSE)</f>
        <v>Si</v>
      </c>
      <c r="I104" s="141" t="str">
        <f>VLOOKUP(E104,VIP!$A$2:$O11569,8,FALSE)</f>
        <v>Si</v>
      </c>
      <c r="J104" s="141" t="str">
        <f>VLOOKUP(E104,VIP!$A$2:$O11519,8,FALSE)</f>
        <v>Si</v>
      </c>
      <c r="K104" s="141" t="str">
        <f>VLOOKUP(E104,VIP!$A$2:$O15093,6,0)</f>
        <v>NO</v>
      </c>
      <c r="L104" s="142" t="s">
        <v>2438</v>
      </c>
      <c r="M104" s="98" t="s">
        <v>2442</v>
      </c>
      <c r="N104" s="98" t="s">
        <v>2449</v>
      </c>
      <c r="O104" s="141" t="s">
        <v>2450</v>
      </c>
      <c r="P104" s="141"/>
      <c r="Q104" s="98" t="s">
        <v>2438</v>
      </c>
    </row>
    <row r="105" spans="1:17" ht="18" x14ac:dyDescent="0.25">
      <c r="A105" s="141" t="str">
        <f>VLOOKUP(E105,'LISTADO ATM'!$A$2:$C$901,3,0)</f>
        <v>NORTE</v>
      </c>
      <c r="B105" s="138">
        <v>3335965907</v>
      </c>
      <c r="C105" s="99">
        <v>44401.709560185183</v>
      </c>
      <c r="D105" s="99" t="s">
        <v>2465</v>
      </c>
      <c r="E105" s="133">
        <v>942</v>
      </c>
      <c r="F105" s="141" t="str">
        <f>VLOOKUP(E105,VIP!$A$2:$O14635,2,0)</f>
        <v>DRBR942</v>
      </c>
      <c r="G105" s="141" t="str">
        <f>VLOOKUP(E105,'LISTADO ATM'!$A$2:$B$900,2,0)</f>
        <v xml:space="preserve">ATM Estación Texaco La Vega </v>
      </c>
      <c r="H105" s="141" t="str">
        <f>VLOOKUP(E105,VIP!$A$2:$O19596,7,FALSE)</f>
        <v>Si</v>
      </c>
      <c r="I105" s="141" t="str">
        <f>VLOOKUP(E105,VIP!$A$2:$O11561,8,FALSE)</f>
        <v>Si</v>
      </c>
      <c r="J105" s="141" t="str">
        <f>VLOOKUP(E105,VIP!$A$2:$O11511,8,FALSE)</f>
        <v>Si</v>
      </c>
      <c r="K105" s="141" t="str">
        <f>VLOOKUP(E105,VIP!$A$2:$O15085,6,0)</f>
        <v>NO</v>
      </c>
      <c r="L105" s="142" t="s">
        <v>2438</v>
      </c>
      <c r="M105" s="98" t="s">
        <v>2442</v>
      </c>
      <c r="N105" s="98" t="s">
        <v>2449</v>
      </c>
      <c r="O105" s="141" t="s">
        <v>2466</v>
      </c>
      <c r="P105" s="141"/>
      <c r="Q105" s="98" t="s">
        <v>2438</v>
      </c>
    </row>
    <row r="106" spans="1:17" ht="18" x14ac:dyDescent="0.25">
      <c r="A106" s="141" t="str">
        <f>VLOOKUP(E106,'LISTADO ATM'!$A$2:$C$901,3,0)</f>
        <v>DISTRITO NACIONAL</v>
      </c>
      <c r="B106" s="138">
        <v>3335965927</v>
      </c>
      <c r="C106" s="99">
        <v>44401.779756944445</v>
      </c>
      <c r="D106" s="99" t="s">
        <v>2445</v>
      </c>
      <c r="E106" s="133">
        <v>821</v>
      </c>
      <c r="F106" s="141" t="str">
        <f>VLOOKUP(E106,VIP!$A$2:$O14624,2,0)</f>
        <v>DRBR821</v>
      </c>
      <c r="G106" s="141" t="str">
        <f>VLOOKUP(E106,'LISTADO ATM'!$A$2:$B$900,2,0)</f>
        <v xml:space="preserve">ATM S/M Bravo Churchill </v>
      </c>
      <c r="H106" s="141" t="str">
        <f>VLOOKUP(E106,VIP!$A$2:$O19585,7,FALSE)</f>
        <v>Si</v>
      </c>
      <c r="I106" s="141" t="str">
        <f>VLOOKUP(E106,VIP!$A$2:$O11550,8,FALSE)</f>
        <v>No</v>
      </c>
      <c r="J106" s="141" t="str">
        <f>VLOOKUP(E106,VIP!$A$2:$O11500,8,FALSE)</f>
        <v>No</v>
      </c>
      <c r="K106" s="141" t="str">
        <f>VLOOKUP(E106,VIP!$A$2:$O15074,6,0)</f>
        <v>SI</v>
      </c>
      <c r="L106" s="142" t="s">
        <v>2438</v>
      </c>
      <c r="M106" s="98" t="s">
        <v>2442</v>
      </c>
      <c r="N106" s="98" t="s">
        <v>2449</v>
      </c>
      <c r="O106" s="141" t="s">
        <v>2450</v>
      </c>
      <c r="P106" s="141"/>
      <c r="Q106" s="98" t="s">
        <v>2438</v>
      </c>
    </row>
    <row r="107" spans="1:17" ht="18" x14ac:dyDescent="0.25">
      <c r="A107" s="141" t="str">
        <f>VLOOKUP(E107,'LISTADO ATM'!$A$2:$C$901,3,0)</f>
        <v>DISTRITO NACIONAL</v>
      </c>
      <c r="B107" s="138">
        <v>3335965933</v>
      </c>
      <c r="C107" s="99">
        <v>44401.804791666669</v>
      </c>
      <c r="D107" s="99" t="s">
        <v>2445</v>
      </c>
      <c r="E107" s="133">
        <v>572</v>
      </c>
      <c r="F107" s="141" t="str">
        <f>VLOOKUP(E107,VIP!$A$2:$O14618,2,0)</f>
        <v>DRBR174</v>
      </c>
      <c r="G107" s="141" t="str">
        <f>VLOOKUP(E107,'LISTADO ATM'!$A$2:$B$900,2,0)</f>
        <v xml:space="preserve">ATM Olé Ovando </v>
      </c>
      <c r="H107" s="141" t="str">
        <f>VLOOKUP(E107,VIP!$A$2:$O19579,7,FALSE)</f>
        <v>Si</v>
      </c>
      <c r="I107" s="141" t="str">
        <f>VLOOKUP(E107,VIP!$A$2:$O11544,8,FALSE)</f>
        <v>Si</v>
      </c>
      <c r="J107" s="141" t="str">
        <f>VLOOKUP(E107,VIP!$A$2:$O11494,8,FALSE)</f>
        <v>Si</v>
      </c>
      <c r="K107" s="141" t="str">
        <f>VLOOKUP(E107,VIP!$A$2:$O15068,6,0)</f>
        <v>NO</v>
      </c>
      <c r="L107" s="142" t="s">
        <v>2438</v>
      </c>
      <c r="M107" s="98" t="s">
        <v>2442</v>
      </c>
      <c r="N107" s="98" t="s">
        <v>2449</v>
      </c>
      <c r="O107" s="141" t="s">
        <v>2450</v>
      </c>
      <c r="P107" s="141"/>
      <c r="Q107" s="98" t="s">
        <v>2438</v>
      </c>
    </row>
    <row r="108" spans="1:17" ht="18" x14ac:dyDescent="0.25">
      <c r="A108" s="141" t="str">
        <f>VLOOKUP(E108,'LISTADO ATM'!$A$2:$C$901,3,0)</f>
        <v>DISTRITO NACIONAL</v>
      </c>
      <c r="B108" s="138">
        <v>3335965965</v>
      </c>
      <c r="C108" s="99">
        <v>44401.937719907408</v>
      </c>
      <c r="D108" s="99" t="s">
        <v>2445</v>
      </c>
      <c r="E108" s="133">
        <v>406</v>
      </c>
      <c r="F108" s="141" t="str">
        <f>VLOOKUP(E108,VIP!$A$2:$O14588,2,0)</f>
        <v>DRBR406</v>
      </c>
      <c r="G108" s="141" t="str">
        <f>VLOOKUP(E108,'LISTADO ATM'!$A$2:$B$900,2,0)</f>
        <v xml:space="preserve">ATM UNP Plaza Lama Máximo Gómez </v>
      </c>
      <c r="H108" s="141" t="str">
        <f>VLOOKUP(E108,VIP!$A$2:$O19549,7,FALSE)</f>
        <v>Si</v>
      </c>
      <c r="I108" s="141" t="str">
        <f>VLOOKUP(E108,VIP!$A$2:$O11514,8,FALSE)</f>
        <v>Si</v>
      </c>
      <c r="J108" s="141" t="str">
        <f>VLOOKUP(E108,VIP!$A$2:$O11464,8,FALSE)</f>
        <v>Si</v>
      </c>
      <c r="K108" s="141" t="str">
        <f>VLOOKUP(E108,VIP!$A$2:$O15038,6,0)</f>
        <v>SI</v>
      </c>
      <c r="L108" s="142" t="s">
        <v>2438</v>
      </c>
      <c r="M108" s="98" t="s">
        <v>2442</v>
      </c>
      <c r="N108" s="98" t="s">
        <v>2449</v>
      </c>
      <c r="O108" s="141" t="s">
        <v>2450</v>
      </c>
      <c r="P108" s="141"/>
      <c r="Q108" s="98" t="s">
        <v>2438</v>
      </c>
    </row>
    <row r="109" spans="1:17" ht="18" x14ac:dyDescent="0.25">
      <c r="A109" s="141" t="str">
        <f>VLOOKUP(E109,'LISTADO ATM'!$A$2:$C$901,3,0)</f>
        <v>ESTE</v>
      </c>
      <c r="B109" s="138" t="s">
        <v>2621</v>
      </c>
      <c r="C109" s="99">
        <v>44402.253067129626</v>
      </c>
      <c r="D109" s="99" t="s">
        <v>2445</v>
      </c>
      <c r="E109" s="133">
        <v>294</v>
      </c>
      <c r="F109" s="141" t="str">
        <f>VLOOKUP(E109,VIP!$A$2:$O14591,2,0)</f>
        <v>DRBR294</v>
      </c>
      <c r="G109" s="141" t="str">
        <f>VLOOKUP(E109,'LISTADO ATM'!$A$2:$B$900,2,0)</f>
        <v xml:space="preserve">ATM Plaza Zaglul San Pedro II </v>
      </c>
      <c r="H109" s="141" t="str">
        <f>VLOOKUP(E109,VIP!$A$2:$O19552,7,FALSE)</f>
        <v>Si</v>
      </c>
      <c r="I109" s="141" t="str">
        <f>VLOOKUP(E109,VIP!$A$2:$O11517,8,FALSE)</f>
        <v>Si</v>
      </c>
      <c r="J109" s="141" t="str">
        <f>VLOOKUP(E109,VIP!$A$2:$O11467,8,FALSE)</f>
        <v>Si</v>
      </c>
      <c r="K109" s="141" t="str">
        <f>VLOOKUP(E109,VIP!$A$2:$O15041,6,0)</f>
        <v>NO</v>
      </c>
      <c r="L109" s="142" t="s">
        <v>2438</v>
      </c>
      <c r="M109" s="98" t="s">
        <v>2442</v>
      </c>
      <c r="N109" s="98" t="s">
        <v>2449</v>
      </c>
      <c r="O109" s="141" t="s">
        <v>2450</v>
      </c>
      <c r="P109" s="141"/>
      <c r="Q109" s="98" t="s">
        <v>2438</v>
      </c>
    </row>
    <row r="110" spans="1:17" ht="18" x14ac:dyDescent="0.25">
      <c r="A110" s="141" t="str">
        <f>VLOOKUP(E110,'LISTADO ATM'!$A$2:$C$901,3,0)</f>
        <v>NORTE</v>
      </c>
      <c r="B110" s="138" t="s">
        <v>2622</v>
      </c>
      <c r="C110" s="99">
        <v>44402.253078703703</v>
      </c>
      <c r="D110" s="99" t="s">
        <v>2594</v>
      </c>
      <c r="E110" s="133">
        <v>73</v>
      </c>
      <c r="F110" s="141" t="str">
        <f>VLOOKUP(E110,VIP!$A$2:$O14592,2,0)</f>
        <v>DRBR073</v>
      </c>
      <c r="G110" s="141" t="str">
        <f>VLOOKUP(E110,'LISTADO ATM'!$A$2:$B$900,2,0)</f>
        <v xml:space="preserve">ATM Oficina Playa Dorada </v>
      </c>
      <c r="H110" s="141" t="str">
        <f>VLOOKUP(E110,VIP!$A$2:$O19553,7,FALSE)</f>
        <v>Si</v>
      </c>
      <c r="I110" s="141" t="str">
        <f>VLOOKUP(E110,VIP!$A$2:$O11518,8,FALSE)</f>
        <v>Si</v>
      </c>
      <c r="J110" s="141" t="str">
        <f>VLOOKUP(E110,VIP!$A$2:$O11468,8,FALSE)</f>
        <v>Si</v>
      </c>
      <c r="K110" s="141" t="str">
        <f>VLOOKUP(E110,VIP!$A$2:$O15042,6,0)</f>
        <v>NO</v>
      </c>
      <c r="L110" s="142" t="s">
        <v>2438</v>
      </c>
      <c r="M110" s="98" t="s">
        <v>2442</v>
      </c>
      <c r="N110" s="98" t="s">
        <v>2449</v>
      </c>
      <c r="O110" s="141" t="s">
        <v>2633</v>
      </c>
      <c r="P110" s="141"/>
      <c r="Q110" s="98" t="s">
        <v>2438</v>
      </c>
    </row>
    <row r="111" spans="1:17" ht="18" x14ac:dyDescent="0.25">
      <c r="A111" s="141" t="str">
        <f>VLOOKUP(E111,'LISTADO ATM'!$A$2:$C$901,3,0)</f>
        <v>ESTE</v>
      </c>
      <c r="B111" s="138" t="s">
        <v>2624</v>
      </c>
      <c r="C111" s="99">
        <v>44402.253113425926</v>
      </c>
      <c r="D111" s="99" t="s">
        <v>2465</v>
      </c>
      <c r="E111" s="133">
        <v>111</v>
      </c>
      <c r="F111" s="141" t="str">
        <f>VLOOKUP(E111,VIP!$A$2:$O14594,2,0)</f>
        <v>DRBR111</v>
      </c>
      <c r="G111" s="141" t="str">
        <f>VLOOKUP(E111,'LISTADO ATM'!$A$2:$B$900,2,0)</f>
        <v xml:space="preserve">ATM Oficina San Pedro </v>
      </c>
      <c r="H111" s="141" t="str">
        <f>VLOOKUP(E111,VIP!$A$2:$O19555,7,FALSE)</f>
        <v>Si</v>
      </c>
      <c r="I111" s="141" t="str">
        <f>VLOOKUP(E111,VIP!$A$2:$O11520,8,FALSE)</f>
        <v>Si</v>
      </c>
      <c r="J111" s="141" t="str">
        <f>VLOOKUP(E111,VIP!$A$2:$O11470,8,FALSE)</f>
        <v>Si</v>
      </c>
      <c r="K111" s="141" t="str">
        <f>VLOOKUP(E111,VIP!$A$2:$O15044,6,0)</f>
        <v>SI</v>
      </c>
      <c r="L111" s="142" t="s">
        <v>2438</v>
      </c>
      <c r="M111" s="98" t="s">
        <v>2442</v>
      </c>
      <c r="N111" s="98" t="s">
        <v>2449</v>
      </c>
      <c r="O111" s="141" t="s">
        <v>2466</v>
      </c>
      <c r="P111" s="141"/>
      <c r="Q111" s="98" t="s">
        <v>2438</v>
      </c>
    </row>
    <row r="112" spans="1:17" ht="18" x14ac:dyDescent="0.25">
      <c r="A112" s="141" t="str">
        <f>VLOOKUP(E112,'LISTADO ATM'!$A$2:$C$901,3,0)</f>
        <v>DISTRITO NACIONAL</v>
      </c>
      <c r="B112" s="138" t="s">
        <v>2625</v>
      </c>
      <c r="C112" s="99">
        <v>44402.253125000003</v>
      </c>
      <c r="D112" s="99" t="s">
        <v>2465</v>
      </c>
      <c r="E112" s="133">
        <v>231</v>
      </c>
      <c r="F112" s="141" t="str">
        <f>VLOOKUP(E112,VIP!$A$2:$O14595,2,0)</f>
        <v>DRBR231</v>
      </c>
      <c r="G112" s="141" t="str">
        <f>VLOOKUP(E112,'LISTADO ATM'!$A$2:$B$900,2,0)</f>
        <v xml:space="preserve">ATM Oficina Zona Oriental </v>
      </c>
      <c r="H112" s="141" t="str">
        <f>VLOOKUP(E112,VIP!$A$2:$O19556,7,FALSE)</f>
        <v>Si</v>
      </c>
      <c r="I112" s="141" t="str">
        <f>VLOOKUP(E112,VIP!$A$2:$O11521,8,FALSE)</f>
        <v>Si</v>
      </c>
      <c r="J112" s="141" t="str">
        <f>VLOOKUP(E112,VIP!$A$2:$O11471,8,FALSE)</f>
        <v>Si</v>
      </c>
      <c r="K112" s="141" t="str">
        <f>VLOOKUP(E112,VIP!$A$2:$O15045,6,0)</f>
        <v>SI</v>
      </c>
      <c r="L112" s="142" t="s">
        <v>2438</v>
      </c>
      <c r="M112" s="98" t="s">
        <v>2442</v>
      </c>
      <c r="N112" s="98" t="s">
        <v>2449</v>
      </c>
      <c r="O112" s="141" t="s">
        <v>2466</v>
      </c>
      <c r="P112" s="141"/>
      <c r="Q112" s="98" t="s">
        <v>2438</v>
      </c>
    </row>
    <row r="113" spans="1:17" ht="18" x14ac:dyDescent="0.25">
      <c r="A113" s="141" t="str">
        <f>VLOOKUP(E113,'LISTADO ATM'!$A$2:$C$901,3,0)</f>
        <v>ESTE</v>
      </c>
      <c r="B113" s="138" t="s">
        <v>2626</v>
      </c>
      <c r="C113" s="99">
        <v>44402.253136574072</v>
      </c>
      <c r="D113" s="99" t="s">
        <v>2445</v>
      </c>
      <c r="E113" s="133">
        <v>368</v>
      </c>
      <c r="F113" s="141" t="str">
        <f>VLOOKUP(E113,VIP!$A$2:$O14596,2,0)</f>
        <v xml:space="preserve">DRBR368 </v>
      </c>
      <c r="G113" s="141" t="str">
        <f>VLOOKUP(E113,'LISTADO ATM'!$A$2:$B$900,2,0)</f>
        <v>ATM Ayuntamiento Peralvillo</v>
      </c>
      <c r="H113" s="141" t="str">
        <f>VLOOKUP(E113,VIP!$A$2:$O19557,7,FALSE)</f>
        <v>N/A</v>
      </c>
      <c r="I113" s="141" t="str">
        <f>VLOOKUP(E113,VIP!$A$2:$O11522,8,FALSE)</f>
        <v>N/A</v>
      </c>
      <c r="J113" s="141" t="str">
        <f>VLOOKUP(E113,VIP!$A$2:$O11472,8,FALSE)</f>
        <v>N/A</v>
      </c>
      <c r="K113" s="141" t="str">
        <f>VLOOKUP(E113,VIP!$A$2:$O15046,6,0)</f>
        <v>N/A</v>
      </c>
      <c r="L113" s="142" t="s">
        <v>2438</v>
      </c>
      <c r="M113" s="98" t="s">
        <v>2442</v>
      </c>
      <c r="N113" s="98" t="s">
        <v>2449</v>
      </c>
      <c r="O113" s="141" t="s">
        <v>2450</v>
      </c>
      <c r="P113" s="141"/>
      <c r="Q113" s="98" t="s">
        <v>2438</v>
      </c>
    </row>
    <row r="114" spans="1:17" ht="18" x14ac:dyDescent="0.25">
      <c r="A114" s="141" t="str">
        <f>VLOOKUP(E114,'LISTADO ATM'!$A$2:$C$901,3,0)</f>
        <v>DISTRITO NACIONAL</v>
      </c>
      <c r="B114" s="138" t="s">
        <v>2627</v>
      </c>
      <c r="C114" s="99">
        <v>44402.253159722219</v>
      </c>
      <c r="D114" s="99" t="s">
        <v>2445</v>
      </c>
      <c r="E114" s="133">
        <v>539</v>
      </c>
      <c r="F114" s="141" t="str">
        <f>VLOOKUP(E114,VIP!$A$2:$O14597,2,0)</f>
        <v>DRBR539</v>
      </c>
      <c r="G114" s="141" t="str">
        <f>VLOOKUP(E114,'LISTADO ATM'!$A$2:$B$900,2,0)</f>
        <v>ATM S/M La Cadena Los Proceres</v>
      </c>
      <c r="H114" s="141" t="str">
        <f>VLOOKUP(E114,VIP!$A$2:$O19558,7,FALSE)</f>
        <v>Si</v>
      </c>
      <c r="I114" s="141" t="str">
        <f>VLOOKUP(E114,VIP!$A$2:$O11523,8,FALSE)</f>
        <v>Si</v>
      </c>
      <c r="J114" s="141" t="str">
        <f>VLOOKUP(E114,VIP!$A$2:$O11473,8,FALSE)</f>
        <v>Si</v>
      </c>
      <c r="K114" s="141" t="str">
        <f>VLOOKUP(E114,VIP!$A$2:$O15047,6,0)</f>
        <v>NO</v>
      </c>
      <c r="L114" s="142" t="s">
        <v>2438</v>
      </c>
      <c r="M114" s="98" t="s">
        <v>2442</v>
      </c>
      <c r="N114" s="98" t="s">
        <v>2449</v>
      </c>
      <c r="O114" s="141" t="s">
        <v>2450</v>
      </c>
      <c r="P114" s="141"/>
      <c r="Q114" s="98" t="s">
        <v>2438</v>
      </c>
    </row>
    <row r="115" spans="1:17" ht="18" x14ac:dyDescent="0.25">
      <c r="A115" s="141" t="str">
        <f>VLOOKUP(E115,'LISTADO ATM'!$A$2:$C$901,3,0)</f>
        <v>DISTRITO NACIONAL</v>
      </c>
      <c r="B115" s="138" t="s">
        <v>2629</v>
      </c>
      <c r="C115" s="99">
        <v>44402.253194444442</v>
      </c>
      <c r="D115" s="99" t="s">
        <v>2465</v>
      </c>
      <c r="E115" s="133">
        <v>911</v>
      </c>
      <c r="F115" s="141" t="str">
        <f>VLOOKUP(E115,VIP!$A$2:$O14599,2,0)</f>
        <v>DRBR911</v>
      </c>
      <c r="G115" s="141" t="str">
        <f>VLOOKUP(E115,'LISTADO ATM'!$A$2:$B$900,2,0)</f>
        <v xml:space="preserve">ATM Oficina Venezuela II </v>
      </c>
      <c r="H115" s="141" t="str">
        <f>VLOOKUP(E115,VIP!$A$2:$O19560,7,FALSE)</f>
        <v>Si</v>
      </c>
      <c r="I115" s="141" t="str">
        <f>VLOOKUP(E115,VIP!$A$2:$O11525,8,FALSE)</f>
        <v>Si</v>
      </c>
      <c r="J115" s="141" t="str">
        <f>VLOOKUP(E115,VIP!$A$2:$O11475,8,FALSE)</f>
        <v>Si</v>
      </c>
      <c r="K115" s="141" t="str">
        <f>VLOOKUP(E115,VIP!$A$2:$O15049,6,0)</f>
        <v>SI</v>
      </c>
      <c r="L115" s="142" t="s">
        <v>2438</v>
      </c>
      <c r="M115" s="98" t="s">
        <v>2442</v>
      </c>
      <c r="N115" s="98" t="s">
        <v>2449</v>
      </c>
      <c r="O115" s="141" t="s">
        <v>2466</v>
      </c>
      <c r="P115" s="141"/>
      <c r="Q115" s="98" t="s">
        <v>2438</v>
      </c>
    </row>
    <row r="116" spans="1:17" ht="18" x14ac:dyDescent="0.25">
      <c r="A116" s="141" t="str">
        <f>VLOOKUP(E116,'LISTADO ATM'!$A$2:$C$901,3,0)</f>
        <v>DISTRITO NACIONAL</v>
      </c>
      <c r="B116" s="138">
        <v>3335966016</v>
      </c>
      <c r="C116" s="99">
        <v>44402.377870370372</v>
      </c>
      <c r="D116" s="99" t="s">
        <v>2445</v>
      </c>
      <c r="E116" s="133">
        <v>267</v>
      </c>
      <c r="F116" s="141" t="str">
        <f>VLOOKUP(E116,VIP!$A$2:$O14613,2,0)</f>
        <v>DRBR267</v>
      </c>
      <c r="G116" s="141" t="str">
        <f>VLOOKUP(E116,'LISTADO ATM'!$A$2:$B$900,2,0)</f>
        <v xml:space="preserve">ATM Centro de Caja México </v>
      </c>
      <c r="H116" s="141" t="str">
        <f>VLOOKUP(E116,VIP!$A$2:$O19574,7,FALSE)</f>
        <v>Si</v>
      </c>
      <c r="I116" s="141" t="str">
        <f>VLOOKUP(E116,VIP!$A$2:$O11539,8,FALSE)</f>
        <v>Si</v>
      </c>
      <c r="J116" s="141" t="str">
        <f>VLOOKUP(E116,VIP!$A$2:$O11489,8,FALSE)</f>
        <v>Si</v>
      </c>
      <c r="K116" s="141" t="str">
        <f>VLOOKUP(E116,VIP!$A$2:$O15063,6,0)</f>
        <v>NO</v>
      </c>
      <c r="L116" s="142" t="s">
        <v>2438</v>
      </c>
      <c r="M116" s="98" t="s">
        <v>2442</v>
      </c>
      <c r="N116" s="98" t="s">
        <v>2449</v>
      </c>
      <c r="O116" s="141" t="s">
        <v>2450</v>
      </c>
      <c r="P116" s="141"/>
      <c r="Q116" s="98" t="s">
        <v>2438</v>
      </c>
    </row>
    <row r="117" spans="1:17" ht="18" x14ac:dyDescent="0.25">
      <c r="A117" s="141" t="str">
        <f>VLOOKUP(E117,'LISTADO ATM'!$A$2:$C$901,3,0)</f>
        <v>DISTRITO NACIONAL</v>
      </c>
      <c r="B117" s="138">
        <v>3335966018</v>
      </c>
      <c r="C117" s="99">
        <v>44402.383356481485</v>
      </c>
      <c r="D117" s="99" t="s">
        <v>2445</v>
      </c>
      <c r="E117" s="133">
        <v>300</v>
      </c>
      <c r="F117" s="141" t="str">
        <f>VLOOKUP(E117,VIP!$A$2:$O14612,2,0)</f>
        <v>DRBR300</v>
      </c>
      <c r="G117" s="141" t="str">
        <f>VLOOKUP(E117,'LISTADO ATM'!$A$2:$B$900,2,0)</f>
        <v xml:space="preserve">ATM S/M Aprezio Los Guaricanos </v>
      </c>
      <c r="H117" s="141" t="str">
        <f>VLOOKUP(E117,VIP!$A$2:$O19573,7,FALSE)</f>
        <v>Si</v>
      </c>
      <c r="I117" s="141" t="str">
        <f>VLOOKUP(E117,VIP!$A$2:$O11538,8,FALSE)</f>
        <v>Si</v>
      </c>
      <c r="J117" s="141" t="str">
        <f>VLOOKUP(E117,VIP!$A$2:$O11488,8,FALSE)</f>
        <v>Si</v>
      </c>
      <c r="K117" s="141" t="str">
        <f>VLOOKUP(E117,VIP!$A$2:$O15062,6,0)</f>
        <v>NO</v>
      </c>
      <c r="L117" s="142" t="s">
        <v>2438</v>
      </c>
      <c r="M117" s="98" t="s">
        <v>2442</v>
      </c>
      <c r="N117" s="98" t="s">
        <v>2449</v>
      </c>
      <c r="O117" s="141" t="s">
        <v>2450</v>
      </c>
      <c r="P117" s="141"/>
      <c r="Q117" s="98" t="s">
        <v>2438</v>
      </c>
    </row>
    <row r="118" spans="1:17" ht="18" x14ac:dyDescent="0.25">
      <c r="A118" s="141" t="str">
        <f>VLOOKUP(E118,'LISTADO ATM'!$A$2:$C$901,3,0)</f>
        <v>DISTRITO NACIONAL</v>
      </c>
      <c r="B118" s="138">
        <v>3335965779</v>
      </c>
      <c r="C118" s="99">
        <v>44401.517465277779</v>
      </c>
      <c r="D118" s="99" t="s">
        <v>2177</v>
      </c>
      <c r="E118" s="133">
        <v>577</v>
      </c>
      <c r="F118" s="141" t="str">
        <f>VLOOKUP(E118,VIP!$A$2:$O14589,2,0)</f>
        <v>DRBR173</v>
      </c>
      <c r="G118" s="141" t="str">
        <f>VLOOKUP(E118,'LISTADO ATM'!$A$2:$B$900,2,0)</f>
        <v xml:space="preserve">ATM Olé Ave. Duarte </v>
      </c>
      <c r="H118" s="141" t="str">
        <f>VLOOKUP(E118,VIP!$A$2:$O19550,7,FALSE)</f>
        <v>Si</v>
      </c>
      <c r="I118" s="141" t="str">
        <f>VLOOKUP(E118,VIP!$A$2:$O11515,8,FALSE)</f>
        <v>Si</v>
      </c>
      <c r="J118" s="141" t="str">
        <f>VLOOKUP(E118,VIP!$A$2:$O11465,8,FALSE)</f>
        <v>Si</v>
      </c>
      <c r="K118" s="141" t="str">
        <f>VLOOKUP(E118,VIP!$A$2:$O15039,6,0)</f>
        <v>SI</v>
      </c>
      <c r="L118" s="142" t="s">
        <v>2593</v>
      </c>
      <c r="M118" s="98" t="s">
        <v>2442</v>
      </c>
      <c r="N118" s="98" t="s">
        <v>2449</v>
      </c>
      <c r="O118" s="141" t="s">
        <v>2451</v>
      </c>
      <c r="P118" s="141"/>
      <c r="Q118" s="98" t="s">
        <v>2593</v>
      </c>
    </row>
    <row r="119" spans="1:17" ht="18" x14ac:dyDescent="0.25">
      <c r="A119" s="141" t="str">
        <f>VLOOKUP(E119,'LISTADO ATM'!$A$2:$C$901,3,0)</f>
        <v>ESTE</v>
      </c>
      <c r="B119" s="138">
        <v>3335965846</v>
      </c>
      <c r="C119" s="99">
        <v>44401.634236111109</v>
      </c>
      <c r="D119" s="99" t="s">
        <v>2177</v>
      </c>
      <c r="E119" s="133">
        <v>660</v>
      </c>
      <c r="F119" s="141" t="str">
        <f>VLOOKUP(E119,VIP!$A$2:$O14577,2,0)</f>
        <v>DRBR660</v>
      </c>
      <c r="G119" s="141" t="str">
        <f>VLOOKUP(E119,'LISTADO ATM'!$A$2:$B$900,2,0)</f>
        <v>ATM Romana Norte II</v>
      </c>
      <c r="H119" s="141" t="str">
        <f>VLOOKUP(E119,VIP!$A$2:$O19538,7,FALSE)</f>
        <v>N/A</v>
      </c>
      <c r="I119" s="141" t="str">
        <f>VLOOKUP(E119,VIP!$A$2:$O11503,8,FALSE)</f>
        <v>N/A</v>
      </c>
      <c r="J119" s="141" t="str">
        <f>VLOOKUP(E119,VIP!$A$2:$O11453,8,FALSE)</f>
        <v>N/A</v>
      </c>
      <c r="K119" s="141" t="str">
        <f>VLOOKUP(E119,VIP!$A$2:$O15027,6,0)</f>
        <v>N/A</v>
      </c>
      <c r="L119" s="142" t="s">
        <v>2593</v>
      </c>
      <c r="M119" s="98" t="s">
        <v>2442</v>
      </c>
      <c r="N119" s="98" t="s">
        <v>2449</v>
      </c>
      <c r="O119" s="141" t="s">
        <v>2451</v>
      </c>
      <c r="P119" s="141"/>
      <c r="Q119" s="98" t="s">
        <v>2593</v>
      </c>
    </row>
    <row r="120" spans="1:17" ht="18" x14ac:dyDescent="0.25">
      <c r="A120" s="141" t="str">
        <f>VLOOKUP(E120,'LISTADO ATM'!$A$2:$C$901,3,0)</f>
        <v>DISTRITO NACIONAL</v>
      </c>
      <c r="B120" s="138" t="s">
        <v>2608</v>
      </c>
      <c r="C120" s="99">
        <v>44401.970613425925</v>
      </c>
      <c r="D120" s="99" t="s">
        <v>2177</v>
      </c>
      <c r="E120" s="133">
        <v>243</v>
      </c>
      <c r="F120" s="141" t="str">
        <f>VLOOKUP(E120,VIP!$A$2:$O14578,2,0)</f>
        <v>DRBR243</v>
      </c>
      <c r="G120" s="141" t="str">
        <f>VLOOKUP(E120,'LISTADO ATM'!$A$2:$B$900,2,0)</f>
        <v xml:space="preserve">ATM Autoservicio Plaza Central  </v>
      </c>
      <c r="H120" s="141" t="str">
        <f>VLOOKUP(E120,VIP!$A$2:$O19539,7,FALSE)</f>
        <v>Si</v>
      </c>
      <c r="I120" s="141" t="str">
        <f>VLOOKUP(E120,VIP!$A$2:$O11504,8,FALSE)</f>
        <v>Si</v>
      </c>
      <c r="J120" s="141" t="str">
        <f>VLOOKUP(E120,VIP!$A$2:$O11454,8,FALSE)</f>
        <v>Si</v>
      </c>
      <c r="K120" s="141" t="str">
        <f>VLOOKUP(E120,VIP!$A$2:$O15028,6,0)</f>
        <v>SI</v>
      </c>
      <c r="L120" s="142" t="s">
        <v>2634</v>
      </c>
      <c r="M120" s="98" t="s">
        <v>2442</v>
      </c>
      <c r="N120" s="98" t="s">
        <v>2449</v>
      </c>
      <c r="O120" s="141" t="s">
        <v>2451</v>
      </c>
      <c r="P120" s="141"/>
      <c r="Q120" s="98" t="s">
        <v>2634</v>
      </c>
    </row>
    <row r="121" spans="1:17" ht="18" x14ac:dyDescent="0.25">
      <c r="A121" s="141" t="str">
        <f>VLOOKUP(E121,'LISTADO ATM'!$A$2:$C$901,3,0)</f>
        <v>NORTE</v>
      </c>
      <c r="B121" s="138">
        <v>3335965906</v>
      </c>
      <c r="C121" s="99">
        <v>44401.709247685183</v>
      </c>
      <c r="D121" s="99" t="s">
        <v>2465</v>
      </c>
      <c r="E121" s="133">
        <v>157</v>
      </c>
      <c r="F121" s="141" t="str">
        <f>VLOOKUP(E121,VIP!$A$2:$O14636,2,0)</f>
        <v>DRBR157</v>
      </c>
      <c r="G121" s="141" t="str">
        <f>VLOOKUP(E121,'LISTADO ATM'!$A$2:$B$900,2,0)</f>
        <v xml:space="preserve">ATM Oficina Samaná </v>
      </c>
      <c r="H121" s="141" t="str">
        <f>VLOOKUP(E121,VIP!$A$2:$O19597,7,FALSE)</f>
        <v>Si</v>
      </c>
      <c r="I121" s="141" t="str">
        <f>VLOOKUP(E121,VIP!$A$2:$O11562,8,FALSE)</f>
        <v>Si</v>
      </c>
      <c r="J121" s="141" t="str">
        <f>VLOOKUP(E121,VIP!$A$2:$O11512,8,FALSE)</f>
        <v>Si</v>
      </c>
      <c r="K121" s="141" t="str">
        <f>VLOOKUP(E121,VIP!$A$2:$O15086,6,0)</f>
        <v>SI</v>
      </c>
      <c r="L121" s="142" t="s">
        <v>2604</v>
      </c>
      <c r="M121" s="98" t="s">
        <v>2442</v>
      </c>
      <c r="N121" s="98" t="s">
        <v>2449</v>
      </c>
      <c r="O121" s="141" t="s">
        <v>2466</v>
      </c>
      <c r="P121" s="141"/>
      <c r="Q121" s="98" t="s">
        <v>2604</v>
      </c>
    </row>
    <row r="122" spans="1:17" ht="18" x14ac:dyDescent="0.25">
      <c r="A122" s="141" t="str">
        <f>VLOOKUP(E122,'LISTADO ATM'!$A$2:$C$901,3,0)</f>
        <v>NORTE</v>
      </c>
      <c r="B122" s="138">
        <v>3335965825</v>
      </c>
      <c r="C122" s="99">
        <v>44401.60359953704</v>
      </c>
      <c r="D122" s="99" t="s">
        <v>2465</v>
      </c>
      <c r="E122" s="133">
        <v>292</v>
      </c>
      <c r="F122" s="141" t="str">
        <f>VLOOKUP(E122,VIP!$A$2:$O14588,2,0)</f>
        <v>DRBR292</v>
      </c>
      <c r="G122" s="141" t="str">
        <f>VLOOKUP(E122,'LISTADO ATM'!$A$2:$B$900,2,0)</f>
        <v xml:space="preserve">ATM UNP Castañuelas (Montecristi) </v>
      </c>
      <c r="H122" s="141" t="str">
        <f>VLOOKUP(E122,VIP!$A$2:$O19549,7,FALSE)</f>
        <v>Si</v>
      </c>
      <c r="I122" s="141" t="str">
        <f>VLOOKUP(E122,VIP!$A$2:$O11514,8,FALSE)</f>
        <v>Si</v>
      </c>
      <c r="J122" s="141" t="str">
        <f>VLOOKUP(E122,VIP!$A$2:$O11464,8,FALSE)</f>
        <v>Si</v>
      </c>
      <c r="K122" s="141" t="str">
        <f>VLOOKUP(E122,VIP!$A$2:$O15038,6,0)</f>
        <v>NO</v>
      </c>
      <c r="L122" s="142" t="s">
        <v>2598</v>
      </c>
      <c r="M122" s="98" t="s">
        <v>2442</v>
      </c>
      <c r="N122" s="98" t="s">
        <v>2449</v>
      </c>
      <c r="O122" s="141" t="s">
        <v>2466</v>
      </c>
      <c r="P122" s="141"/>
      <c r="Q122" s="98" t="s">
        <v>2598</v>
      </c>
    </row>
    <row r="123" spans="1:17" ht="18" x14ac:dyDescent="0.25">
      <c r="A123" s="141" t="str">
        <f>VLOOKUP(E123,'LISTADO ATM'!$A$2:$C$901,3,0)</f>
        <v>SUR</v>
      </c>
      <c r="B123" s="138">
        <v>3335961564</v>
      </c>
      <c r="C123" s="99">
        <v>44398.342361111114</v>
      </c>
      <c r="D123" s="99" t="s">
        <v>2465</v>
      </c>
      <c r="E123" s="133">
        <v>311</v>
      </c>
      <c r="F123" s="141" t="str">
        <f>VLOOKUP(E123,VIP!$A$2:$O14601,2,0)</f>
        <v>DRBR381</v>
      </c>
      <c r="G123" s="141" t="str">
        <f>VLOOKUP(E123,'LISTADO ATM'!$A$2:$B$900,2,0)</f>
        <v>ATM Plaza Eroski</v>
      </c>
      <c r="H123" s="141" t="str">
        <f>VLOOKUP(E123,VIP!$A$2:$O19562,7,FALSE)</f>
        <v>Si</v>
      </c>
      <c r="I123" s="141" t="str">
        <f>VLOOKUP(E123,VIP!$A$2:$O11527,8,FALSE)</f>
        <v>Si</v>
      </c>
      <c r="J123" s="141" t="str">
        <f>VLOOKUP(E123,VIP!$A$2:$O11477,8,FALSE)</f>
        <v>Si</v>
      </c>
      <c r="K123" s="141" t="str">
        <f>VLOOKUP(E123,VIP!$A$2:$O15051,6,0)</f>
        <v>NO</v>
      </c>
      <c r="L123" s="142" t="s">
        <v>2414</v>
      </c>
      <c r="M123" s="98" t="s">
        <v>2442</v>
      </c>
      <c r="N123" s="98" t="s">
        <v>2449</v>
      </c>
      <c r="O123" s="141" t="s">
        <v>2466</v>
      </c>
      <c r="P123" s="141"/>
      <c r="Q123" s="98" t="s">
        <v>2414</v>
      </c>
    </row>
    <row r="124" spans="1:17" ht="18" x14ac:dyDescent="0.25">
      <c r="A124" s="141" t="str">
        <f>VLOOKUP(E124,'LISTADO ATM'!$A$2:$C$901,3,0)</f>
        <v>SUR</v>
      </c>
      <c r="B124" s="138">
        <v>3335965228</v>
      </c>
      <c r="C124" s="99">
        <v>44400.643750000003</v>
      </c>
      <c r="D124" s="99" t="s">
        <v>2445</v>
      </c>
      <c r="E124" s="133">
        <v>677</v>
      </c>
      <c r="F124" s="141" t="str">
        <f>VLOOKUP(E124,VIP!$A$2:$O14602,2,0)</f>
        <v>DRBR677</v>
      </c>
      <c r="G124" s="141" t="str">
        <f>VLOOKUP(E124,'LISTADO ATM'!$A$2:$B$900,2,0)</f>
        <v>ATM PBG Villa Jaragua</v>
      </c>
      <c r="H124" s="141" t="str">
        <f>VLOOKUP(E124,VIP!$A$2:$O19563,7,FALSE)</f>
        <v>Si</v>
      </c>
      <c r="I124" s="141" t="str">
        <f>VLOOKUP(E124,VIP!$A$2:$O11528,8,FALSE)</f>
        <v>Si</v>
      </c>
      <c r="J124" s="141" t="str">
        <f>VLOOKUP(E124,VIP!$A$2:$O11478,8,FALSE)</f>
        <v>Si</v>
      </c>
      <c r="K124" s="141" t="str">
        <f>VLOOKUP(E124,VIP!$A$2:$O15052,6,0)</f>
        <v>SI</v>
      </c>
      <c r="L124" s="142" t="s">
        <v>2414</v>
      </c>
      <c r="M124" s="98" t="s">
        <v>2442</v>
      </c>
      <c r="N124" s="98" t="s">
        <v>2449</v>
      </c>
      <c r="O124" s="141" t="s">
        <v>2450</v>
      </c>
      <c r="P124" s="141"/>
      <c r="Q124" s="98" t="s">
        <v>2414</v>
      </c>
    </row>
    <row r="125" spans="1:17" ht="18" x14ac:dyDescent="0.25">
      <c r="A125" s="141" t="str">
        <f>VLOOKUP(E125,'LISTADO ATM'!$A$2:$C$901,3,0)</f>
        <v>SUR</v>
      </c>
      <c r="B125" s="138">
        <v>3335965455</v>
      </c>
      <c r="C125" s="99">
        <v>44400.727060185185</v>
      </c>
      <c r="D125" s="99" t="s">
        <v>2445</v>
      </c>
      <c r="E125" s="133">
        <v>751</v>
      </c>
      <c r="F125" s="141" t="str">
        <f>VLOOKUP(E125,VIP!$A$2:$O14573,2,0)</f>
        <v>DRBR751</v>
      </c>
      <c r="G125" s="141" t="str">
        <f>VLOOKUP(E125,'LISTADO ATM'!$A$2:$B$900,2,0)</f>
        <v>ATM Eco Petroleo Camilo</v>
      </c>
      <c r="H125" s="141" t="str">
        <f>VLOOKUP(E125,VIP!$A$2:$O19534,7,FALSE)</f>
        <v>N/A</v>
      </c>
      <c r="I125" s="141" t="str">
        <f>VLOOKUP(E125,VIP!$A$2:$O11499,8,FALSE)</f>
        <v>N/A</v>
      </c>
      <c r="J125" s="141" t="str">
        <f>VLOOKUP(E125,VIP!$A$2:$O11449,8,FALSE)</f>
        <v>N/A</v>
      </c>
      <c r="K125" s="141" t="str">
        <f>VLOOKUP(E125,VIP!$A$2:$O15023,6,0)</f>
        <v>N/A</v>
      </c>
      <c r="L125" s="142" t="s">
        <v>2414</v>
      </c>
      <c r="M125" s="98" t="s">
        <v>2442</v>
      </c>
      <c r="N125" s="98" t="s">
        <v>2595</v>
      </c>
      <c r="O125" s="141" t="s">
        <v>2450</v>
      </c>
      <c r="P125" s="141"/>
      <c r="Q125" s="98" t="s">
        <v>2414</v>
      </c>
    </row>
    <row r="126" spans="1:17" ht="18" x14ac:dyDescent="0.25">
      <c r="A126" s="141" t="str">
        <f>VLOOKUP(E126,'LISTADO ATM'!$A$2:$C$901,3,0)</f>
        <v>SUR</v>
      </c>
      <c r="B126" s="138">
        <v>3335965509</v>
      </c>
      <c r="C126" s="99">
        <v>44400.888101851851</v>
      </c>
      <c r="D126" s="99" t="s">
        <v>2465</v>
      </c>
      <c r="E126" s="133">
        <v>829</v>
      </c>
      <c r="F126" s="141" t="str">
        <f>VLOOKUP(E126,VIP!$A$2:$O14578,2,0)</f>
        <v>DRBR829</v>
      </c>
      <c r="G126" s="141" t="str">
        <f>VLOOKUP(E126,'LISTADO ATM'!$A$2:$B$900,2,0)</f>
        <v xml:space="preserve">ATM UNP Multicentro Sirena Baní </v>
      </c>
      <c r="H126" s="141" t="str">
        <f>VLOOKUP(E126,VIP!$A$2:$O19539,7,FALSE)</f>
        <v>Si</v>
      </c>
      <c r="I126" s="141" t="str">
        <f>VLOOKUP(E126,VIP!$A$2:$O11504,8,FALSE)</f>
        <v>Si</v>
      </c>
      <c r="J126" s="141" t="str">
        <f>VLOOKUP(E126,VIP!$A$2:$O11454,8,FALSE)</f>
        <v>Si</v>
      </c>
      <c r="K126" s="141" t="str">
        <f>VLOOKUP(E126,VIP!$A$2:$O15028,6,0)</f>
        <v>NO</v>
      </c>
      <c r="L126" s="142" t="s">
        <v>2414</v>
      </c>
      <c r="M126" s="98" t="s">
        <v>2442</v>
      </c>
      <c r="N126" s="98" t="s">
        <v>2595</v>
      </c>
      <c r="O126" s="141" t="s">
        <v>2466</v>
      </c>
      <c r="P126" s="141"/>
      <c r="Q126" s="98" t="s">
        <v>2414</v>
      </c>
    </row>
    <row r="127" spans="1:17" ht="18" x14ac:dyDescent="0.25">
      <c r="A127" s="141" t="str">
        <f>VLOOKUP(E127,'LISTADO ATM'!$A$2:$C$901,3,0)</f>
        <v>DISTRITO NACIONAL</v>
      </c>
      <c r="B127" s="138">
        <v>3335965544</v>
      </c>
      <c r="C127" s="99">
        <v>44401.325810185182</v>
      </c>
      <c r="D127" s="99" t="s">
        <v>2445</v>
      </c>
      <c r="E127" s="133">
        <v>672</v>
      </c>
      <c r="F127" s="141" t="str">
        <f>VLOOKUP(E127,VIP!$A$2:$O14536,2,0)</f>
        <v>DRBR672</v>
      </c>
      <c r="G127" s="141" t="str">
        <f>VLOOKUP(E127,'LISTADO ATM'!$A$2:$B$900,2,0)</f>
        <v>ATM Destacamento Policía Nacional La Victoria</v>
      </c>
      <c r="H127" s="141" t="str">
        <f>VLOOKUP(E127,VIP!$A$2:$O19497,7,FALSE)</f>
        <v>Si</v>
      </c>
      <c r="I127" s="141" t="str">
        <f>VLOOKUP(E127,VIP!$A$2:$O11462,8,FALSE)</f>
        <v>Si</v>
      </c>
      <c r="J127" s="141" t="str">
        <f>VLOOKUP(E127,VIP!$A$2:$O11412,8,FALSE)</f>
        <v>Si</v>
      </c>
      <c r="K127" s="141" t="str">
        <f>VLOOKUP(E127,VIP!$A$2:$O14986,6,0)</f>
        <v>SI</v>
      </c>
      <c r="L127" s="142" t="s">
        <v>2414</v>
      </c>
      <c r="M127" s="98" t="s">
        <v>2442</v>
      </c>
      <c r="N127" s="98" t="s">
        <v>2449</v>
      </c>
      <c r="O127" s="141" t="s">
        <v>2450</v>
      </c>
      <c r="P127" s="141"/>
      <c r="Q127" s="156" t="s">
        <v>2414</v>
      </c>
    </row>
    <row r="128" spans="1:17" ht="18" x14ac:dyDescent="0.25">
      <c r="A128" s="141" t="str">
        <f>VLOOKUP(E128,'LISTADO ATM'!$A$2:$C$901,3,0)</f>
        <v>ESTE</v>
      </c>
      <c r="B128" s="138">
        <v>3335965560</v>
      </c>
      <c r="C128" s="99">
        <v>44401.357465277775</v>
      </c>
      <c r="D128" s="99" t="s">
        <v>2465</v>
      </c>
      <c r="E128" s="133">
        <v>963</v>
      </c>
      <c r="F128" s="141" t="str">
        <f>VLOOKUP(E128,VIP!$A$2:$O14644,2,0)</f>
        <v>DRBR963</v>
      </c>
      <c r="G128" s="141" t="str">
        <f>VLOOKUP(E128,'LISTADO ATM'!$A$2:$B$900,2,0)</f>
        <v xml:space="preserve">ATM Multiplaza La Romana </v>
      </c>
      <c r="H128" s="141" t="str">
        <f>VLOOKUP(E128,VIP!$A$2:$O19605,7,FALSE)</f>
        <v>Si</v>
      </c>
      <c r="I128" s="141" t="str">
        <f>VLOOKUP(E128,VIP!$A$2:$O11570,8,FALSE)</f>
        <v>Si</v>
      </c>
      <c r="J128" s="141" t="str">
        <f>VLOOKUP(E128,VIP!$A$2:$O11520,8,FALSE)</f>
        <v>Si</v>
      </c>
      <c r="K128" s="141" t="str">
        <f>VLOOKUP(E128,VIP!$A$2:$O15094,6,0)</f>
        <v>NO</v>
      </c>
      <c r="L128" s="142" t="s">
        <v>2414</v>
      </c>
      <c r="M128" s="98" t="s">
        <v>2442</v>
      </c>
      <c r="N128" s="98" t="s">
        <v>2449</v>
      </c>
      <c r="O128" s="141" t="s">
        <v>2466</v>
      </c>
      <c r="P128" s="141"/>
      <c r="Q128" s="98" t="s">
        <v>2414</v>
      </c>
    </row>
    <row r="129" spans="1:17" ht="18" x14ac:dyDescent="0.25">
      <c r="A129" s="141" t="str">
        <f>VLOOKUP(E129,'LISTADO ATM'!$A$2:$C$901,3,0)</f>
        <v>DISTRITO NACIONAL</v>
      </c>
      <c r="B129" s="138">
        <v>3335965644</v>
      </c>
      <c r="C129" s="99">
        <v>44401.419386574074</v>
      </c>
      <c r="D129" s="99" t="s">
        <v>2445</v>
      </c>
      <c r="E129" s="133">
        <v>318</v>
      </c>
      <c r="F129" s="141" t="str">
        <f>VLOOKUP(E129,VIP!$A$2:$O14633,2,0)</f>
        <v>DRBR318</v>
      </c>
      <c r="G129" s="141" t="str">
        <f>VLOOKUP(E129,'LISTADO ATM'!$A$2:$B$900,2,0)</f>
        <v>ATM Autoservicio Lope de Vega</v>
      </c>
      <c r="H129" s="141" t="str">
        <f>VLOOKUP(E129,VIP!$A$2:$O19594,7,FALSE)</f>
        <v>Si</v>
      </c>
      <c r="I129" s="141" t="str">
        <f>VLOOKUP(E129,VIP!$A$2:$O11559,8,FALSE)</f>
        <v>Si</v>
      </c>
      <c r="J129" s="141" t="str">
        <f>VLOOKUP(E129,VIP!$A$2:$O11509,8,FALSE)</f>
        <v>Si</v>
      </c>
      <c r="K129" s="141" t="str">
        <f>VLOOKUP(E129,VIP!$A$2:$O15083,6,0)</f>
        <v>NO</v>
      </c>
      <c r="L129" s="142" t="s">
        <v>2414</v>
      </c>
      <c r="M129" s="98" t="s">
        <v>2442</v>
      </c>
      <c r="N129" s="98" t="s">
        <v>2449</v>
      </c>
      <c r="O129" s="141" t="s">
        <v>2450</v>
      </c>
      <c r="P129" s="141"/>
      <c r="Q129" s="98" t="s">
        <v>2414</v>
      </c>
    </row>
    <row r="130" spans="1:17" ht="18" x14ac:dyDescent="0.25">
      <c r="A130" s="141" t="str">
        <f>VLOOKUP(E130,'LISTADO ATM'!$A$2:$C$901,3,0)</f>
        <v>DISTRITO NACIONAL</v>
      </c>
      <c r="B130" s="138">
        <v>3335965654</v>
      </c>
      <c r="C130" s="99">
        <v>44401.425543981481</v>
      </c>
      <c r="D130" s="99" t="s">
        <v>2445</v>
      </c>
      <c r="E130" s="133">
        <v>331</v>
      </c>
      <c r="F130" s="141" t="str">
        <f>VLOOKUP(E130,VIP!$A$2:$O14630,2,0)</f>
        <v>DRBR331</v>
      </c>
      <c r="G130" s="141" t="str">
        <f>VLOOKUP(E130,'LISTADO ATM'!$A$2:$B$900,2,0)</f>
        <v>ATM Ayuntamiento Sto. Dgo. Este</v>
      </c>
      <c r="H130" s="141" t="str">
        <f>VLOOKUP(E130,VIP!$A$2:$O19591,7,FALSE)</f>
        <v>N/A</v>
      </c>
      <c r="I130" s="141" t="str">
        <f>VLOOKUP(E130,VIP!$A$2:$O11556,8,FALSE)</f>
        <v>N/A</v>
      </c>
      <c r="J130" s="141" t="str">
        <f>VLOOKUP(E130,VIP!$A$2:$O11506,8,FALSE)</f>
        <v>N/A</v>
      </c>
      <c r="K130" s="141" t="str">
        <f>VLOOKUP(E130,VIP!$A$2:$O15080,6,0)</f>
        <v>NO</v>
      </c>
      <c r="L130" s="142" t="s">
        <v>2414</v>
      </c>
      <c r="M130" s="98" t="s">
        <v>2442</v>
      </c>
      <c r="N130" s="98" t="s">
        <v>2449</v>
      </c>
      <c r="O130" s="141" t="s">
        <v>2450</v>
      </c>
      <c r="P130" s="141"/>
      <c r="Q130" s="98" t="s">
        <v>2414</v>
      </c>
    </row>
    <row r="131" spans="1:17" ht="18" x14ac:dyDescent="0.25">
      <c r="A131" s="141" t="str">
        <f>VLOOKUP(E131,'LISTADO ATM'!$A$2:$C$901,3,0)</f>
        <v>DISTRITO NACIONAL</v>
      </c>
      <c r="B131" s="138">
        <v>3335965788</v>
      </c>
      <c r="C131" s="99">
        <v>44401.530601851853</v>
      </c>
      <c r="D131" s="99" t="s">
        <v>2445</v>
      </c>
      <c r="E131" s="133">
        <v>738</v>
      </c>
      <c r="F131" s="141" t="str">
        <f>VLOOKUP(E131,VIP!$A$2:$O14607,2,0)</f>
        <v>DRBR24S</v>
      </c>
      <c r="G131" s="141" t="str">
        <f>VLOOKUP(E131,'LISTADO ATM'!$A$2:$B$900,2,0)</f>
        <v xml:space="preserve">ATM Zona Franca Los Alcarrizos </v>
      </c>
      <c r="H131" s="141" t="str">
        <f>VLOOKUP(E131,VIP!$A$2:$O19568,7,FALSE)</f>
        <v>Si</v>
      </c>
      <c r="I131" s="141" t="str">
        <f>VLOOKUP(E131,VIP!$A$2:$O11533,8,FALSE)</f>
        <v>Si</v>
      </c>
      <c r="J131" s="141" t="str">
        <f>VLOOKUP(E131,VIP!$A$2:$O11483,8,FALSE)</f>
        <v>Si</v>
      </c>
      <c r="K131" s="141" t="str">
        <f>VLOOKUP(E131,VIP!$A$2:$O15057,6,0)</f>
        <v>NO</v>
      </c>
      <c r="L131" s="142" t="s">
        <v>2414</v>
      </c>
      <c r="M131" s="98" t="s">
        <v>2442</v>
      </c>
      <c r="N131" s="98" t="s">
        <v>2449</v>
      </c>
      <c r="O131" s="141" t="s">
        <v>2450</v>
      </c>
      <c r="P131" s="141"/>
      <c r="Q131" s="98" t="s">
        <v>2414</v>
      </c>
    </row>
    <row r="132" spans="1:17" ht="18" x14ac:dyDescent="0.25">
      <c r="A132" s="141" t="str">
        <f>VLOOKUP(E132,'LISTADO ATM'!$A$2:$C$901,3,0)</f>
        <v>DISTRITO NACIONAL</v>
      </c>
      <c r="B132" s="138">
        <v>3335965797</v>
      </c>
      <c r="C132" s="99">
        <v>44401.563472222224</v>
      </c>
      <c r="D132" s="99" t="s">
        <v>2445</v>
      </c>
      <c r="E132" s="133">
        <v>708</v>
      </c>
      <c r="F132" s="141" t="str">
        <f>VLOOKUP(E132,VIP!$A$2:$O14605,2,0)</f>
        <v>DRBR505</v>
      </c>
      <c r="G132" s="141" t="str">
        <f>VLOOKUP(E132,'LISTADO ATM'!$A$2:$B$900,2,0)</f>
        <v xml:space="preserve">ATM El Vestir De Hoy </v>
      </c>
      <c r="H132" s="141" t="str">
        <f>VLOOKUP(E132,VIP!$A$2:$O19566,7,FALSE)</f>
        <v>Si</v>
      </c>
      <c r="I132" s="141" t="str">
        <f>VLOOKUP(E132,VIP!$A$2:$O11531,8,FALSE)</f>
        <v>Si</v>
      </c>
      <c r="J132" s="141" t="str">
        <f>VLOOKUP(E132,VIP!$A$2:$O11481,8,FALSE)</f>
        <v>Si</v>
      </c>
      <c r="K132" s="141" t="str">
        <f>VLOOKUP(E132,VIP!$A$2:$O15055,6,0)</f>
        <v>NO</v>
      </c>
      <c r="L132" s="142" t="s">
        <v>2414</v>
      </c>
      <c r="M132" s="98" t="s">
        <v>2442</v>
      </c>
      <c r="N132" s="98" t="s">
        <v>2449</v>
      </c>
      <c r="O132" s="141" t="s">
        <v>2450</v>
      </c>
      <c r="P132" s="141"/>
      <c r="Q132" s="98" t="s">
        <v>2414</v>
      </c>
    </row>
    <row r="133" spans="1:17" ht="18" x14ac:dyDescent="0.25">
      <c r="A133" s="141" t="str">
        <f>VLOOKUP(E133,'LISTADO ATM'!$A$2:$C$901,3,0)</f>
        <v>DISTRITO NACIONAL</v>
      </c>
      <c r="B133" s="138">
        <v>3335965798</v>
      </c>
      <c r="C133" s="99">
        <v>44401.566250000003</v>
      </c>
      <c r="D133" s="99" t="s">
        <v>2465</v>
      </c>
      <c r="E133" s="133">
        <v>551</v>
      </c>
      <c r="F133" s="141" t="str">
        <f>VLOOKUP(E133,VIP!$A$2:$O14604,2,0)</f>
        <v>DRBR01C</v>
      </c>
      <c r="G133" s="141" t="str">
        <f>VLOOKUP(E133,'LISTADO ATM'!$A$2:$B$900,2,0)</f>
        <v xml:space="preserve">ATM Oficina Padre Castellanos </v>
      </c>
      <c r="H133" s="141" t="str">
        <f>VLOOKUP(E133,VIP!$A$2:$O19565,7,FALSE)</f>
        <v>Si</v>
      </c>
      <c r="I133" s="141" t="str">
        <f>VLOOKUP(E133,VIP!$A$2:$O11530,8,FALSE)</f>
        <v>Si</v>
      </c>
      <c r="J133" s="141" t="str">
        <f>VLOOKUP(E133,VIP!$A$2:$O11480,8,FALSE)</f>
        <v>Si</v>
      </c>
      <c r="K133" s="141" t="str">
        <f>VLOOKUP(E133,VIP!$A$2:$O15054,6,0)</f>
        <v>NO</v>
      </c>
      <c r="L133" s="142" t="s">
        <v>2414</v>
      </c>
      <c r="M133" s="98" t="s">
        <v>2442</v>
      </c>
      <c r="N133" s="98" t="s">
        <v>2449</v>
      </c>
      <c r="O133" s="141" t="s">
        <v>2466</v>
      </c>
      <c r="P133" s="141"/>
      <c r="Q133" s="98" t="s">
        <v>2414</v>
      </c>
    </row>
    <row r="134" spans="1:17" ht="18" x14ac:dyDescent="0.25">
      <c r="A134" s="141" t="str">
        <f>VLOOKUP(E134,'LISTADO ATM'!$A$2:$C$901,3,0)</f>
        <v>DISTRITO NACIONAL</v>
      </c>
      <c r="B134" s="138">
        <v>3335965813</v>
      </c>
      <c r="C134" s="99">
        <v>44401.575995370367</v>
      </c>
      <c r="D134" s="99" t="s">
        <v>2445</v>
      </c>
      <c r="E134" s="133">
        <v>562</v>
      </c>
      <c r="F134" s="141" t="str">
        <f>VLOOKUP(E134,VIP!$A$2:$O14600,2,0)</f>
        <v>DRBR226</v>
      </c>
      <c r="G134" s="141" t="str">
        <f>VLOOKUP(E134,'LISTADO ATM'!$A$2:$B$900,2,0)</f>
        <v xml:space="preserve">ATM S/M Jumbo Carretera Mella </v>
      </c>
      <c r="H134" s="141" t="str">
        <f>VLOOKUP(E134,VIP!$A$2:$O19561,7,FALSE)</f>
        <v>Si</v>
      </c>
      <c r="I134" s="141" t="str">
        <f>VLOOKUP(E134,VIP!$A$2:$O11526,8,FALSE)</f>
        <v>Si</v>
      </c>
      <c r="J134" s="141" t="str">
        <f>VLOOKUP(E134,VIP!$A$2:$O11476,8,FALSE)</f>
        <v>Si</v>
      </c>
      <c r="K134" s="141" t="str">
        <f>VLOOKUP(E134,VIP!$A$2:$O15050,6,0)</f>
        <v>SI</v>
      </c>
      <c r="L134" s="142" t="s">
        <v>2414</v>
      </c>
      <c r="M134" s="98" t="s">
        <v>2442</v>
      </c>
      <c r="N134" s="98" t="s">
        <v>2449</v>
      </c>
      <c r="O134" s="141" t="s">
        <v>2450</v>
      </c>
      <c r="P134" s="141"/>
      <c r="Q134" s="98" t="s">
        <v>2414</v>
      </c>
    </row>
    <row r="135" spans="1:17" ht="18" x14ac:dyDescent="0.25">
      <c r="A135" s="141" t="str">
        <f>VLOOKUP(E135,'LISTADO ATM'!$A$2:$C$901,3,0)</f>
        <v>DISTRITO NACIONAL</v>
      </c>
      <c r="B135" s="138">
        <v>3335965814</v>
      </c>
      <c r="C135" s="99">
        <v>44401.577303240738</v>
      </c>
      <c r="D135" s="99" t="s">
        <v>2445</v>
      </c>
      <c r="E135" s="133">
        <v>697</v>
      </c>
      <c r="F135" s="141" t="str">
        <f>VLOOKUP(E135,VIP!$A$2:$O14599,2,0)</f>
        <v>DRBR697</v>
      </c>
      <c r="G135" s="141" t="str">
        <f>VLOOKUP(E135,'LISTADO ATM'!$A$2:$B$900,2,0)</f>
        <v>ATM Hipermercado Olé Ciudad Juan Bosch</v>
      </c>
      <c r="H135" s="141" t="str">
        <f>VLOOKUP(E135,VIP!$A$2:$O19560,7,FALSE)</f>
        <v>Si</v>
      </c>
      <c r="I135" s="141" t="str">
        <f>VLOOKUP(E135,VIP!$A$2:$O11525,8,FALSE)</f>
        <v>Si</v>
      </c>
      <c r="J135" s="141" t="str">
        <f>VLOOKUP(E135,VIP!$A$2:$O11475,8,FALSE)</f>
        <v>Si</v>
      </c>
      <c r="K135" s="141" t="str">
        <f>VLOOKUP(E135,VIP!$A$2:$O15049,6,0)</f>
        <v>NO</v>
      </c>
      <c r="L135" s="142" t="s">
        <v>2414</v>
      </c>
      <c r="M135" s="98" t="s">
        <v>2442</v>
      </c>
      <c r="N135" s="98" t="s">
        <v>2449</v>
      </c>
      <c r="O135" s="141" t="s">
        <v>2450</v>
      </c>
      <c r="P135" s="141"/>
      <c r="Q135" s="98" t="s">
        <v>2414</v>
      </c>
    </row>
    <row r="136" spans="1:17" ht="18" x14ac:dyDescent="0.25">
      <c r="A136" s="141" t="str">
        <f>VLOOKUP(E136,'LISTADO ATM'!$A$2:$C$901,3,0)</f>
        <v>SUR</v>
      </c>
      <c r="B136" s="138">
        <v>3335965815</v>
      </c>
      <c r="C136" s="99">
        <v>44401.579375000001</v>
      </c>
      <c r="D136" s="99" t="s">
        <v>2465</v>
      </c>
      <c r="E136" s="133">
        <v>403</v>
      </c>
      <c r="F136" s="141" t="str">
        <f>VLOOKUP(E136,VIP!$A$2:$O14598,2,0)</f>
        <v>DRBR403</v>
      </c>
      <c r="G136" s="141" t="str">
        <f>VLOOKUP(E136,'LISTADO ATM'!$A$2:$B$900,2,0)</f>
        <v xml:space="preserve">ATM Oficina Vicente Noble </v>
      </c>
      <c r="H136" s="141" t="str">
        <f>VLOOKUP(E136,VIP!$A$2:$O19559,7,FALSE)</f>
        <v>Si</v>
      </c>
      <c r="I136" s="141" t="str">
        <f>VLOOKUP(E136,VIP!$A$2:$O11524,8,FALSE)</f>
        <v>Si</v>
      </c>
      <c r="J136" s="141" t="str">
        <f>VLOOKUP(E136,VIP!$A$2:$O11474,8,FALSE)</f>
        <v>Si</v>
      </c>
      <c r="K136" s="141" t="str">
        <f>VLOOKUP(E136,VIP!$A$2:$O15048,6,0)</f>
        <v>NO</v>
      </c>
      <c r="L136" s="142" t="s">
        <v>2414</v>
      </c>
      <c r="M136" s="98" t="s">
        <v>2442</v>
      </c>
      <c r="N136" s="98" t="s">
        <v>2449</v>
      </c>
      <c r="O136" s="141" t="s">
        <v>2466</v>
      </c>
      <c r="P136" s="141"/>
      <c r="Q136" s="98" t="s">
        <v>2414</v>
      </c>
    </row>
    <row r="137" spans="1:17" ht="18" x14ac:dyDescent="0.25">
      <c r="A137" s="141" t="str">
        <f>VLOOKUP(E137,'LISTADO ATM'!$A$2:$C$901,3,0)</f>
        <v>DISTRITO NACIONAL</v>
      </c>
      <c r="B137" s="138">
        <v>3335965816</v>
      </c>
      <c r="C137" s="99">
        <v>44401.587407407409</v>
      </c>
      <c r="D137" s="99" t="s">
        <v>2445</v>
      </c>
      <c r="E137" s="133">
        <v>663</v>
      </c>
      <c r="F137" s="141" t="str">
        <f>VLOOKUP(E137,VIP!$A$2:$O14597,2,0)</f>
        <v>DRBR663</v>
      </c>
      <c r="G137" s="141" t="str">
        <f>VLOOKUP(E137,'LISTADO ATM'!$A$2:$B$900,2,0)</f>
        <v>ATM S/M Olé Av. España</v>
      </c>
      <c r="H137" s="141" t="str">
        <f>VLOOKUP(E137,VIP!$A$2:$O19558,7,FALSE)</f>
        <v>N/A</v>
      </c>
      <c r="I137" s="141" t="str">
        <f>VLOOKUP(E137,VIP!$A$2:$O11523,8,FALSE)</f>
        <v>N/A</v>
      </c>
      <c r="J137" s="141" t="str">
        <f>VLOOKUP(E137,VIP!$A$2:$O11473,8,FALSE)</f>
        <v>N/A</v>
      </c>
      <c r="K137" s="141" t="str">
        <f>VLOOKUP(E137,VIP!$A$2:$O15047,6,0)</f>
        <v>N/A</v>
      </c>
      <c r="L137" s="142" t="s">
        <v>2414</v>
      </c>
      <c r="M137" s="98" t="s">
        <v>2442</v>
      </c>
      <c r="N137" s="98" t="s">
        <v>2449</v>
      </c>
      <c r="O137" s="141" t="s">
        <v>2450</v>
      </c>
      <c r="P137" s="141"/>
      <c r="Q137" s="98" t="s">
        <v>2414</v>
      </c>
    </row>
    <row r="138" spans="1:17" ht="18" x14ac:dyDescent="0.25">
      <c r="A138" s="141" t="str">
        <f>VLOOKUP(E138,'LISTADO ATM'!$A$2:$C$901,3,0)</f>
        <v>SUR</v>
      </c>
      <c r="B138" s="138">
        <v>3335965818</v>
      </c>
      <c r="C138" s="99">
        <v>44401.58997685185</v>
      </c>
      <c r="D138" s="99" t="s">
        <v>2465</v>
      </c>
      <c r="E138" s="133">
        <v>252</v>
      </c>
      <c r="F138" s="141" t="str">
        <f>VLOOKUP(E138,VIP!$A$2:$O14595,2,0)</f>
        <v>DRBR252</v>
      </c>
      <c r="G138" s="141" t="str">
        <f>VLOOKUP(E138,'LISTADO ATM'!$A$2:$B$900,2,0)</f>
        <v xml:space="preserve">ATM Banco Agrícola (Barahona) </v>
      </c>
      <c r="H138" s="141" t="str">
        <f>VLOOKUP(E138,VIP!$A$2:$O19556,7,FALSE)</f>
        <v>Si</v>
      </c>
      <c r="I138" s="141" t="str">
        <f>VLOOKUP(E138,VIP!$A$2:$O11521,8,FALSE)</f>
        <v>Si</v>
      </c>
      <c r="J138" s="141" t="str">
        <f>VLOOKUP(E138,VIP!$A$2:$O11471,8,FALSE)</f>
        <v>Si</v>
      </c>
      <c r="K138" s="141" t="str">
        <f>VLOOKUP(E138,VIP!$A$2:$O15045,6,0)</f>
        <v>NO</v>
      </c>
      <c r="L138" s="142" t="s">
        <v>2414</v>
      </c>
      <c r="M138" s="98" t="s">
        <v>2442</v>
      </c>
      <c r="N138" s="98" t="s">
        <v>2449</v>
      </c>
      <c r="O138" s="141" t="s">
        <v>2466</v>
      </c>
      <c r="P138" s="141"/>
      <c r="Q138" s="98" t="s">
        <v>2414</v>
      </c>
    </row>
    <row r="139" spans="1:17" ht="18" x14ac:dyDescent="0.25">
      <c r="A139" s="141" t="str">
        <f>VLOOKUP(E139,'LISTADO ATM'!$A$2:$C$901,3,0)</f>
        <v>DISTRITO NACIONAL</v>
      </c>
      <c r="B139" s="138">
        <v>3335965820</v>
      </c>
      <c r="C139" s="99">
        <v>44401.592187499999</v>
      </c>
      <c r="D139" s="99" t="s">
        <v>2465</v>
      </c>
      <c r="E139" s="133">
        <v>409</v>
      </c>
      <c r="F139" s="141" t="str">
        <f>VLOOKUP(E139,VIP!$A$2:$O14593,2,0)</f>
        <v>DRBR409</v>
      </c>
      <c r="G139" s="141" t="str">
        <f>VLOOKUP(E139,'LISTADO ATM'!$A$2:$B$900,2,0)</f>
        <v xml:space="preserve">ATM Oficina Las Palmas de Herrera I </v>
      </c>
      <c r="H139" s="141" t="str">
        <f>VLOOKUP(E139,VIP!$A$2:$O19554,7,FALSE)</f>
        <v>Si</v>
      </c>
      <c r="I139" s="141" t="str">
        <f>VLOOKUP(E139,VIP!$A$2:$O11519,8,FALSE)</f>
        <v>Si</v>
      </c>
      <c r="J139" s="141" t="str">
        <f>VLOOKUP(E139,VIP!$A$2:$O11469,8,FALSE)</f>
        <v>Si</v>
      </c>
      <c r="K139" s="141" t="str">
        <f>VLOOKUP(E139,VIP!$A$2:$O15043,6,0)</f>
        <v>NO</v>
      </c>
      <c r="L139" s="142" t="s">
        <v>2414</v>
      </c>
      <c r="M139" s="98" t="s">
        <v>2442</v>
      </c>
      <c r="N139" s="98" t="s">
        <v>2449</v>
      </c>
      <c r="O139" s="141" t="s">
        <v>2466</v>
      </c>
      <c r="P139" s="141"/>
      <c r="Q139" s="98" t="s">
        <v>2414</v>
      </c>
    </row>
    <row r="140" spans="1:17" ht="18" x14ac:dyDescent="0.25">
      <c r="A140" s="141" t="str">
        <f>VLOOKUP(E140,'LISTADO ATM'!$A$2:$C$901,3,0)</f>
        <v>DISTRITO NACIONAL</v>
      </c>
      <c r="B140" s="138">
        <v>3335965822</v>
      </c>
      <c r="C140" s="99">
        <v>44401.594594907408</v>
      </c>
      <c r="D140" s="99" t="s">
        <v>2445</v>
      </c>
      <c r="E140" s="133">
        <v>441</v>
      </c>
      <c r="F140" s="141" t="str">
        <f>VLOOKUP(E140,VIP!$A$2:$O14591,2,0)</f>
        <v>DRBR441</v>
      </c>
      <c r="G140" s="141" t="str">
        <f>VLOOKUP(E140,'LISTADO ATM'!$A$2:$B$900,2,0)</f>
        <v>ATM Estacion de Servicio Romulo Betancour</v>
      </c>
      <c r="H140" s="141" t="str">
        <f>VLOOKUP(E140,VIP!$A$2:$O19552,7,FALSE)</f>
        <v>NO</v>
      </c>
      <c r="I140" s="141" t="str">
        <f>VLOOKUP(E140,VIP!$A$2:$O11517,8,FALSE)</f>
        <v>NO</v>
      </c>
      <c r="J140" s="141" t="str">
        <f>VLOOKUP(E140,VIP!$A$2:$O11467,8,FALSE)</f>
        <v>NO</v>
      </c>
      <c r="K140" s="141" t="str">
        <f>VLOOKUP(E140,VIP!$A$2:$O15041,6,0)</f>
        <v>NO</v>
      </c>
      <c r="L140" s="142" t="s">
        <v>2414</v>
      </c>
      <c r="M140" s="98" t="s">
        <v>2442</v>
      </c>
      <c r="N140" s="98" t="s">
        <v>2449</v>
      </c>
      <c r="O140" s="141" t="s">
        <v>2450</v>
      </c>
      <c r="P140" s="141"/>
      <c r="Q140" s="98" t="s">
        <v>2414</v>
      </c>
    </row>
    <row r="141" spans="1:17" ht="18" x14ac:dyDescent="0.25">
      <c r="A141" s="141" t="str">
        <f>VLOOKUP(E141,'LISTADO ATM'!$A$2:$C$901,3,0)</f>
        <v>SUR</v>
      </c>
      <c r="B141" s="138">
        <v>3335965823</v>
      </c>
      <c r="C141" s="99">
        <v>44401.598819444444</v>
      </c>
      <c r="D141" s="99" t="s">
        <v>2465</v>
      </c>
      <c r="E141" s="133">
        <v>870</v>
      </c>
      <c r="F141" s="141" t="str">
        <f>VLOOKUP(E141,VIP!$A$2:$O14590,2,0)</f>
        <v>DRBR870</v>
      </c>
      <c r="G141" s="141" t="str">
        <f>VLOOKUP(E141,'LISTADO ATM'!$A$2:$B$900,2,0)</f>
        <v xml:space="preserve">ATM Willbes Dominicana (Barahona) </v>
      </c>
      <c r="H141" s="141" t="str">
        <f>VLOOKUP(E141,VIP!$A$2:$O19551,7,FALSE)</f>
        <v>Si</v>
      </c>
      <c r="I141" s="141" t="str">
        <f>VLOOKUP(E141,VIP!$A$2:$O11516,8,FALSE)</f>
        <v>Si</v>
      </c>
      <c r="J141" s="141" t="str">
        <f>VLOOKUP(E141,VIP!$A$2:$O11466,8,FALSE)</f>
        <v>Si</v>
      </c>
      <c r="K141" s="141" t="str">
        <f>VLOOKUP(E141,VIP!$A$2:$O15040,6,0)</f>
        <v>NO</v>
      </c>
      <c r="L141" s="142" t="s">
        <v>2414</v>
      </c>
      <c r="M141" s="98" t="s">
        <v>2442</v>
      </c>
      <c r="N141" s="98" t="s">
        <v>2449</v>
      </c>
      <c r="O141" s="141" t="s">
        <v>2466</v>
      </c>
      <c r="P141" s="141"/>
      <c r="Q141" s="98" t="s">
        <v>2414</v>
      </c>
    </row>
    <row r="142" spans="1:17" ht="18" x14ac:dyDescent="0.25">
      <c r="A142" s="141" t="str">
        <f>VLOOKUP(E142,'LISTADO ATM'!$A$2:$C$901,3,0)</f>
        <v>DISTRITO NACIONAL</v>
      </c>
      <c r="B142" s="138">
        <v>3335965833</v>
      </c>
      <c r="C142" s="99">
        <v>44401.613206018519</v>
      </c>
      <c r="D142" s="99" t="s">
        <v>2445</v>
      </c>
      <c r="E142" s="133">
        <v>96</v>
      </c>
      <c r="F142" s="141" t="str">
        <f>VLOOKUP(E142,VIP!$A$2:$O14582,2,0)</f>
        <v>DRBR096</v>
      </c>
      <c r="G142" s="141" t="str">
        <f>VLOOKUP(E142,'LISTADO ATM'!$A$2:$B$900,2,0)</f>
        <v>ATM S/M Caribe Av. Charles de Gaulle</v>
      </c>
      <c r="H142" s="141" t="str">
        <f>VLOOKUP(E142,VIP!$A$2:$O19543,7,FALSE)</f>
        <v>Si</v>
      </c>
      <c r="I142" s="141" t="str">
        <f>VLOOKUP(E142,VIP!$A$2:$O11508,8,FALSE)</f>
        <v>No</v>
      </c>
      <c r="J142" s="141" t="str">
        <f>VLOOKUP(E142,VIP!$A$2:$O11458,8,FALSE)</f>
        <v>No</v>
      </c>
      <c r="K142" s="141" t="str">
        <f>VLOOKUP(E142,VIP!$A$2:$O15032,6,0)</f>
        <v>NO</v>
      </c>
      <c r="L142" s="142" t="s">
        <v>2414</v>
      </c>
      <c r="M142" s="98" t="s">
        <v>2442</v>
      </c>
      <c r="N142" s="98" t="s">
        <v>2449</v>
      </c>
      <c r="O142" s="141" t="s">
        <v>2450</v>
      </c>
      <c r="P142" s="141"/>
      <c r="Q142" s="98" t="s">
        <v>2414</v>
      </c>
    </row>
    <row r="143" spans="1:17" ht="18" x14ac:dyDescent="0.25">
      <c r="A143" s="141" t="str">
        <f>VLOOKUP(E143,'LISTADO ATM'!$A$2:$C$901,3,0)</f>
        <v>DISTRITO NACIONAL</v>
      </c>
      <c r="B143" s="138">
        <v>3335965882</v>
      </c>
      <c r="C143" s="99">
        <v>44401.66915509259</v>
      </c>
      <c r="D143" s="99" t="s">
        <v>2445</v>
      </c>
      <c r="E143" s="133">
        <v>540</v>
      </c>
      <c r="F143" s="141" t="str">
        <f>VLOOKUP(E143,VIP!$A$2:$O14654,2,0)</f>
        <v>DRBR540</v>
      </c>
      <c r="G143" s="141" t="str">
        <f>VLOOKUP(E143,'LISTADO ATM'!$A$2:$B$900,2,0)</f>
        <v xml:space="preserve">ATM Autoservicio Sambil I </v>
      </c>
      <c r="H143" s="141" t="str">
        <f>VLOOKUP(E143,VIP!$A$2:$O19615,7,FALSE)</f>
        <v>Si</v>
      </c>
      <c r="I143" s="141" t="str">
        <f>VLOOKUP(E143,VIP!$A$2:$O11580,8,FALSE)</f>
        <v>Si</v>
      </c>
      <c r="J143" s="141" t="str">
        <f>VLOOKUP(E143,VIP!$A$2:$O11530,8,FALSE)</f>
        <v>Si</v>
      </c>
      <c r="K143" s="141" t="str">
        <f>VLOOKUP(E143,VIP!$A$2:$O15104,6,0)</f>
        <v>NO</v>
      </c>
      <c r="L143" s="142" t="s">
        <v>2414</v>
      </c>
      <c r="M143" s="98" t="s">
        <v>2442</v>
      </c>
      <c r="N143" s="98" t="s">
        <v>2449</v>
      </c>
      <c r="O143" s="141" t="s">
        <v>2450</v>
      </c>
      <c r="P143" s="141"/>
      <c r="Q143" s="98" t="s">
        <v>2414</v>
      </c>
    </row>
    <row r="144" spans="1:17" ht="18" x14ac:dyDescent="0.25">
      <c r="A144" s="141" t="str">
        <f>VLOOKUP(E144,'LISTADO ATM'!$A$2:$C$901,3,0)</f>
        <v>DISTRITO NACIONAL</v>
      </c>
      <c r="B144" s="138">
        <v>3335965883</v>
      </c>
      <c r="C144" s="99">
        <v>44401.67150462963</v>
      </c>
      <c r="D144" s="99" t="s">
        <v>2445</v>
      </c>
      <c r="E144" s="133">
        <v>238</v>
      </c>
      <c r="F144" s="141" t="str">
        <f>VLOOKUP(E144,VIP!$A$2:$O14653,2,0)</f>
        <v>DRBR238</v>
      </c>
      <c r="G144" s="141" t="str">
        <f>VLOOKUP(E144,'LISTADO ATM'!$A$2:$B$900,2,0)</f>
        <v xml:space="preserve">ATM Multicentro La Sirena Charles de Gaulle </v>
      </c>
      <c r="H144" s="141" t="str">
        <f>VLOOKUP(E144,VIP!$A$2:$O19614,7,FALSE)</f>
        <v>Si</v>
      </c>
      <c r="I144" s="141" t="str">
        <f>VLOOKUP(E144,VIP!$A$2:$O11579,8,FALSE)</f>
        <v>Si</v>
      </c>
      <c r="J144" s="141" t="str">
        <f>VLOOKUP(E144,VIP!$A$2:$O11529,8,FALSE)</f>
        <v>Si</v>
      </c>
      <c r="K144" s="141" t="str">
        <f>VLOOKUP(E144,VIP!$A$2:$O15103,6,0)</f>
        <v>No</v>
      </c>
      <c r="L144" s="142" t="s">
        <v>2414</v>
      </c>
      <c r="M144" s="98" t="s">
        <v>2442</v>
      </c>
      <c r="N144" s="98" t="s">
        <v>2449</v>
      </c>
      <c r="O144" s="141" t="s">
        <v>2450</v>
      </c>
      <c r="P144" s="141"/>
      <c r="Q144" s="98" t="s">
        <v>2414</v>
      </c>
    </row>
    <row r="145" spans="1:17" ht="18" x14ac:dyDescent="0.25">
      <c r="A145" s="141" t="str">
        <f>VLOOKUP(E145,'LISTADO ATM'!$A$2:$C$901,3,0)</f>
        <v>ESTE</v>
      </c>
      <c r="B145" s="138">
        <v>3335965890</v>
      </c>
      <c r="C145" s="99">
        <v>44401.689895833333</v>
      </c>
      <c r="D145" s="99" t="s">
        <v>2465</v>
      </c>
      <c r="E145" s="133">
        <v>114</v>
      </c>
      <c r="F145" s="141" t="str">
        <f>VLOOKUP(E145,VIP!$A$2:$O14650,2,0)</f>
        <v>DRBR114</v>
      </c>
      <c r="G145" s="141" t="str">
        <f>VLOOKUP(E145,'LISTADO ATM'!$A$2:$B$900,2,0)</f>
        <v xml:space="preserve">ATM Oficina Hato Mayor </v>
      </c>
      <c r="H145" s="141" t="str">
        <f>VLOOKUP(E145,VIP!$A$2:$O19611,7,FALSE)</f>
        <v>Si</v>
      </c>
      <c r="I145" s="141" t="str">
        <f>VLOOKUP(E145,VIP!$A$2:$O11576,8,FALSE)</f>
        <v>Si</v>
      </c>
      <c r="J145" s="141" t="str">
        <f>VLOOKUP(E145,VIP!$A$2:$O11526,8,FALSE)</f>
        <v>Si</v>
      </c>
      <c r="K145" s="141" t="str">
        <f>VLOOKUP(E145,VIP!$A$2:$O15100,6,0)</f>
        <v>NO</v>
      </c>
      <c r="L145" s="142" t="s">
        <v>2414</v>
      </c>
      <c r="M145" s="98" t="s">
        <v>2442</v>
      </c>
      <c r="N145" s="98" t="s">
        <v>2449</v>
      </c>
      <c r="O145" s="141" t="s">
        <v>2466</v>
      </c>
      <c r="P145" s="141"/>
      <c r="Q145" s="98" t="s">
        <v>2414</v>
      </c>
    </row>
    <row r="146" spans="1:17" ht="18" x14ac:dyDescent="0.25">
      <c r="A146" s="141" t="str">
        <f>VLOOKUP(E146,'LISTADO ATM'!$A$2:$C$901,3,0)</f>
        <v>DISTRITO NACIONAL</v>
      </c>
      <c r="B146" s="138">
        <v>3335965891</v>
      </c>
      <c r="C146" s="99">
        <v>44401.69127314815</v>
      </c>
      <c r="D146" s="99" t="s">
        <v>2445</v>
      </c>
      <c r="E146" s="133">
        <v>235</v>
      </c>
      <c r="F146" s="141" t="str">
        <f>VLOOKUP(E146,VIP!$A$2:$O14649,2,0)</f>
        <v>DRBR235</v>
      </c>
      <c r="G146" s="141" t="str">
        <f>VLOOKUP(E146,'LISTADO ATM'!$A$2:$B$900,2,0)</f>
        <v xml:space="preserve">ATM Oficina Multicentro La Sirena San Isidro </v>
      </c>
      <c r="H146" s="141" t="str">
        <f>VLOOKUP(E146,VIP!$A$2:$O19610,7,FALSE)</f>
        <v>Si</v>
      </c>
      <c r="I146" s="141" t="str">
        <f>VLOOKUP(E146,VIP!$A$2:$O11575,8,FALSE)</f>
        <v>Si</v>
      </c>
      <c r="J146" s="141" t="str">
        <f>VLOOKUP(E146,VIP!$A$2:$O11525,8,FALSE)</f>
        <v>Si</v>
      </c>
      <c r="K146" s="141" t="str">
        <f>VLOOKUP(E146,VIP!$A$2:$O15099,6,0)</f>
        <v>SI</v>
      </c>
      <c r="L146" s="142" t="s">
        <v>2414</v>
      </c>
      <c r="M146" s="98" t="s">
        <v>2442</v>
      </c>
      <c r="N146" s="98" t="s">
        <v>2449</v>
      </c>
      <c r="O146" s="141" t="s">
        <v>2450</v>
      </c>
      <c r="P146" s="141"/>
      <c r="Q146" s="98" t="s">
        <v>2414</v>
      </c>
    </row>
    <row r="147" spans="1:17" ht="18" x14ac:dyDescent="0.25">
      <c r="A147" s="141" t="str">
        <f>VLOOKUP(E147,'LISTADO ATM'!$A$2:$C$901,3,0)</f>
        <v>DISTRITO NACIONAL</v>
      </c>
      <c r="B147" s="138">
        <v>3335965892</v>
      </c>
      <c r="C147" s="99">
        <v>44401.692812499998</v>
      </c>
      <c r="D147" s="99" t="s">
        <v>2445</v>
      </c>
      <c r="E147" s="133">
        <v>281</v>
      </c>
      <c r="F147" s="141" t="str">
        <f>VLOOKUP(E147,VIP!$A$2:$O14648,2,0)</f>
        <v>DRBR737</v>
      </c>
      <c r="G147" s="141" t="str">
        <f>VLOOKUP(E147,'LISTADO ATM'!$A$2:$B$900,2,0)</f>
        <v xml:space="preserve">ATM S/M Pola Independencia </v>
      </c>
      <c r="H147" s="141" t="str">
        <f>VLOOKUP(E147,VIP!$A$2:$O19609,7,FALSE)</f>
        <v>Si</v>
      </c>
      <c r="I147" s="141" t="str">
        <f>VLOOKUP(E147,VIP!$A$2:$O11574,8,FALSE)</f>
        <v>Si</v>
      </c>
      <c r="J147" s="141" t="str">
        <f>VLOOKUP(E147,VIP!$A$2:$O11524,8,FALSE)</f>
        <v>Si</v>
      </c>
      <c r="K147" s="141" t="str">
        <f>VLOOKUP(E147,VIP!$A$2:$O15098,6,0)</f>
        <v>NO</v>
      </c>
      <c r="L147" s="142" t="s">
        <v>2414</v>
      </c>
      <c r="M147" s="98" t="s">
        <v>2442</v>
      </c>
      <c r="N147" s="98" t="s">
        <v>2449</v>
      </c>
      <c r="O147" s="141" t="s">
        <v>2450</v>
      </c>
      <c r="P147" s="141"/>
      <c r="Q147" s="98" t="s">
        <v>2414</v>
      </c>
    </row>
    <row r="148" spans="1:17" ht="18" x14ac:dyDescent="0.25">
      <c r="A148" s="141" t="str">
        <f>VLOOKUP(E148,'LISTADO ATM'!$A$2:$C$901,3,0)</f>
        <v>DISTRITO NACIONAL</v>
      </c>
      <c r="B148" s="138">
        <v>3335965896</v>
      </c>
      <c r="C148" s="99">
        <v>44401.696597222224</v>
      </c>
      <c r="D148" s="99" t="s">
        <v>2445</v>
      </c>
      <c r="E148" s="133">
        <v>561</v>
      </c>
      <c r="F148" s="141" t="str">
        <f>VLOOKUP(E148,VIP!$A$2:$O14645,2,0)</f>
        <v>DRBR133</v>
      </c>
      <c r="G148" s="141" t="str">
        <f>VLOOKUP(E148,'LISTADO ATM'!$A$2:$B$900,2,0)</f>
        <v xml:space="preserve">ATM Comando Regional P.N. S.D. Este </v>
      </c>
      <c r="H148" s="141" t="str">
        <f>VLOOKUP(E148,VIP!$A$2:$O19606,7,FALSE)</f>
        <v>Si</v>
      </c>
      <c r="I148" s="141" t="str">
        <f>VLOOKUP(E148,VIP!$A$2:$O11571,8,FALSE)</f>
        <v>Si</v>
      </c>
      <c r="J148" s="141" t="str">
        <f>VLOOKUP(E148,VIP!$A$2:$O11521,8,FALSE)</f>
        <v>Si</v>
      </c>
      <c r="K148" s="141" t="str">
        <f>VLOOKUP(E148,VIP!$A$2:$O15095,6,0)</f>
        <v>NO</v>
      </c>
      <c r="L148" s="142" t="s">
        <v>2414</v>
      </c>
      <c r="M148" s="98" t="s">
        <v>2442</v>
      </c>
      <c r="N148" s="98" t="s">
        <v>2449</v>
      </c>
      <c r="O148" s="141" t="s">
        <v>2450</v>
      </c>
      <c r="P148" s="141"/>
      <c r="Q148" s="98" t="s">
        <v>2414</v>
      </c>
    </row>
    <row r="149" spans="1:17" ht="18" x14ac:dyDescent="0.25">
      <c r="A149" s="141" t="str">
        <f>VLOOKUP(E149,'LISTADO ATM'!$A$2:$C$901,3,0)</f>
        <v>DISTRITO NACIONAL</v>
      </c>
      <c r="B149" s="138">
        <v>3335965900</v>
      </c>
      <c r="C149" s="99">
        <v>44401.702719907407</v>
      </c>
      <c r="D149" s="99" t="s">
        <v>2465</v>
      </c>
      <c r="E149" s="133">
        <v>717</v>
      </c>
      <c r="F149" s="141" t="str">
        <f>VLOOKUP(E149,VIP!$A$2:$O14641,2,0)</f>
        <v>DRBR24K</v>
      </c>
      <c r="G149" s="141" t="str">
        <f>VLOOKUP(E149,'LISTADO ATM'!$A$2:$B$900,2,0)</f>
        <v xml:space="preserve">ATM Oficina Los Alcarrizos </v>
      </c>
      <c r="H149" s="141" t="str">
        <f>VLOOKUP(E149,VIP!$A$2:$O19602,7,FALSE)</f>
        <v>Si</v>
      </c>
      <c r="I149" s="141" t="str">
        <f>VLOOKUP(E149,VIP!$A$2:$O11567,8,FALSE)</f>
        <v>Si</v>
      </c>
      <c r="J149" s="141" t="str">
        <f>VLOOKUP(E149,VIP!$A$2:$O11517,8,FALSE)</f>
        <v>Si</v>
      </c>
      <c r="K149" s="141" t="str">
        <f>VLOOKUP(E149,VIP!$A$2:$O15091,6,0)</f>
        <v>SI</v>
      </c>
      <c r="L149" s="142" t="s">
        <v>2414</v>
      </c>
      <c r="M149" s="98" t="s">
        <v>2442</v>
      </c>
      <c r="N149" s="98" t="s">
        <v>2449</v>
      </c>
      <c r="O149" s="141" t="s">
        <v>2466</v>
      </c>
      <c r="P149" s="141"/>
      <c r="Q149" s="98" t="s">
        <v>2414</v>
      </c>
    </row>
    <row r="150" spans="1:17" ht="18" x14ac:dyDescent="0.25">
      <c r="A150" s="141" t="str">
        <f>VLOOKUP(E150,'LISTADO ATM'!$A$2:$C$901,3,0)</f>
        <v>DISTRITO NACIONAL</v>
      </c>
      <c r="B150" s="138">
        <v>3335965902</v>
      </c>
      <c r="C150" s="99">
        <v>44401.703738425924</v>
      </c>
      <c r="D150" s="99" t="s">
        <v>2465</v>
      </c>
      <c r="E150" s="133">
        <v>813</v>
      </c>
      <c r="F150" s="141" t="str">
        <f>VLOOKUP(E150,VIP!$A$2:$O14640,2,0)</f>
        <v>DRBR815</v>
      </c>
      <c r="G150" s="141" t="str">
        <f>VLOOKUP(E150,'LISTADO ATM'!$A$2:$B$900,2,0)</f>
        <v>ATM Occidental Mall</v>
      </c>
      <c r="H150" s="141" t="str">
        <f>VLOOKUP(E150,VIP!$A$2:$O19601,7,FALSE)</f>
        <v>Si</v>
      </c>
      <c r="I150" s="141" t="str">
        <f>VLOOKUP(E150,VIP!$A$2:$O11566,8,FALSE)</f>
        <v>Si</v>
      </c>
      <c r="J150" s="141" t="str">
        <f>VLOOKUP(E150,VIP!$A$2:$O11516,8,FALSE)</f>
        <v>Si</v>
      </c>
      <c r="K150" s="141" t="str">
        <f>VLOOKUP(E150,VIP!$A$2:$O15090,6,0)</f>
        <v>NO</v>
      </c>
      <c r="L150" s="142" t="s">
        <v>2414</v>
      </c>
      <c r="M150" s="98" t="s">
        <v>2442</v>
      </c>
      <c r="N150" s="98" t="s">
        <v>2449</v>
      </c>
      <c r="O150" s="141" t="s">
        <v>2466</v>
      </c>
      <c r="P150" s="141"/>
      <c r="Q150" s="98" t="s">
        <v>2414</v>
      </c>
    </row>
    <row r="151" spans="1:17" ht="18" x14ac:dyDescent="0.25">
      <c r="A151" s="141" t="str">
        <f>VLOOKUP(E151,'LISTADO ATM'!$A$2:$C$901,3,0)</f>
        <v>DISTRITO NACIONAL</v>
      </c>
      <c r="B151" s="138">
        <v>3335965903</v>
      </c>
      <c r="C151" s="99">
        <v>44401.704733796294</v>
      </c>
      <c r="D151" s="99" t="s">
        <v>2445</v>
      </c>
      <c r="E151" s="133">
        <v>823</v>
      </c>
      <c r="F151" s="141" t="str">
        <f>VLOOKUP(E151,VIP!$A$2:$O14639,2,0)</f>
        <v>DRBR823</v>
      </c>
      <c r="G151" s="141" t="str">
        <f>VLOOKUP(E151,'LISTADO ATM'!$A$2:$B$900,2,0)</f>
        <v xml:space="preserve">ATM UNP El Carril (Haina) </v>
      </c>
      <c r="H151" s="141" t="str">
        <f>VLOOKUP(E151,VIP!$A$2:$O19600,7,FALSE)</f>
        <v>Si</v>
      </c>
      <c r="I151" s="141" t="str">
        <f>VLOOKUP(E151,VIP!$A$2:$O11565,8,FALSE)</f>
        <v>Si</v>
      </c>
      <c r="J151" s="141" t="str">
        <f>VLOOKUP(E151,VIP!$A$2:$O11515,8,FALSE)</f>
        <v>Si</v>
      </c>
      <c r="K151" s="141" t="str">
        <f>VLOOKUP(E151,VIP!$A$2:$O15089,6,0)</f>
        <v>NO</v>
      </c>
      <c r="L151" s="142" t="s">
        <v>2414</v>
      </c>
      <c r="M151" s="98" t="s">
        <v>2442</v>
      </c>
      <c r="N151" s="98" t="s">
        <v>2449</v>
      </c>
      <c r="O151" s="141" t="s">
        <v>2450</v>
      </c>
      <c r="P151" s="141"/>
      <c r="Q151" s="98" t="s">
        <v>2414</v>
      </c>
    </row>
    <row r="152" spans="1:17" ht="18" x14ac:dyDescent="0.25">
      <c r="A152" s="141" t="str">
        <f>VLOOKUP(E152,'LISTADO ATM'!$A$2:$C$901,3,0)</f>
        <v>DISTRITO NACIONAL</v>
      </c>
      <c r="B152" s="138">
        <v>3335965905</v>
      </c>
      <c r="C152" s="99">
        <v>44401.70716435185</v>
      </c>
      <c r="D152" s="99" t="s">
        <v>2445</v>
      </c>
      <c r="E152" s="133">
        <v>896</v>
      </c>
      <c r="F152" s="141" t="str">
        <f>VLOOKUP(E152,VIP!$A$2:$O14637,2,0)</f>
        <v>DRBR896</v>
      </c>
      <c r="G152" s="141" t="str">
        <f>VLOOKUP(E152,'LISTADO ATM'!$A$2:$B$900,2,0)</f>
        <v xml:space="preserve">ATM Campamento Militar 16 de Agosto I </v>
      </c>
      <c r="H152" s="141" t="str">
        <f>VLOOKUP(E152,VIP!$A$2:$O19598,7,FALSE)</f>
        <v>Si</v>
      </c>
      <c r="I152" s="141" t="str">
        <f>VLOOKUP(E152,VIP!$A$2:$O11563,8,FALSE)</f>
        <v>Si</v>
      </c>
      <c r="J152" s="141" t="str">
        <f>VLOOKUP(E152,VIP!$A$2:$O11513,8,FALSE)</f>
        <v>Si</v>
      </c>
      <c r="K152" s="141" t="str">
        <f>VLOOKUP(E152,VIP!$A$2:$O15087,6,0)</f>
        <v>NO</v>
      </c>
      <c r="L152" s="142" t="s">
        <v>2414</v>
      </c>
      <c r="M152" s="98" t="s">
        <v>2442</v>
      </c>
      <c r="N152" s="98" t="s">
        <v>2449</v>
      </c>
      <c r="O152" s="141" t="s">
        <v>2450</v>
      </c>
      <c r="P152" s="141"/>
      <c r="Q152" s="98" t="s">
        <v>2414</v>
      </c>
    </row>
    <row r="153" spans="1:17" ht="18" x14ac:dyDescent="0.25">
      <c r="A153" s="141" t="str">
        <f>VLOOKUP(E153,'LISTADO ATM'!$A$2:$C$901,3,0)</f>
        <v>NORTE</v>
      </c>
      <c r="B153" s="138">
        <v>3335965908</v>
      </c>
      <c r="C153" s="99">
        <v>44401.712094907409</v>
      </c>
      <c r="D153" s="99" t="s">
        <v>2465</v>
      </c>
      <c r="E153" s="133">
        <v>950</v>
      </c>
      <c r="F153" s="141" t="str">
        <f>VLOOKUP(E153,VIP!$A$2:$O14634,2,0)</f>
        <v>DRBR12G</v>
      </c>
      <c r="G153" s="141" t="str">
        <f>VLOOKUP(E153,'LISTADO ATM'!$A$2:$B$900,2,0)</f>
        <v xml:space="preserve">ATM Oficina Monterrico </v>
      </c>
      <c r="H153" s="141" t="str">
        <f>VLOOKUP(E153,VIP!$A$2:$O19595,7,FALSE)</f>
        <v>Si</v>
      </c>
      <c r="I153" s="141" t="str">
        <f>VLOOKUP(E153,VIP!$A$2:$O11560,8,FALSE)</f>
        <v>Si</v>
      </c>
      <c r="J153" s="141" t="str">
        <f>VLOOKUP(E153,VIP!$A$2:$O11510,8,FALSE)</f>
        <v>Si</v>
      </c>
      <c r="K153" s="141" t="str">
        <f>VLOOKUP(E153,VIP!$A$2:$O15084,6,0)</f>
        <v>SI</v>
      </c>
      <c r="L153" s="142" t="s">
        <v>2414</v>
      </c>
      <c r="M153" s="98" t="s">
        <v>2442</v>
      </c>
      <c r="N153" s="98" t="s">
        <v>2449</v>
      </c>
      <c r="O153" s="141" t="s">
        <v>2466</v>
      </c>
      <c r="P153" s="141"/>
      <c r="Q153" s="98" t="s">
        <v>2414</v>
      </c>
    </row>
    <row r="154" spans="1:17" ht="18" x14ac:dyDescent="0.25">
      <c r="A154" s="141" t="str">
        <f>VLOOKUP(E154,'LISTADO ATM'!$A$2:$C$901,3,0)</f>
        <v>DISTRITO NACIONAL</v>
      </c>
      <c r="B154" s="138">
        <v>3335965921</v>
      </c>
      <c r="C154" s="99">
        <v>44401.76494212963</v>
      </c>
      <c r="D154" s="99" t="s">
        <v>2445</v>
      </c>
      <c r="E154" s="133">
        <v>769</v>
      </c>
      <c r="F154" s="141" t="str">
        <f>VLOOKUP(E154,VIP!$A$2:$O14630,2,0)</f>
        <v>DRBR769</v>
      </c>
      <c r="G154" s="141" t="str">
        <f>VLOOKUP(E154,'LISTADO ATM'!$A$2:$B$900,2,0)</f>
        <v>ATM UNP Pablo Mella Morales</v>
      </c>
      <c r="H154" s="141" t="str">
        <f>VLOOKUP(E154,VIP!$A$2:$O19591,7,FALSE)</f>
        <v>Si</v>
      </c>
      <c r="I154" s="141" t="str">
        <f>VLOOKUP(E154,VIP!$A$2:$O11556,8,FALSE)</f>
        <v>Si</v>
      </c>
      <c r="J154" s="141" t="str">
        <f>VLOOKUP(E154,VIP!$A$2:$O11506,8,FALSE)</f>
        <v>Si</v>
      </c>
      <c r="K154" s="141" t="str">
        <f>VLOOKUP(E154,VIP!$A$2:$O15080,6,0)</f>
        <v>NO</v>
      </c>
      <c r="L154" s="142" t="s">
        <v>2414</v>
      </c>
      <c r="M154" s="98" t="s">
        <v>2442</v>
      </c>
      <c r="N154" s="98" t="s">
        <v>2449</v>
      </c>
      <c r="O154" s="141" t="s">
        <v>2450</v>
      </c>
      <c r="P154" s="141"/>
      <c r="Q154" s="98" t="s">
        <v>2414</v>
      </c>
    </row>
    <row r="155" spans="1:17" ht="18" x14ac:dyDescent="0.25">
      <c r="A155" s="141" t="str">
        <f>VLOOKUP(E155,'LISTADO ATM'!$A$2:$C$901,3,0)</f>
        <v>DISTRITO NACIONAL</v>
      </c>
      <c r="B155" s="138">
        <v>3335965922</v>
      </c>
      <c r="C155" s="99">
        <v>44401.767083333332</v>
      </c>
      <c r="D155" s="99" t="s">
        <v>2445</v>
      </c>
      <c r="E155" s="133">
        <v>797</v>
      </c>
      <c r="F155" s="141" t="str">
        <f>VLOOKUP(E155,VIP!$A$2:$O14629,2,0)</f>
        <v xml:space="preserve">DRBR797 </v>
      </c>
      <c r="G155" s="141" t="str">
        <f>VLOOKUP(E155,'LISTADO ATM'!$A$2:$B$900,2,0)</f>
        <v>ATM Dirección de Pensiones y Jubilaciones</v>
      </c>
      <c r="H155" s="141" t="str">
        <f>VLOOKUP(E155,VIP!$A$2:$O19590,7,FALSE)</f>
        <v>N/A</v>
      </c>
      <c r="I155" s="141" t="str">
        <f>VLOOKUP(E155,VIP!$A$2:$O11555,8,FALSE)</f>
        <v>N/A</v>
      </c>
      <c r="J155" s="141" t="str">
        <f>VLOOKUP(E155,VIP!$A$2:$O11505,8,FALSE)</f>
        <v>N/A</v>
      </c>
      <c r="K155" s="141" t="str">
        <f>VLOOKUP(E155,VIP!$A$2:$O15079,6,0)</f>
        <v>N/A</v>
      </c>
      <c r="L155" s="142" t="s">
        <v>2414</v>
      </c>
      <c r="M155" s="98" t="s">
        <v>2442</v>
      </c>
      <c r="N155" s="98" t="s">
        <v>2449</v>
      </c>
      <c r="O155" s="141" t="s">
        <v>2450</v>
      </c>
      <c r="P155" s="141"/>
      <c r="Q155" s="98" t="s">
        <v>2414</v>
      </c>
    </row>
    <row r="156" spans="1:17" ht="18" x14ac:dyDescent="0.25">
      <c r="A156" s="141" t="str">
        <f>VLOOKUP(E156,'LISTADO ATM'!$A$2:$C$901,3,0)</f>
        <v>DISTRITO NACIONAL</v>
      </c>
      <c r="B156" s="138">
        <v>3335965925</v>
      </c>
      <c r="C156" s="99">
        <v>44401.777175925927</v>
      </c>
      <c r="D156" s="99" t="s">
        <v>2445</v>
      </c>
      <c r="E156" s="133">
        <v>363</v>
      </c>
      <c r="F156" s="141" t="str">
        <f>VLOOKUP(E156,VIP!$A$2:$O14626,2,0)</f>
        <v>DRBR363</v>
      </c>
      <c r="G156" s="141" t="str">
        <f>VLOOKUP(E156,'LISTADO ATM'!$A$2:$B$900,2,0)</f>
        <v>ATM Sirena Villa Mella</v>
      </c>
      <c r="H156" s="141" t="str">
        <f>VLOOKUP(E156,VIP!$A$2:$O19587,7,FALSE)</f>
        <v>N/A</v>
      </c>
      <c r="I156" s="141" t="str">
        <f>VLOOKUP(E156,VIP!$A$2:$O11552,8,FALSE)</f>
        <v>N/A</v>
      </c>
      <c r="J156" s="141" t="str">
        <f>VLOOKUP(E156,VIP!$A$2:$O11502,8,FALSE)</f>
        <v>N/A</v>
      </c>
      <c r="K156" s="141" t="str">
        <f>VLOOKUP(E156,VIP!$A$2:$O15076,6,0)</f>
        <v>N/A</v>
      </c>
      <c r="L156" s="142" t="s">
        <v>2414</v>
      </c>
      <c r="M156" s="98" t="s">
        <v>2442</v>
      </c>
      <c r="N156" s="98" t="s">
        <v>2449</v>
      </c>
      <c r="O156" s="141" t="s">
        <v>2450</v>
      </c>
      <c r="P156" s="141"/>
      <c r="Q156" s="98" t="s">
        <v>2414</v>
      </c>
    </row>
    <row r="157" spans="1:17" ht="18" x14ac:dyDescent="0.25">
      <c r="A157" s="141" t="str">
        <f>VLOOKUP(E157,'LISTADO ATM'!$A$2:$C$901,3,0)</f>
        <v>DISTRITO NACIONAL</v>
      </c>
      <c r="B157" s="138">
        <v>3335965926</v>
      </c>
      <c r="C157" s="99">
        <v>44401.778344907405</v>
      </c>
      <c r="D157" s="99" t="s">
        <v>2445</v>
      </c>
      <c r="E157" s="133">
        <v>416</v>
      </c>
      <c r="F157" s="141" t="str">
        <f>VLOOKUP(E157,VIP!$A$2:$O14625,2,0)</f>
        <v>DRBR416</v>
      </c>
      <c r="G157" s="141" t="str">
        <f>VLOOKUP(E157,'LISTADO ATM'!$A$2:$B$900,2,0)</f>
        <v xml:space="preserve">ATM Autobanco San Martín II </v>
      </c>
      <c r="H157" s="141" t="str">
        <f>VLOOKUP(E157,VIP!$A$2:$O19586,7,FALSE)</f>
        <v>Si</v>
      </c>
      <c r="I157" s="141" t="str">
        <f>VLOOKUP(E157,VIP!$A$2:$O11551,8,FALSE)</f>
        <v>Si</v>
      </c>
      <c r="J157" s="141" t="str">
        <f>VLOOKUP(E157,VIP!$A$2:$O11501,8,FALSE)</f>
        <v>Si</v>
      </c>
      <c r="K157" s="141" t="str">
        <f>VLOOKUP(E157,VIP!$A$2:$O15075,6,0)</f>
        <v>NO</v>
      </c>
      <c r="L157" s="142" t="s">
        <v>2414</v>
      </c>
      <c r="M157" s="98" t="s">
        <v>2442</v>
      </c>
      <c r="N157" s="98" t="s">
        <v>2449</v>
      </c>
      <c r="O157" s="141" t="s">
        <v>2450</v>
      </c>
      <c r="P157" s="141"/>
      <c r="Q157" s="98" t="s">
        <v>2414</v>
      </c>
    </row>
    <row r="158" spans="1:17" ht="18" x14ac:dyDescent="0.25">
      <c r="A158" s="141" t="str">
        <f>VLOOKUP(E158,'LISTADO ATM'!$A$2:$C$901,3,0)</f>
        <v>DISTRITO NACIONAL</v>
      </c>
      <c r="B158" s="138">
        <v>3335965928</v>
      </c>
      <c r="C158" s="99">
        <v>44401.786296296297</v>
      </c>
      <c r="D158" s="99" t="s">
        <v>2445</v>
      </c>
      <c r="E158" s="133">
        <v>983</v>
      </c>
      <c r="F158" s="141" t="str">
        <f>VLOOKUP(E158,VIP!$A$2:$O14623,2,0)</f>
        <v>DRBR983</v>
      </c>
      <c r="G158" s="141" t="str">
        <f>VLOOKUP(E158,'LISTADO ATM'!$A$2:$B$900,2,0)</f>
        <v xml:space="preserve">ATM Bravo República de Colombia </v>
      </c>
      <c r="H158" s="141" t="str">
        <f>VLOOKUP(E158,VIP!$A$2:$O19584,7,FALSE)</f>
        <v>Si</v>
      </c>
      <c r="I158" s="141" t="str">
        <f>VLOOKUP(E158,VIP!$A$2:$O11549,8,FALSE)</f>
        <v>No</v>
      </c>
      <c r="J158" s="141" t="str">
        <f>VLOOKUP(E158,VIP!$A$2:$O11499,8,FALSE)</f>
        <v>No</v>
      </c>
      <c r="K158" s="141" t="str">
        <f>VLOOKUP(E158,VIP!$A$2:$O15073,6,0)</f>
        <v>NO</v>
      </c>
      <c r="L158" s="142" t="s">
        <v>2414</v>
      </c>
      <c r="M158" s="98" t="s">
        <v>2442</v>
      </c>
      <c r="N158" s="98" t="s">
        <v>2449</v>
      </c>
      <c r="O158" s="141" t="s">
        <v>2450</v>
      </c>
      <c r="P158" s="141"/>
      <c r="Q158" s="98" t="s">
        <v>2414</v>
      </c>
    </row>
    <row r="159" spans="1:17" ht="18" x14ac:dyDescent="0.25">
      <c r="A159" s="141" t="str">
        <f>VLOOKUP(E159,'LISTADO ATM'!$A$2:$C$901,3,0)</f>
        <v>DISTRITO NACIONAL</v>
      </c>
      <c r="B159" s="138">
        <v>3335965929</v>
      </c>
      <c r="C159" s="99">
        <v>44401.789074074077</v>
      </c>
      <c r="D159" s="99" t="s">
        <v>2445</v>
      </c>
      <c r="E159" s="133">
        <v>549</v>
      </c>
      <c r="F159" s="141" t="str">
        <f>VLOOKUP(E159,VIP!$A$2:$O14622,2,0)</f>
        <v>DRBR026</v>
      </c>
      <c r="G159" s="141" t="str">
        <f>VLOOKUP(E159,'LISTADO ATM'!$A$2:$B$900,2,0)</f>
        <v xml:space="preserve">ATM Ministerio de Turismo (Oficinas Gubernamentales) </v>
      </c>
      <c r="H159" s="141" t="str">
        <f>VLOOKUP(E159,VIP!$A$2:$O19583,7,FALSE)</f>
        <v>Si</v>
      </c>
      <c r="I159" s="141" t="str">
        <f>VLOOKUP(E159,VIP!$A$2:$O11548,8,FALSE)</f>
        <v>Si</v>
      </c>
      <c r="J159" s="141" t="str">
        <f>VLOOKUP(E159,VIP!$A$2:$O11498,8,FALSE)</f>
        <v>Si</v>
      </c>
      <c r="K159" s="141" t="str">
        <f>VLOOKUP(E159,VIP!$A$2:$O15072,6,0)</f>
        <v>NO</v>
      </c>
      <c r="L159" s="142" t="s">
        <v>2414</v>
      </c>
      <c r="M159" s="98" t="s">
        <v>2442</v>
      </c>
      <c r="N159" s="98" t="s">
        <v>2449</v>
      </c>
      <c r="O159" s="141" t="s">
        <v>2450</v>
      </c>
      <c r="P159" s="141"/>
      <c r="Q159" s="98" t="s">
        <v>2414</v>
      </c>
    </row>
    <row r="160" spans="1:17" ht="18" x14ac:dyDescent="0.25">
      <c r="A160" s="141" t="str">
        <f>VLOOKUP(E160,'LISTADO ATM'!$A$2:$C$901,3,0)</f>
        <v>DISTRITO NACIONAL</v>
      </c>
      <c r="B160" s="138">
        <v>3335965952</v>
      </c>
      <c r="C160" s="99">
        <v>44401.834606481483</v>
      </c>
      <c r="D160" s="99" t="s">
        <v>2465</v>
      </c>
      <c r="E160" s="133">
        <v>722</v>
      </c>
      <c r="F160" s="141" t="str">
        <f>VLOOKUP(E160,VIP!$A$2:$O14599,2,0)</f>
        <v>DRBR393</v>
      </c>
      <c r="G160" s="141" t="str">
        <f>VLOOKUP(E160,'LISTADO ATM'!$A$2:$B$900,2,0)</f>
        <v xml:space="preserve">ATM Oficina Charles de Gaulle III </v>
      </c>
      <c r="H160" s="141" t="str">
        <f>VLOOKUP(E160,VIP!$A$2:$O19560,7,FALSE)</f>
        <v>Si</v>
      </c>
      <c r="I160" s="141" t="str">
        <f>VLOOKUP(E160,VIP!$A$2:$O11525,8,FALSE)</f>
        <v>Si</v>
      </c>
      <c r="J160" s="141" t="str">
        <f>VLOOKUP(E160,VIP!$A$2:$O11475,8,FALSE)</f>
        <v>Si</v>
      </c>
      <c r="K160" s="141" t="str">
        <f>VLOOKUP(E160,VIP!$A$2:$O15049,6,0)</f>
        <v>SI</v>
      </c>
      <c r="L160" s="142" t="s">
        <v>2414</v>
      </c>
      <c r="M160" s="98" t="s">
        <v>2442</v>
      </c>
      <c r="N160" s="98" t="s">
        <v>2449</v>
      </c>
      <c r="O160" s="141" t="s">
        <v>2466</v>
      </c>
      <c r="P160" s="141"/>
      <c r="Q160" s="98" t="s">
        <v>2414</v>
      </c>
    </row>
    <row r="161" spans="1:17" ht="18" x14ac:dyDescent="0.25">
      <c r="A161" s="141" t="str">
        <f>VLOOKUP(E161,'LISTADO ATM'!$A$2:$C$901,3,0)</f>
        <v>ESTE</v>
      </c>
      <c r="B161" s="138">
        <v>3335965953</v>
      </c>
      <c r="C161" s="99">
        <v>44401.835648148146</v>
      </c>
      <c r="D161" s="99" t="s">
        <v>2465</v>
      </c>
      <c r="E161" s="133">
        <v>385</v>
      </c>
      <c r="F161" s="141" t="str">
        <f>VLOOKUP(E161,VIP!$A$2:$O14598,2,0)</f>
        <v>DRBR385</v>
      </c>
      <c r="G161" s="141" t="str">
        <f>VLOOKUP(E161,'LISTADO ATM'!$A$2:$B$900,2,0)</f>
        <v xml:space="preserve">ATM Plaza Verón I </v>
      </c>
      <c r="H161" s="141" t="str">
        <f>VLOOKUP(E161,VIP!$A$2:$O19559,7,FALSE)</f>
        <v>Si</v>
      </c>
      <c r="I161" s="141" t="str">
        <f>VLOOKUP(E161,VIP!$A$2:$O11524,8,FALSE)</f>
        <v>Si</v>
      </c>
      <c r="J161" s="141" t="str">
        <f>VLOOKUP(E161,VIP!$A$2:$O11474,8,FALSE)</f>
        <v>Si</v>
      </c>
      <c r="K161" s="141" t="str">
        <f>VLOOKUP(E161,VIP!$A$2:$O15048,6,0)</f>
        <v>NO</v>
      </c>
      <c r="L161" s="142" t="s">
        <v>2414</v>
      </c>
      <c r="M161" s="98" t="s">
        <v>2442</v>
      </c>
      <c r="N161" s="98" t="s">
        <v>2449</v>
      </c>
      <c r="O161" s="141" t="s">
        <v>2466</v>
      </c>
      <c r="P161" s="141"/>
      <c r="Q161" s="98" t="s">
        <v>2414</v>
      </c>
    </row>
    <row r="162" spans="1:17" ht="18" x14ac:dyDescent="0.25">
      <c r="A162" s="141" t="str">
        <f>VLOOKUP(E162,'LISTADO ATM'!$A$2:$C$901,3,0)</f>
        <v>DISTRITO NACIONAL</v>
      </c>
      <c r="B162" s="138">
        <v>3335965954</v>
      </c>
      <c r="C162" s="99">
        <v>44401.837025462963</v>
      </c>
      <c r="D162" s="99" t="s">
        <v>2445</v>
      </c>
      <c r="E162" s="133">
        <v>31</v>
      </c>
      <c r="F162" s="141" t="str">
        <f>VLOOKUP(E162,VIP!$A$2:$O14597,2,0)</f>
        <v>DRBR031</v>
      </c>
      <c r="G162" s="141" t="str">
        <f>VLOOKUP(E162,'LISTADO ATM'!$A$2:$B$900,2,0)</f>
        <v xml:space="preserve">ATM Oficina San Martín I </v>
      </c>
      <c r="H162" s="141" t="str">
        <f>VLOOKUP(E162,VIP!$A$2:$O19558,7,FALSE)</f>
        <v>Si</v>
      </c>
      <c r="I162" s="141" t="str">
        <f>VLOOKUP(E162,VIP!$A$2:$O11523,8,FALSE)</f>
        <v>Si</v>
      </c>
      <c r="J162" s="141" t="str">
        <f>VLOOKUP(E162,VIP!$A$2:$O11473,8,FALSE)</f>
        <v>Si</v>
      </c>
      <c r="K162" s="141" t="str">
        <f>VLOOKUP(E162,VIP!$A$2:$O15047,6,0)</f>
        <v>NO</v>
      </c>
      <c r="L162" s="142" t="s">
        <v>2414</v>
      </c>
      <c r="M162" s="98" t="s">
        <v>2442</v>
      </c>
      <c r="N162" s="98" t="s">
        <v>2449</v>
      </c>
      <c r="O162" s="141" t="s">
        <v>2450</v>
      </c>
      <c r="P162" s="141"/>
      <c r="Q162" s="98" t="s">
        <v>2414</v>
      </c>
    </row>
    <row r="163" spans="1:17" ht="18" x14ac:dyDescent="0.25">
      <c r="A163" s="141" t="str">
        <f>VLOOKUP(E163,'LISTADO ATM'!$A$2:$C$901,3,0)</f>
        <v>ESTE</v>
      </c>
      <c r="B163" s="138">
        <v>3335965964</v>
      </c>
      <c r="C163" s="99">
        <v>44401.936655092592</v>
      </c>
      <c r="D163" s="99" t="s">
        <v>2465</v>
      </c>
      <c r="E163" s="133">
        <v>104</v>
      </c>
      <c r="F163" s="141" t="str">
        <f>VLOOKUP(E163,VIP!$A$2:$O14589,2,0)</f>
        <v>DRBR104</v>
      </c>
      <c r="G163" s="141" t="str">
        <f>VLOOKUP(E163,'LISTADO ATM'!$A$2:$B$900,2,0)</f>
        <v xml:space="preserve">ATM Jumbo Higuey </v>
      </c>
      <c r="H163" s="141" t="str">
        <f>VLOOKUP(E163,VIP!$A$2:$O19550,7,FALSE)</f>
        <v>Si</v>
      </c>
      <c r="I163" s="141" t="str">
        <f>VLOOKUP(E163,VIP!$A$2:$O11515,8,FALSE)</f>
        <v>Si</v>
      </c>
      <c r="J163" s="141" t="str">
        <f>VLOOKUP(E163,VIP!$A$2:$O11465,8,FALSE)</f>
        <v>Si</v>
      </c>
      <c r="K163" s="141" t="str">
        <f>VLOOKUP(E163,VIP!$A$2:$O15039,6,0)</f>
        <v>NO</v>
      </c>
      <c r="L163" s="142" t="s">
        <v>2414</v>
      </c>
      <c r="M163" s="98" t="s">
        <v>2442</v>
      </c>
      <c r="N163" s="98" t="s">
        <v>2449</v>
      </c>
      <c r="O163" s="141" t="s">
        <v>2466</v>
      </c>
      <c r="P163" s="141"/>
      <c r="Q163" s="98" t="s">
        <v>2414</v>
      </c>
    </row>
    <row r="164" spans="1:17" s="116" customFormat="1" ht="18" x14ac:dyDescent="0.25">
      <c r="A164" s="141" t="str">
        <f>VLOOKUP(E164,'LISTADO ATM'!$A$2:$C$901,3,0)</f>
        <v>SUR</v>
      </c>
      <c r="B164" s="138">
        <v>3335965966</v>
      </c>
      <c r="C164" s="99">
        <v>44401.939050925925</v>
      </c>
      <c r="D164" s="99" t="s">
        <v>2445</v>
      </c>
      <c r="E164" s="133">
        <v>512</v>
      </c>
      <c r="F164" s="141" t="str">
        <f>VLOOKUP(E164,VIP!$A$2:$O14587,2,0)</f>
        <v>DRBR512</v>
      </c>
      <c r="G164" s="141" t="str">
        <f>VLOOKUP(E164,'LISTADO ATM'!$A$2:$B$900,2,0)</f>
        <v>ATM Plaza Jesús Ferreira</v>
      </c>
      <c r="H164" s="141" t="str">
        <f>VLOOKUP(E164,VIP!$A$2:$O19548,7,FALSE)</f>
        <v>N/A</v>
      </c>
      <c r="I164" s="141" t="str">
        <f>VLOOKUP(E164,VIP!$A$2:$O11513,8,FALSE)</f>
        <v>N/A</v>
      </c>
      <c r="J164" s="141" t="str">
        <f>VLOOKUP(E164,VIP!$A$2:$O11463,8,FALSE)</f>
        <v>N/A</v>
      </c>
      <c r="K164" s="141" t="str">
        <f>VLOOKUP(E164,VIP!$A$2:$O15037,6,0)</f>
        <v>N/A</v>
      </c>
      <c r="L164" s="142" t="s">
        <v>2414</v>
      </c>
      <c r="M164" s="98" t="s">
        <v>2442</v>
      </c>
      <c r="N164" s="98" t="s">
        <v>2449</v>
      </c>
      <c r="O164" s="141" t="s">
        <v>2450</v>
      </c>
      <c r="P164" s="141"/>
      <c r="Q164" s="98" t="s">
        <v>2414</v>
      </c>
    </row>
    <row r="165" spans="1:17" s="116" customFormat="1" ht="18" x14ac:dyDescent="0.25">
      <c r="A165" s="141" t="str">
        <f>VLOOKUP(E165,'LISTADO ATM'!$A$2:$C$901,3,0)</f>
        <v>NORTE</v>
      </c>
      <c r="B165" s="138">
        <v>3335965967</v>
      </c>
      <c r="C165" s="99">
        <v>44401.94017361111</v>
      </c>
      <c r="D165" s="99" t="s">
        <v>2465</v>
      </c>
      <c r="E165" s="133">
        <v>728</v>
      </c>
      <c r="F165" s="141" t="str">
        <f>VLOOKUP(E165,VIP!$A$2:$O14586,2,0)</f>
        <v>DRBR051</v>
      </c>
      <c r="G165" s="141" t="str">
        <f>VLOOKUP(E165,'LISTADO ATM'!$A$2:$B$900,2,0)</f>
        <v xml:space="preserve">ATM UNP La Vega Oficina Regional Norcentral </v>
      </c>
      <c r="H165" s="141" t="str">
        <f>VLOOKUP(E165,VIP!$A$2:$O19547,7,FALSE)</f>
        <v>Si</v>
      </c>
      <c r="I165" s="141" t="str">
        <f>VLOOKUP(E165,VIP!$A$2:$O11512,8,FALSE)</f>
        <v>Si</v>
      </c>
      <c r="J165" s="141" t="str">
        <f>VLOOKUP(E165,VIP!$A$2:$O11462,8,FALSE)</f>
        <v>Si</v>
      </c>
      <c r="K165" s="141" t="str">
        <f>VLOOKUP(E165,VIP!$A$2:$O15036,6,0)</f>
        <v>SI</v>
      </c>
      <c r="L165" s="142" t="s">
        <v>2414</v>
      </c>
      <c r="M165" s="98" t="s">
        <v>2442</v>
      </c>
      <c r="N165" s="98" t="s">
        <v>2449</v>
      </c>
      <c r="O165" s="141" t="s">
        <v>2466</v>
      </c>
      <c r="P165" s="141"/>
      <c r="Q165" s="98" t="s">
        <v>2414</v>
      </c>
    </row>
    <row r="166" spans="1:17" s="116" customFormat="1" ht="18" x14ac:dyDescent="0.25">
      <c r="A166" s="141" t="str">
        <f>VLOOKUP(E166,'LISTADO ATM'!$A$2:$C$901,3,0)</f>
        <v>NORTE</v>
      </c>
      <c r="B166" s="138">
        <v>3335965968</v>
      </c>
      <c r="C166" s="99">
        <v>44401.941365740742</v>
      </c>
      <c r="D166" s="99" t="s">
        <v>2465</v>
      </c>
      <c r="E166" s="133">
        <v>990</v>
      </c>
      <c r="F166" s="141" t="str">
        <f>VLOOKUP(E166,VIP!$A$2:$O14585,2,0)</f>
        <v>DRBR742</v>
      </c>
      <c r="G166" s="141" t="str">
        <f>VLOOKUP(E166,'LISTADO ATM'!$A$2:$B$900,2,0)</f>
        <v xml:space="preserve">ATM Autoservicio Bonao II </v>
      </c>
      <c r="H166" s="141" t="str">
        <f>VLOOKUP(E166,VIP!$A$2:$O19546,7,FALSE)</f>
        <v>Si</v>
      </c>
      <c r="I166" s="141" t="str">
        <f>VLOOKUP(E166,VIP!$A$2:$O11511,8,FALSE)</f>
        <v>Si</v>
      </c>
      <c r="J166" s="141" t="str">
        <f>VLOOKUP(E166,VIP!$A$2:$O11461,8,FALSE)</f>
        <v>Si</v>
      </c>
      <c r="K166" s="141" t="str">
        <f>VLOOKUP(E166,VIP!$A$2:$O15035,6,0)</f>
        <v>NO</v>
      </c>
      <c r="L166" s="142" t="s">
        <v>2414</v>
      </c>
      <c r="M166" s="98" t="s">
        <v>2442</v>
      </c>
      <c r="N166" s="98" t="s">
        <v>2449</v>
      </c>
      <c r="O166" s="141" t="s">
        <v>2466</v>
      </c>
      <c r="P166" s="141"/>
      <c r="Q166" s="98" t="s">
        <v>2414</v>
      </c>
    </row>
    <row r="167" spans="1:17" s="116" customFormat="1" ht="18" x14ac:dyDescent="0.25">
      <c r="A167" s="141" t="str">
        <f>VLOOKUP(E167,'LISTADO ATM'!$A$2:$C$901,3,0)</f>
        <v>DISTRITO NACIONAL</v>
      </c>
      <c r="B167" s="138" t="s">
        <v>2614</v>
      </c>
      <c r="C167" s="99">
        <v>44402.252939814818</v>
      </c>
      <c r="D167" s="99" t="s">
        <v>2445</v>
      </c>
      <c r="E167" s="133">
        <v>14</v>
      </c>
      <c r="F167" s="141" t="str">
        <f>VLOOKUP(E167,VIP!$A$2:$O14584,2,0)</f>
        <v>DRBR014</v>
      </c>
      <c r="G167" s="141" t="str">
        <f>VLOOKUP(E167,'LISTADO ATM'!$A$2:$B$900,2,0)</f>
        <v xml:space="preserve">ATM Oficina Aeropuerto Las Américas I </v>
      </c>
      <c r="H167" s="141" t="str">
        <f>VLOOKUP(E167,VIP!$A$2:$O19545,7,FALSE)</f>
        <v>Si</v>
      </c>
      <c r="I167" s="141" t="str">
        <f>VLOOKUP(E167,VIP!$A$2:$O11510,8,FALSE)</f>
        <v>Si</v>
      </c>
      <c r="J167" s="141" t="str">
        <f>VLOOKUP(E167,VIP!$A$2:$O11460,8,FALSE)</f>
        <v>Si</v>
      </c>
      <c r="K167" s="141" t="str">
        <f>VLOOKUP(E167,VIP!$A$2:$O15034,6,0)</f>
        <v>NO</v>
      </c>
      <c r="L167" s="142" t="s">
        <v>2414</v>
      </c>
      <c r="M167" s="98" t="s">
        <v>2442</v>
      </c>
      <c r="N167" s="98" t="s">
        <v>2449</v>
      </c>
      <c r="O167" s="141" t="s">
        <v>2450</v>
      </c>
      <c r="P167" s="141"/>
      <c r="Q167" s="98" t="s">
        <v>2414</v>
      </c>
    </row>
    <row r="168" spans="1:17" s="116" customFormat="1" ht="18" x14ac:dyDescent="0.25">
      <c r="A168" s="141" t="str">
        <f>VLOOKUP(E168,'LISTADO ATM'!$A$2:$C$901,3,0)</f>
        <v>NORTE</v>
      </c>
      <c r="B168" s="138" t="s">
        <v>2615</v>
      </c>
      <c r="C168" s="99">
        <v>44402.252986111111</v>
      </c>
      <c r="D168" s="99" t="s">
        <v>2594</v>
      </c>
      <c r="E168" s="133">
        <v>40</v>
      </c>
      <c r="F168" s="141" t="str">
        <f>VLOOKUP(E168,VIP!$A$2:$O14585,2,0)</f>
        <v>DRBR040</v>
      </c>
      <c r="G168" s="141" t="str">
        <f>VLOOKUP(E168,'LISTADO ATM'!$A$2:$B$900,2,0)</f>
        <v xml:space="preserve">ATM Oficina El Puñal </v>
      </c>
      <c r="H168" s="141" t="str">
        <f>VLOOKUP(E168,VIP!$A$2:$O19546,7,FALSE)</f>
        <v>Si</v>
      </c>
      <c r="I168" s="141" t="str">
        <f>VLOOKUP(E168,VIP!$A$2:$O11511,8,FALSE)</f>
        <v>Si</v>
      </c>
      <c r="J168" s="141" t="str">
        <f>VLOOKUP(E168,VIP!$A$2:$O11461,8,FALSE)</f>
        <v>Si</v>
      </c>
      <c r="K168" s="141" t="str">
        <f>VLOOKUP(E168,VIP!$A$2:$O15035,6,0)</f>
        <v>NO</v>
      </c>
      <c r="L168" s="142" t="s">
        <v>2414</v>
      </c>
      <c r="M168" s="98" t="s">
        <v>2442</v>
      </c>
      <c r="N168" s="98" t="s">
        <v>2449</v>
      </c>
      <c r="O168" s="141" t="s">
        <v>2633</v>
      </c>
      <c r="P168" s="141"/>
      <c r="Q168" s="98" t="s">
        <v>2414</v>
      </c>
    </row>
    <row r="169" spans="1:17" s="116" customFormat="1" ht="18" x14ac:dyDescent="0.25">
      <c r="A169" s="141" t="str">
        <f>VLOOKUP(E169,'LISTADO ATM'!$A$2:$C$901,3,0)</f>
        <v>SUR</v>
      </c>
      <c r="B169" s="138" t="s">
        <v>2616</v>
      </c>
      <c r="C169" s="99">
        <v>44402.252997685187</v>
      </c>
      <c r="D169" s="99" t="s">
        <v>2465</v>
      </c>
      <c r="E169" s="133">
        <v>764</v>
      </c>
      <c r="F169" s="141" t="str">
        <f>VLOOKUP(E169,VIP!$A$2:$O14586,2,0)</f>
        <v>DRBR451</v>
      </c>
      <c r="G169" s="141" t="str">
        <f>VLOOKUP(E169,'LISTADO ATM'!$A$2:$B$900,2,0)</f>
        <v xml:space="preserve">ATM Oficina Elías Piña </v>
      </c>
      <c r="H169" s="141" t="str">
        <f>VLOOKUP(E169,VIP!$A$2:$O19547,7,FALSE)</f>
        <v>Si</v>
      </c>
      <c r="I169" s="141" t="str">
        <f>VLOOKUP(E169,VIP!$A$2:$O11512,8,FALSE)</f>
        <v>Si</v>
      </c>
      <c r="J169" s="141" t="str">
        <f>VLOOKUP(E169,VIP!$A$2:$O11462,8,FALSE)</f>
        <v>Si</v>
      </c>
      <c r="K169" s="141" t="str">
        <f>VLOOKUP(E169,VIP!$A$2:$O15036,6,0)</f>
        <v>NO</v>
      </c>
      <c r="L169" s="142" t="s">
        <v>2414</v>
      </c>
      <c r="M169" s="98" t="s">
        <v>2442</v>
      </c>
      <c r="N169" s="98" t="s">
        <v>2449</v>
      </c>
      <c r="O169" s="141" t="s">
        <v>2466</v>
      </c>
      <c r="P169" s="141"/>
      <c r="Q169" s="98" t="s">
        <v>2414</v>
      </c>
    </row>
    <row r="170" spans="1:17" s="116" customFormat="1" ht="18" x14ac:dyDescent="0.25">
      <c r="A170" s="141" t="str">
        <f>VLOOKUP(E170,'LISTADO ATM'!$A$2:$C$901,3,0)</f>
        <v>NORTE</v>
      </c>
      <c r="B170" s="138" t="s">
        <v>2617</v>
      </c>
      <c r="C170" s="99">
        <v>44402.253009259257</v>
      </c>
      <c r="D170" s="99" t="s">
        <v>2465</v>
      </c>
      <c r="E170" s="133">
        <v>181</v>
      </c>
      <c r="F170" s="141" t="str">
        <f>VLOOKUP(E170,VIP!$A$2:$O14587,2,0)</f>
        <v>DRBR181</v>
      </c>
      <c r="G170" s="141" t="str">
        <f>VLOOKUP(E170,'LISTADO ATM'!$A$2:$B$900,2,0)</f>
        <v xml:space="preserve">ATM Oficina Sabaneta </v>
      </c>
      <c r="H170" s="141" t="str">
        <f>VLOOKUP(E170,VIP!$A$2:$O19548,7,FALSE)</f>
        <v>Si</v>
      </c>
      <c r="I170" s="141" t="str">
        <f>VLOOKUP(E170,VIP!$A$2:$O11513,8,FALSE)</f>
        <v>Si</v>
      </c>
      <c r="J170" s="141" t="str">
        <f>VLOOKUP(E170,VIP!$A$2:$O11463,8,FALSE)</f>
        <v>Si</v>
      </c>
      <c r="K170" s="141" t="str">
        <f>VLOOKUP(E170,VIP!$A$2:$O15037,6,0)</f>
        <v>SI</v>
      </c>
      <c r="L170" s="142" t="s">
        <v>2414</v>
      </c>
      <c r="M170" s="98" t="s">
        <v>2442</v>
      </c>
      <c r="N170" s="98" t="s">
        <v>2449</v>
      </c>
      <c r="O170" s="141" t="s">
        <v>2466</v>
      </c>
      <c r="P170" s="141"/>
      <c r="Q170" s="98" t="s">
        <v>2414</v>
      </c>
    </row>
    <row r="171" spans="1:17" s="116" customFormat="1" ht="18" x14ac:dyDescent="0.25">
      <c r="A171" s="141" t="str">
        <f>VLOOKUP(E171,'LISTADO ATM'!$A$2:$C$901,3,0)</f>
        <v>ESTE</v>
      </c>
      <c r="B171" s="138" t="s">
        <v>2618</v>
      </c>
      <c r="C171" s="99">
        <v>44402.253020833334</v>
      </c>
      <c r="D171" s="99" t="s">
        <v>2445</v>
      </c>
      <c r="E171" s="133">
        <v>630</v>
      </c>
      <c r="F171" s="141" t="str">
        <f>VLOOKUP(E171,VIP!$A$2:$O14588,2,0)</f>
        <v>DRBR112</v>
      </c>
      <c r="G171" s="141" t="str">
        <f>VLOOKUP(E171,'LISTADO ATM'!$A$2:$B$900,2,0)</f>
        <v xml:space="preserve">ATM Oficina Plaza Zaglul (SPM) </v>
      </c>
      <c r="H171" s="141" t="str">
        <f>VLOOKUP(E171,VIP!$A$2:$O19549,7,FALSE)</f>
        <v>Si</v>
      </c>
      <c r="I171" s="141" t="str">
        <f>VLOOKUP(E171,VIP!$A$2:$O11514,8,FALSE)</f>
        <v>Si</v>
      </c>
      <c r="J171" s="141" t="str">
        <f>VLOOKUP(E171,VIP!$A$2:$O11464,8,FALSE)</f>
        <v>Si</v>
      </c>
      <c r="K171" s="141" t="str">
        <f>VLOOKUP(E171,VIP!$A$2:$O15038,6,0)</f>
        <v>NO</v>
      </c>
      <c r="L171" s="142" t="s">
        <v>2414</v>
      </c>
      <c r="M171" s="98" t="s">
        <v>2442</v>
      </c>
      <c r="N171" s="98" t="s">
        <v>2449</v>
      </c>
      <c r="O171" s="141" t="s">
        <v>2450</v>
      </c>
      <c r="P171" s="141"/>
      <c r="Q171" s="98" t="s">
        <v>2414</v>
      </c>
    </row>
    <row r="172" spans="1:17" s="116" customFormat="1" ht="18" x14ac:dyDescent="0.25">
      <c r="A172" s="141" t="str">
        <f>VLOOKUP(E172,'LISTADO ATM'!$A$2:$C$901,3,0)</f>
        <v>DISTRITO NACIONAL</v>
      </c>
      <c r="B172" s="138" t="s">
        <v>2619</v>
      </c>
      <c r="C172" s="99">
        <v>44402.25304398148</v>
      </c>
      <c r="D172" s="99" t="s">
        <v>2445</v>
      </c>
      <c r="E172" s="133">
        <v>949</v>
      </c>
      <c r="F172" s="141" t="str">
        <f>VLOOKUP(E172,VIP!$A$2:$O14589,2,0)</f>
        <v>DRBR23D</v>
      </c>
      <c r="G172" s="141" t="str">
        <f>VLOOKUP(E172,'LISTADO ATM'!$A$2:$B$900,2,0)</f>
        <v xml:space="preserve">ATM S/M Bravo San Isidro Coral Mall </v>
      </c>
      <c r="H172" s="141" t="str">
        <f>VLOOKUP(E172,VIP!$A$2:$O19550,7,FALSE)</f>
        <v>Si</v>
      </c>
      <c r="I172" s="141" t="str">
        <f>VLOOKUP(E172,VIP!$A$2:$O11515,8,FALSE)</f>
        <v>No</v>
      </c>
      <c r="J172" s="141" t="str">
        <f>VLOOKUP(E172,VIP!$A$2:$O11465,8,FALSE)</f>
        <v>No</v>
      </c>
      <c r="K172" s="141" t="str">
        <f>VLOOKUP(E172,VIP!$A$2:$O15039,6,0)</f>
        <v>NO</v>
      </c>
      <c r="L172" s="142" t="s">
        <v>2414</v>
      </c>
      <c r="M172" s="98" t="s">
        <v>2442</v>
      </c>
      <c r="N172" s="98" t="s">
        <v>2449</v>
      </c>
      <c r="O172" s="141" t="s">
        <v>2450</v>
      </c>
      <c r="P172" s="141"/>
      <c r="Q172" s="98" t="s">
        <v>2414</v>
      </c>
    </row>
    <row r="173" spans="1:17" s="116" customFormat="1" ht="18" x14ac:dyDescent="0.25">
      <c r="A173" s="141" t="str">
        <f>VLOOKUP(E173,'LISTADO ATM'!$A$2:$C$901,3,0)</f>
        <v>ESTE</v>
      </c>
      <c r="B173" s="138" t="s">
        <v>2620</v>
      </c>
      <c r="C173" s="99">
        <v>44402.253055555557</v>
      </c>
      <c r="D173" s="99" t="s">
        <v>2465</v>
      </c>
      <c r="E173" s="133">
        <v>912</v>
      </c>
      <c r="F173" s="141" t="str">
        <f>VLOOKUP(E173,VIP!$A$2:$O14590,2,0)</f>
        <v>DRBR973</v>
      </c>
      <c r="G173" s="141" t="str">
        <f>VLOOKUP(E173,'LISTADO ATM'!$A$2:$B$900,2,0)</f>
        <v xml:space="preserve">ATM Oficina San Pedro II </v>
      </c>
      <c r="H173" s="141" t="str">
        <f>VLOOKUP(E173,VIP!$A$2:$O19551,7,FALSE)</f>
        <v>Si</v>
      </c>
      <c r="I173" s="141" t="str">
        <f>VLOOKUP(E173,VIP!$A$2:$O11516,8,FALSE)</f>
        <v>Si</v>
      </c>
      <c r="J173" s="141" t="str">
        <f>VLOOKUP(E173,VIP!$A$2:$O11466,8,FALSE)</f>
        <v>Si</v>
      </c>
      <c r="K173" s="141" t="str">
        <f>VLOOKUP(E173,VIP!$A$2:$O15040,6,0)</f>
        <v>SI</v>
      </c>
      <c r="L173" s="142" t="s">
        <v>2414</v>
      </c>
      <c r="M173" s="98" t="s">
        <v>2442</v>
      </c>
      <c r="N173" s="98" t="s">
        <v>2449</v>
      </c>
      <c r="O173" s="141" t="s">
        <v>2466</v>
      </c>
      <c r="P173" s="141"/>
      <c r="Q173" s="98" t="s">
        <v>2414</v>
      </c>
    </row>
    <row r="174" spans="1:17" s="116" customFormat="1" ht="18" x14ac:dyDescent="0.25">
      <c r="A174" s="141" t="str">
        <f>VLOOKUP(E174,'LISTADO ATM'!$A$2:$C$901,3,0)</f>
        <v>NORTE</v>
      </c>
      <c r="B174" s="138">
        <v>3335966007</v>
      </c>
      <c r="C174" s="99">
        <v>44402.329212962963</v>
      </c>
      <c r="D174" s="99" t="s">
        <v>2465</v>
      </c>
      <c r="E174" s="133">
        <v>965</v>
      </c>
      <c r="F174" s="141" t="str">
        <f>VLOOKUP(E174,VIP!$A$2:$O14619,2,0)</f>
        <v>DRBR965</v>
      </c>
      <c r="G174" s="141" t="str">
        <f>VLOOKUP(E174,'LISTADO ATM'!$A$2:$B$900,2,0)</f>
        <v xml:space="preserve">ATM S/M La Fuente FUN (Santiago) </v>
      </c>
      <c r="H174" s="141" t="str">
        <f>VLOOKUP(E174,VIP!$A$2:$O19580,7,FALSE)</f>
        <v>Si</v>
      </c>
      <c r="I174" s="141" t="str">
        <f>VLOOKUP(E174,VIP!$A$2:$O11545,8,FALSE)</f>
        <v>Si</v>
      </c>
      <c r="J174" s="141" t="str">
        <f>VLOOKUP(E174,VIP!$A$2:$O11495,8,FALSE)</f>
        <v>Si</v>
      </c>
      <c r="K174" s="141" t="str">
        <f>VLOOKUP(E174,VIP!$A$2:$O15069,6,0)</f>
        <v>NO</v>
      </c>
      <c r="L174" s="142" t="s">
        <v>2414</v>
      </c>
      <c r="M174" s="98" t="s">
        <v>2442</v>
      </c>
      <c r="N174" s="98" t="s">
        <v>2449</v>
      </c>
      <c r="O174" s="141" t="s">
        <v>2466</v>
      </c>
      <c r="P174" s="141"/>
      <c r="Q174" s="98" t="s">
        <v>2414</v>
      </c>
    </row>
    <row r="175" spans="1:17" s="116" customFormat="1" ht="18" x14ac:dyDescent="0.25">
      <c r="A175" s="141" t="str">
        <f>VLOOKUP(E175,'LISTADO ATM'!$A$2:$C$901,3,0)</f>
        <v>ESTE</v>
      </c>
      <c r="B175" s="138">
        <v>3335966014</v>
      </c>
      <c r="C175" s="99">
        <v>44402.373148148145</v>
      </c>
      <c r="D175" s="99" t="s">
        <v>2465</v>
      </c>
      <c r="E175" s="133">
        <v>158</v>
      </c>
      <c r="F175" s="141" t="str">
        <f>VLOOKUP(E175,VIP!$A$2:$O14614,2,0)</f>
        <v>DRBR158</v>
      </c>
      <c r="G175" s="141" t="str">
        <f>VLOOKUP(E175,'LISTADO ATM'!$A$2:$B$900,2,0)</f>
        <v xml:space="preserve">ATM Oficina Romana Norte </v>
      </c>
      <c r="H175" s="141" t="str">
        <f>VLOOKUP(E175,VIP!$A$2:$O19575,7,FALSE)</f>
        <v>Si</v>
      </c>
      <c r="I175" s="141" t="str">
        <f>VLOOKUP(E175,VIP!$A$2:$O11540,8,FALSE)</f>
        <v>Si</v>
      </c>
      <c r="J175" s="141" t="str">
        <f>VLOOKUP(E175,VIP!$A$2:$O11490,8,FALSE)</f>
        <v>Si</v>
      </c>
      <c r="K175" s="141" t="str">
        <f>VLOOKUP(E175,VIP!$A$2:$O15064,6,0)</f>
        <v>SI</v>
      </c>
      <c r="L175" s="142" t="s">
        <v>2414</v>
      </c>
      <c r="M175" s="98" t="s">
        <v>2442</v>
      </c>
      <c r="N175" s="98" t="s">
        <v>2449</v>
      </c>
      <c r="O175" s="141" t="s">
        <v>2466</v>
      </c>
      <c r="P175" s="141"/>
      <c r="Q175" s="98" t="s">
        <v>2414</v>
      </c>
    </row>
    <row r="176" spans="1:17" s="116" customFormat="1" ht="18" x14ac:dyDescent="0.25">
      <c r="A176" s="141" t="str">
        <f>VLOOKUP(E176,'LISTADO ATM'!$A$2:$C$901,3,0)</f>
        <v>DISTRITO NACIONAL</v>
      </c>
      <c r="B176" s="138">
        <v>3335966020</v>
      </c>
      <c r="C176" s="99">
        <v>44402.406539351854</v>
      </c>
      <c r="D176" s="99" t="s">
        <v>2445</v>
      </c>
      <c r="E176" s="133">
        <v>793</v>
      </c>
      <c r="F176" s="141" t="str">
        <f>VLOOKUP(E176,VIP!$A$2:$O14610,2,0)</f>
        <v>DRBR793</v>
      </c>
      <c r="G176" s="141" t="str">
        <f>VLOOKUP(E176,'LISTADO ATM'!$A$2:$B$900,2,0)</f>
        <v xml:space="preserve">ATM Centro de Caja Agora Mall </v>
      </c>
      <c r="H176" s="141" t="str">
        <f>VLOOKUP(E176,VIP!$A$2:$O19571,7,FALSE)</f>
        <v>Si</v>
      </c>
      <c r="I176" s="141" t="str">
        <f>VLOOKUP(E176,VIP!$A$2:$O11536,8,FALSE)</f>
        <v>Si</v>
      </c>
      <c r="J176" s="141" t="str">
        <f>VLOOKUP(E176,VIP!$A$2:$O11486,8,FALSE)</f>
        <v>Si</v>
      </c>
      <c r="K176" s="141" t="str">
        <f>VLOOKUP(E176,VIP!$A$2:$O15060,6,0)</f>
        <v>NO</v>
      </c>
      <c r="L176" s="142" t="s">
        <v>2414</v>
      </c>
      <c r="M176" s="98" t="s">
        <v>2442</v>
      </c>
      <c r="N176" s="98" t="s">
        <v>2449</v>
      </c>
      <c r="O176" s="141" t="s">
        <v>2450</v>
      </c>
      <c r="P176" s="141"/>
      <c r="Q176" s="98" t="s">
        <v>2414</v>
      </c>
    </row>
    <row r="177" spans="1:17" s="116" customFormat="1" ht="18" x14ac:dyDescent="0.25">
      <c r="A177" s="141" t="str">
        <f>VLOOKUP(E177,'LISTADO ATM'!$A$2:$C$901,3,0)</f>
        <v>DISTRITO NACIONAL</v>
      </c>
      <c r="B177" s="138">
        <v>3335966021</v>
      </c>
      <c r="C177" s="99">
        <v>44402.428483796299</v>
      </c>
      <c r="D177" s="99" t="s">
        <v>2445</v>
      </c>
      <c r="E177" s="133">
        <v>889</v>
      </c>
      <c r="F177" s="141" t="str">
        <f>VLOOKUP(E177,VIP!$A$2:$O14609,2,0)</f>
        <v>DRBR889</v>
      </c>
      <c r="G177" s="141" t="str">
        <f>VLOOKUP(E177,'LISTADO ATM'!$A$2:$B$900,2,0)</f>
        <v>ATM Oficina Plaza Lama Máximo Gómez II</v>
      </c>
      <c r="H177" s="141" t="str">
        <f>VLOOKUP(E177,VIP!$A$2:$O19570,7,FALSE)</f>
        <v>Si</v>
      </c>
      <c r="I177" s="141" t="str">
        <f>VLOOKUP(E177,VIP!$A$2:$O11535,8,FALSE)</f>
        <v>Si</v>
      </c>
      <c r="J177" s="141" t="str">
        <f>VLOOKUP(E177,VIP!$A$2:$O11485,8,FALSE)</f>
        <v>Si</v>
      </c>
      <c r="K177" s="141" t="str">
        <f>VLOOKUP(E177,VIP!$A$2:$O15059,6,0)</f>
        <v>NO</v>
      </c>
      <c r="L177" s="142" t="s">
        <v>2414</v>
      </c>
      <c r="M177" s="98" t="s">
        <v>2442</v>
      </c>
      <c r="N177" s="98" t="s">
        <v>2449</v>
      </c>
      <c r="O177" s="141" t="s">
        <v>2450</v>
      </c>
      <c r="P177" s="141"/>
      <c r="Q177" s="98" t="s">
        <v>2414</v>
      </c>
    </row>
    <row r="178" spans="1:17" s="116" customFormat="1" ht="18" x14ac:dyDescent="0.25">
      <c r="A178" s="141" t="str">
        <f>VLOOKUP(E178,'LISTADO ATM'!$A$2:$C$901,3,0)</f>
        <v>SUR</v>
      </c>
      <c r="B178" s="138">
        <v>3335966042</v>
      </c>
      <c r="C178" s="99">
        <v>44402.570729166669</v>
      </c>
      <c r="D178" s="99" t="s">
        <v>2465</v>
      </c>
      <c r="E178" s="133">
        <v>45</v>
      </c>
      <c r="F178" s="141" t="str">
        <f>VLOOKUP(E178,VIP!$A$2:$O14623,2,0)</f>
        <v>DRBR045</v>
      </c>
      <c r="G178" s="141" t="str">
        <f>VLOOKUP(E178,'LISTADO ATM'!$A$2:$B$900,2,0)</f>
        <v xml:space="preserve">ATM Oficina Tamayo </v>
      </c>
      <c r="H178" s="141" t="str">
        <f>VLOOKUP(E178,VIP!$A$2:$O19584,7,FALSE)</f>
        <v>Si</v>
      </c>
      <c r="I178" s="141" t="str">
        <f>VLOOKUP(E178,VIP!$A$2:$O11549,8,FALSE)</f>
        <v>Si</v>
      </c>
      <c r="J178" s="141" t="str">
        <f>VLOOKUP(E178,VIP!$A$2:$O11499,8,FALSE)</f>
        <v>Si</v>
      </c>
      <c r="K178" s="141" t="str">
        <f>VLOOKUP(E178,VIP!$A$2:$O15073,6,0)</f>
        <v>SI</v>
      </c>
      <c r="L178" s="142" t="s">
        <v>2414</v>
      </c>
      <c r="M178" s="98" t="s">
        <v>2442</v>
      </c>
      <c r="N178" s="98" t="s">
        <v>2449</v>
      </c>
      <c r="O178" s="141" t="s">
        <v>2466</v>
      </c>
      <c r="P178" s="141"/>
      <c r="Q178" s="98" t="s">
        <v>2414</v>
      </c>
    </row>
    <row r="179" spans="1:17" s="116" customFormat="1" ht="18" x14ac:dyDescent="0.25">
      <c r="A179" s="141" t="str">
        <f>VLOOKUP(E179,'LISTADO ATM'!$A$2:$C$901,3,0)</f>
        <v>DISTRITO NACIONAL</v>
      </c>
      <c r="B179" s="138">
        <v>3335965756</v>
      </c>
      <c r="C179" s="99">
        <v>44401.490555555552</v>
      </c>
      <c r="D179" s="99" t="s">
        <v>2177</v>
      </c>
      <c r="E179" s="133">
        <v>325</v>
      </c>
      <c r="F179" s="141" t="str">
        <f>VLOOKUP(E179,VIP!$A$2:$O14596,2,0)</f>
        <v>DRBR325</v>
      </c>
      <c r="G179" s="141" t="str">
        <f>VLOOKUP(E179,'LISTADO ATM'!$A$2:$B$900,2,0)</f>
        <v>ATM Casa Edwin</v>
      </c>
      <c r="H179" s="141" t="str">
        <f>VLOOKUP(E179,VIP!$A$2:$O19557,7,FALSE)</f>
        <v>Si</v>
      </c>
      <c r="I179" s="141" t="str">
        <f>VLOOKUP(E179,VIP!$A$2:$O11522,8,FALSE)</f>
        <v>Si</v>
      </c>
      <c r="J179" s="141" t="str">
        <f>VLOOKUP(E179,VIP!$A$2:$O11472,8,FALSE)</f>
        <v>Si</v>
      </c>
      <c r="K179" s="141" t="str">
        <f>VLOOKUP(E179,VIP!$A$2:$O15046,6,0)</f>
        <v>NO</v>
      </c>
      <c r="L179" s="142" t="s">
        <v>2461</v>
      </c>
      <c r="M179" s="98" t="s">
        <v>2442</v>
      </c>
      <c r="N179" s="98" t="s">
        <v>2449</v>
      </c>
      <c r="O179" s="141" t="s">
        <v>2451</v>
      </c>
      <c r="P179" s="141"/>
      <c r="Q179" s="98" t="s">
        <v>2461</v>
      </c>
    </row>
    <row r="180" spans="1:17" s="116" customFormat="1" ht="18" x14ac:dyDescent="0.25">
      <c r="A180" s="141" t="str">
        <f>VLOOKUP(E180,'LISTADO ATM'!$A$2:$C$901,3,0)</f>
        <v>DISTRITO NACIONAL</v>
      </c>
      <c r="B180" s="138">
        <v>3335965849</v>
      </c>
      <c r="C180" s="99">
        <v>44401.636655092596</v>
      </c>
      <c r="D180" s="99" t="s">
        <v>2177</v>
      </c>
      <c r="E180" s="133">
        <v>149</v>
      </c>
      <c r="F180" s="141" t="str">
        <f>VLOOKUP(E180,VIP!$A$2:$O14574,2,0)</f>
        <v>DRBR149</v>
      </c>
      <c r="G180" s="141" t="str">
        <f>VLOOKUP(E180,'LISTADO ATM'!$A$2:$B$900,2,0)</f>
        <v>ATM Estación Metro Concepción</v>
      </c>
      <c r="H180" s="141" t="str">
        <f>VLOOKUP(E180,VIP!$A$2:$O19535,7,FALSE)</f>
        <v>N/A</v>
      </c>
      <c r="I180" s="141" t="str">
        <f>VLOOKUP(E180,VIP!$A$2:$O11500,8,FALSE)</f>
        <v>N/A</v>
      </c>
      <c r="J180" s="141" t="str">
        <f>VLOOKUP(E180,VIP!$A$2:$O11450,8,FALSE)</f>
        <v>N/A</v>
      </c>
      <c r="K180" s="141" t="str">
        <f>VLOOKUP(E180,VIP!$A$2:$O15024,6,0)</f>
        <v>N/A</v>
      </c>
      <c r="L180" s="142" t="s">
        <v>2461</v>
      </c>
      <c r="M180" s="98" t="s">
        <v>2442</v>
      </c>
      <c r="N180" s="98" t="s">
        <v>2449</v>
      </c>
      <c r="O180" s="141" t="s">
        <v>2451</v>
      </c>
      <c r="P180" s="141"/>
      <c r="Q180" s="98" t="s">
        <v>2461</v>
      </c>
    </row>
    <row r="181" spans="1:17" s="116" customFormat="1" ht="18" x14ac:dyDescent="0.25">
      <c r="A181" s="141" t="str">
        <f>VLOOKUP(E181,'LISTADO ATM'!$A$2:$C$901,3,0)</f>
        <v>DISTRITO NACIONAL</v>
      </c>
      <c r="B181" s="138">
        <v>3335965947</v>
      </c>
      <c r="C181" s="99">
        <v>44401.831226851849</v>
      </c>
      <c r="D181" s="99" t="s">
        <v>2177</v>
      </c>
      <c r="E181" s="133">
        <v>335</v>
      </c>
      <c r="F181" s="141" t="str">
        <f>VLOOKUP(E181,VIP!$A$2:$O14604,2,0)</f>
        <v>DRBR335</v>
      </c>
      <c r="G181" s="141" t="str">
        <f>VLOOKUP(E181,'LISTADO ATM'!$A$2:$B$900,2,0)</f>
        <v>ATM Edificio Aster</v>
      </c>
      <c r="H181" s="141" t="str">
        <f>VLOOKUP(E181,VIP!$A$2:$O19565,7,FALSE)</f>
        <v>Si</v>
      </c>
      <c r="I181" s="141" t="str">
        <f>VLOOKUP(E181,VIP!$A$2:$O11530,8,FALSE)</f>
        <v>Si</v>
      </c>
      <c r="J181" s="141" t="str">
        <f>VLOOKUP(E181,VIP!$A$2:$O11480,8,FALSE)</f>
        <v>Si</v>
      </c>
      <c r="K181" s="141" t="str">
        <f>VLOOKUP(E181,VIP!$A$2:$O15054,6,0)</f>
        <v>NO</v>
      </c>
      <c r="L181" s="142" t="s">
        <v>2461</v>
      </c>
      <c r="M181" s="98" t="s">
        <v>2442</v>
      </c>
      <c r="N181" s="98" t="s">
        <v>2449</v>
      </c>
      <c r="O181" s="141" t="s">
        <v>2451</v>
      </c>
      <c r="P181" s="141"/>
      <c r="Q181" s="98" t="s">
        <v>2461</v>
      </c>
    </row>
    <row r="182" spans="1:17" s="116" customFormat="1" ht="18" x14ac:dyDescent="0.25">
      <c r="A182" s="141" t="str">
        <f>VLOOKUP(E182,'LISTADO ATM'!$A$2:$C$901,3,0)</f>
        <v>SUR</v>
      </c>
      <c r="B182" s="138">
        <v>3335965949</v>
      </c>
      <c r="C182" s="99">
        <v>44401.832372685189</v>
      </c>
      <c r="D182" s="99" t="s">
        <v>2177</v>
      </c>
      <c r="E182" s="133">
        <v>45</v>
      </c>
      <c r="F182" s="141" t="str">
        <f>VLOOKUP(E182,VIP!$A$2:$O14602,2,0)</f>
        <v>DRBR045</v>
      </c>
      <c r="G182" s="141" t="str">
        <f>VLOOKUP(E182,'LISTADO ATM'!$A$2:$B$900,2,0)</f>
        <v xml:space="preserve">ATM Oficina Tamayo </v>
      </c>
      <c r="H182" s="141" t="str">
        <f>VLOOKUP(E182,VIP!$A$2:$O19563,7,FALSE)</f>
        <v>Si</v>
      </c>
      <c r="I182" s="141" t="str">
        <f>VLOOKUP(E182,VIP!$A$2:$O11528,8,FALSE)</f>
        <v>Si</v>
      </c>
      <c r="J182" s="141" t="str">
        <f>VLOOKUP(E182,VIP!$A$2:$O11478,8,FALSE)</f>
        <v>Si</v>
      </c>
      <c r="K182" s="141" t="str">
        <f>VLOOKUP(E182,VIP!$A$2:$O15052,6,0)</f>
        <v>SI</v>
      </c>
      <c r="L182" s="142" t="s">
        <v>2461</v>
      </c>
      <c r="M182" s="98" t="s">
        <v>2442</v>
      </c>
      <c r="N182" s="98" t="s">
        <v>2449</v>
      </c>
      <c r="O182" s="141" t="s">
        <v>2451</v>
      </c>
      <c r="P182" s="141"/>
      <c r="Q182" s="98" t="s">
        <v>2461</v>
      </c>
    </row>
    <row r="183" spans="1:17" s="116" customFormat="1" ht="18" x14ac:dyDescent="0.25">
      <c r="A183" s="141" t="str">
        <f>VLOOKUP(E183,'LISTADO ATM'!$A$2:$C$901,3,0)</f>
        <v>DISTRITO NACIONAL</v>
      </c>
      <c r="B183" s="138">
        <v>3335965950</v>
      </c>
      <c r="C183" s="99">
        <v>44401.832673611112</v>
      </c>
      <c r="D183" s="99" t="s">
        <v>2177</v>
      </c>
      <c r="E183" s="133">
        <v>525</v>
      </c>
      <c r="F183" s="141" t="str">
        <f>VLOOKUP(E183,VIP!$A$2:$O14601,2,0)</f>
        <v>DRBR525</v>
      </c>
      <c r="G183" s="141" t="str">
        <f>VLOOKUP(E183,'LISTADO ATM'!$A$2:$B$900,2,0)</f>
        <v>ATM S/M Bravo Las Americas</v>
      </c>
      <c r="H183" s="141" t="str">
        <f>VLOOKUP(E183,VIP!$A$2:$O19562,7,FALSE)</f>
        <v>Si</v>
      </c>
      <c r="I183" s="141" t="str">
        <f>VLOOKUP(E183,VIP!$A$2:$O11527,8,FALSE)</f>
        <v>Si</v>
      </c>
      <c r="J183" s="141" t="str">
        <f>VLOOKUP(E183,VIP!$A$2:$O11477,8,FALSE)</f>
        <v>Si</v>
      </c>
      <c r="K183" s="141" t="str">
        <f>VLOOKUP(E183,VIP!$A$2:$O15051,6,0)</f>
        <v>NO</v>
      </c>
      <c r="L183" s="142" t="s">
        <v>2461</v>
      </c>
      <c r="M183" s="98" t="s">
        <v>2442</v>
      </c>
      <c r="N183" s="98" t="s">
        <v>2449</v>
      </c>
      <c r="O183" s="141" t="s">
        <v>2451</v>
      </c>
      <c r="P183" s="141"/>
      <c r="Q183" s="98" t="s">
        <v>2461</v>
      </c>
    </row>
    <row r="184" spans="1:17" s="116" customFormat="1" ht="18" x14ac:dyDescent="0.25">
      <c r="A184" s="141" t="str">
        <f>VLOOKUP(E184,'LISTADO ATM'!$A$2:$C$901,3,0)</f>
        <v>NORTE</v>
      </c>
      <c r="B184" s="138">
        <v>3335965958</v>
      </c>
      <c r="C184" s="99">
        <v>44401.857847222222</v>
      </c>
      <c r="D184" s="99" t="s">
        <v>2178</v>
      </c>
      <c r="E184" s="133">
        <v>283</v>
      </c>
      <c r="F184" s="141" t="str">
        <f>VLOOKUP(E184,VIP!$A$2:$O14594,2,0)</f>
        <v>DRBR283</v>
      </c>
      <c r="G184" s="141" t="str">
        <f>VLOOKUP(E184,'LISTADO ATM'!$A$2:$B$900,2,0)</f>
        <v xml:space="preserve">ATM Oficina Nibaje </v>
      </c>
      <c r="H184" s="141" t="str">
        <f>VLOOKUP(E184,VIP!$A$2:$O19555,7,FALSE)</f>
        <v>Si</v>
      </c>
      <c r="I184" s="141" t="str">
        <f>VLOOKUP(E184,VIP!$A$2:$O11520,8,FALSE)</f>
        <v>Si</v>
      </c>
      <c r="J184" s="141" t="str">
        <f>VLOOKUP(E184,VIP!$A$2:$O11470,8,FALSE)</f>
        <v>Si</v>
      </c>
      <c r="K184" s="141" t="str">
        <f>VLOOKUP(E184,VIP!$A$2:$O15044,6,0)</f>
        <v>NO</v>
      </c>
      <c r="L184" s="142" t="s">
        <v>2461</v>
      </c>
      <c r="M184" s="98" t="s">
        <v>2442</v>
      </c>
      <c r="N184" s="98" t="s">
        <v>2449</v>
      </c>
      <c r="O184" s="141" t="s">
        <v>2581</v>
      </c>
      <c r="P184" s="141"/>
      <c r="Q184" s="98" t="s">
        <v>2461</v>
      </c>
    </row>
    <row r="185" spans="1:17" s="116" customFormat="1" ht="18" x14ac:dyDescent="0.25">
      <c r="A185" s="141" t="str">
        <f>VLOOKUP(E185,'LISTADO ATM'!$A$2:$C$901,3,0)</f>
        <v>SUR</v>
      </c>
      <c r="B185" s="138" t="s">
        <v>2607</v>
      </c>
      <c r="C185" s="99">
        <v>44401.955983796295</v>
      </c>
      <c r="D185" s="99" t="s">
        <v>2177</v>
      </c>
      <c r="E185" s="133">
        <v>101</v>
      </c>
      <c r="F185" s="141" t="str">
        <f>VLOOKUP(E185,VIP!$A$2:$O14577,2,0)</f>
        <v>DRBR101</v>
      </c>
      <c r="G185" s="141" t="str">
        <f>VLOOKUP(E185,'LISTADO ATM'!$A$2:$B$900,2,0)</f>
        <v xml:space="preserve">ATM Oficina San Juan de la Maguana I </v>
      </c>
      <c r="H185" s="141" t="str">
        <f>VLOOKUP(E185,VIP!$A$2:$O19538,7,FALSE)</f>
        <v>Si</v>
      </c>
      <c r="I185" s="141" t="str">
        <f>VLOOKUP(E185,VIP!$A$2:$O11503,8,FALSE)</f>
        <v>Si</v>
      </c>
      <c r="J185" s="141" t="str">
        <f>VLOOKUP(E185,VIP!$A$2:$O11453,8,FALSE)</f>
        <v>Si</v>
      </c>
      <c r="K185" s="141" t="str">
        <f>VLOOKUP(E185,VIP!$A$2:$O15027,6,0)</f>
        <v>SI</v>
      </c>
      <c r="L185" s="142" t="s">
        <v>2461</v>
      </c>
      <c r="M185" s="98" t="s">
        <v>2442</v>
      </c>
      <c r="N185" s="98" t="s">
        <v>2449</v>
      </c>
      <c r="O185" s="141" t="s">
        <v>2451</v>
      </c>
      <c r="P185" s="141"/>
      <c r="Q185" s="98" t="s">
        <v>2461</v>
      </c>
    </row>
    <row r="186" spans="1:17" s="116" customFormat="1" ht="18" x14ac:dyDescent="0.25">
      <c r="A186" s="141" t="str">
        <f>VLOOKUP(E186,'LISTADO ATM'!$A$2:$C$901,3,0)</f>
        <v>DISTRITO NACIONAL</v>
      </c>
      <c r="B186" s="138">
        <v>3335966022</v>
      </c>
      <c r="C186" s="99">
        <v>44402.430856481478</v>
      </c>
      <c r="D186" s="99" t="s">
        <v>2177</v>
      </c>
      <c r="E186" s="133">
        <v>369</v>
      </c>
      <c r="F186" s="141" t="str">
        <f>VLOOKUP(E186,VIP!$A$2:$O14608,2,0)</f>
        <v xml:space="preserve">DRBR369 </v>
      </c>
      <c r="G186" s="141" t="str">
        <f>VLOOKUP(E186,'LISTADO ATM'!$A$2:$B$900,2,0)</f>
        <v>ATM Plaza Lama Aut. Duarte</v>
      </c>
      <c r="H186" s="141" t="str">
        <f>VLOOKUP(E186,VIP!$A$2:$O19569,7,FALSE)</f>
        <v>N/A</v>
      </c>
      <c r="I186" s="141" t="str">
        <f>VLOOKUP(E186,VIP!$A$2:$O11534,8,FALSE)</f>
        <v>N/A</v>
      </c>
      <c r="J186" s="141" t="str">
        <f>VLOOKUP(E186,VIP!$A$2:$O11484,8,FALSE)</f>
        <v>N/A</v>
      </c>
      <c r="K186" s="141" t="str">
        <f>VLOOKUP(E186,VIP!$A$2:$O15058,6,0)</f>
        <v>N/A</v>
      </c>
      <c r="L186" s="142" t="s">
        <v>2461</v>
      </c>
      <c r="M186" s="98" t="s">
        <v>2442</v>
      </c>
      <c r="N186" s="98" t="s">
        <v>2449</v>
      </c>
      <c r="O186" s="141" t="s">
        <v>2451</v>
      </c>
      <c r="P186" s="141"/>
      <c r="Q186" s="98" t="s">
        <v>2461</v>
      </c>
    </row>
    <row r="187" spans="1:17" s="116" customFormat="1" ht="18" x14ac:dyDescent="0.25">
      <c r="A187" s="141" t="str">
        <f>VLOOKUP(E187,'LISTADO ATM'!$A$2:$C$901,3,0)</f>
        <v>DISTRITO NACIONAL</v>
      </c>
      <c r="B187" s="138">
        <v>3335966023</v>
      </c>
      <c r="C187" s="99">
        <v>44402.437094907407</v>
      </c>
      <c r="D187" s="99" t="s">
        <v>2177</v>
      </c>
      <c r="E187" s="133">
        <v>836</v>
      </c>
      <c r="F187" s="141" t="str">
        <f>VLOOKUP(E187,VIP!$A$2:$O14607,2,0)</f>
        <v>DRBR836</v>
      </c>
      <c r="G187" s="141" t="str">
        <f>VLOOKUP(E187,'LISTADO ATM'!$A$2:$B$900,2,0)</f>
        <v xml:space="preserve">ATM UNP Plaza Luperón </v>
      </c>
      <c r="H187" s="141" t="str">
        <f>VLOOKUP(E187,VIP!$A$2:$O19568,7,FALSE)</f>
        <v>Si</v>
      </c>
      <c r="I187" s="141" t="str">
        <f>VLOOKUP(E187,VIP!$A$2:$O11533,8,FALSE)</f>
        <v>Si</v>
      </c>
      <c r="J187" s="141" t="str">
        <f>VLOOKUP(E187,VIP!$A$2:$O11483,8,FALSE)</f>
        <v>Si</v>
      </c>
      <c r="K187" s="141" t="str">
        <f>VLOOKUP(E187,VIP!$A$2:$O15057,6,0)</f>
        <v>NO</v>
      </c>
      <c r="L187" s="142" t="s">
        <v>2461</v>
      </c>
      <c r="M187" s="98" t="s">
        <v>2442</v>
      </c>
      <c r="N187" s="98" t="s">
        <v>2449</v>
      </c>
      <c r="O187" s="141" t="s">
        <v>2451</v>
      </c>
      <c r="P187" s="141"/>
      <c r="Q187" s="98" t="s">
        <v>2461</v>
      </c>
    </row>
    <row r="188" spans="1:17" s="116" customFormat="1" ht="18" x14ac:dyDescent="0.25">
      <c r="A188" s="141" t="str">
        <f>VLOOKUP(E188,'LISTADO ATM'!$A$2:$C$901,3,0)</f>
        <v>NORTE</v>
      </c>
      <c r="B188" s="138">
        <v>3335966045</v>
      </c>
      <c r="C188" s="99">
        <v>44402.60125</v>
      </c>
      <c r="D188" s="99" t="s">
        <v>2177</v>
      </c>
      <c r="E188" s="133">
        <v>283</v>
      </c>
      <c r="F188" s="141" t="str">
        <f>VLOOKUP(E188,VIP!$A$2:$O14620,2,0)</f>
        <v>DRBR283</v>
      </c>
      <c r="G188" s="141" t="str">
        <f>VLOOKUP(E188,'LISTADO ATM'!$A$2:$B$900,2,0)</f>
        <v xml:space="preserve">ATM Oficina Nibaje </v>
      </c>
      <c r="H188" s="141" t="str">
        <f>VLOOKUP(E188,VIP!$A$2:$O19581,7,FALSE)</f>
        <v>Si</v>
      </c>
      <c r="I188" s="141" t="str">
        <f>VLOOKUP(E188,VIP!$A$2:$O11546,8,FALSE)</f>
        <v>Si</v>
      </c>
      <c r="J188" s="141" t="str">
        <f>VLOOKUP(E188,VIP!$A$2:$O11496,8,FALSE)</f>
        <v>Si</v>
      </c>
      <c r="K188" s="141" t="str">
        <f>VLOOKUP(E188,VIP!$A$2:$O15070,6,0)</f>
        <v>NO</v>
      </c>
      <c r="L188" s="142" t="s">
        <v>2461</v>
      </c>
      <c r="M188" s="98" t="s">
        <v>2442</v>
      </c>
      <c r="N188" s="98" t="s">
        <v>2449</v>
      </c>
      <c r="O188" s="141" t="s">
        <v>2451</v>
      </c>
      <c r="P188" s="141"/>
      <c r="Q188" s="98" t="s">
        <v>2461</v>
      </c>
    </row>
    <row r="189" spans="1:17" s="116" customFormat="1" ht="18" x14ac:dyDescent="0.25">
      <c r="A189" s="141" t="str">
        <f>VLOOKUP(E189,'LISTADO ATM'!$A$2:$C$901,3,0)</f>
        <v>DISTRITO NACIONAL</v>
      </c>
      <c r="B189" s="138">
        <v>3335966044</v>
      </c>
      <c r="C189" s="99">
        <v>44402.600324074076</v>
      </c>
      <c r="D189" s="99" t="s">
        <v>2177</v>
      </c>
      <c r="E189" s="133">
        <v>884</v>
      </c>
      <c r="F189" s="141" t="str">
        <f>VLOOKUP(E189,VIP!$A$2:$O14621,2,0)</f>
        <v>DRBR884</v>
      </c>
      <c r="G189" s="141" t="str">
        <f>VLOOKUP(E189,'LISTADO ATM'!$A$2:$B$900,2,0)</f>
        <v xml:space="preserve">ATM UNP Olé Sabana Perdida </v>
      </c>
      <c r="H189" s="141" t="str">
        <f>VLOOKUP(E189,VIP!$A$2:$O19582,7,FALSE)</f>
        <v>Si</v>
      </c>
      <c r="I189" s="141" t="str">
        <f>VLOOKUP(E189,VIP!$A$2:$O11547,8,FALSE)</f>
        <v>Si</v>
      </c>
      <c r="J189" s="141" t="str">
        <f>VLOOKUP(E189,VIP!$A$2:$O11497,8,FALSE)</f>
        <v>Si</v>
      </c>
      <c r="K189" s="141" t="str">
        <f>VLOOKUP(E189,VIP!$A$2:$O15071,6,0)</f>
        <v>NO</v>
      </c>
      <c r="L189" s="142" t="s">
        <v>2461</v>
      </c>
      <c r="M189" s="98" t="s">
        <v>2442</v>
      </c>
      <c r="N189" s="98" t="s">
        <v>2449</v>
      </c>
      <c r="O189" s="141" t="s">
        <v>2451</v>
      </c>
      <c r="P189" s="141"/>
      <c r="Q189" s="98" t="s">
        <v>2461</v>
      </c>
    </row>
    <row r="190" spans="1:17" s="116" customFormat="1" ht="18" x14ac:dyDescent="0.25">
      <c r="A190" s="141" t="str">
        <f>VLOOKUP(E190,'LISTADO ATM'!$A$2:$C$901,3,0)</f>
        <v>DISTRITO NACIONAL</v>
      </c>
      <c r="B190" s="138">
        <v>3335966041</v>
      </c>
      <c r="C190" s="99">
        <v>44402.565648148149</v>
      </c>
      <c r="D190" s="99" t="s">
        <v>2177</v>
      </c>
      <c r="E190" s="133">
        <v>35</v>
      </c>
      <c r="F190" s="141" t="str">
        <f>VLOOKUP(E190,VIP!$A$2:$O14624,2,0)</f>
        <v>DRBR035</v>
      </c>
      <c r="G190" s="141" t="str">
        <f>VLOOKUP(E190,'LISTADO ATM'!$A$2:$B$900,2,0)</f>
        <v xml:space="preserve">ATM Dirección General de Aduanas I </v>
      </c>
      <c r="H190" s="141" t="str">
        <f>VLOOKUP(E190,VIP!$A$2:$O19585,7,FALSE)</f>
        <v>Si</v>
      </c>
      <c r="I190" s="141" t="str">
        <f>VLOOKUP(E190,VIP!$A$2:$O11550,8,FALSE)</f>
        <v>Si</v>
      </c>
      <c r="J190" s="141" t="str">
        <f>VLOOKUP(E190,VIP!$A$2:$O11500,8,FALSE)</f>
        <v>Si</v>
      </c>
      <c r="K190" s="141" t="str">
        <f>VLOOKUP(E190,VIP!$A$2:$O15074,6,0)</f>
        <v>NO</v>
      </c>
      <c r="L190" s="142" t="s">
        <v>2461</v>
      </c>
      <c r="M190" s="98" t="s">
        <v>2442</v>
      </c>
      <c r="N190" s="98" t="s">
        <v>2449</v>
      </c>
      <c r="O190" s="141" t="s">
        <v>2451</v>
      </c>
      <c r="P190" s="141"/>
      <c r="Q190" s="98" t="s">
        <v>2461</v>
      </c>
    </row>
    <row r="191" spans="1:17" s="116" customFormat="1" ht="18" x14ac:dyDescent="0.25">
      <c r="A191" s="141" t="str">
        <f>VLOOKUP(E191,'LISTADO ATM'!$A$2:$C$901,3,0)</f>
        <v>SUR</v>
      </c>
      <c r="B191" s="138">
        <v>3335966031</v>
      </c>
      <c r="C191" s="99">
        <v>44402.48846064815</v>
      </c>
      <c r="D191" s="99" t="s">
        <v>2177</v>
      </c>
      <c r="E191" s="133">
        <v>780</v>
      </c>
      <c r="F191" s="141" t="str">
        <f>VLOOKUP(E191,VIP!$A$2:$O14631,2,0)</f>
        <v>DRBR041</v>
      </c>
      <c r="G191" s="141" t="str">
        <f>VLOOKUP(E191,'LISTADO ATM'!$A$2:$B$900,2,0)</f>
        <v xml:space="preserve">ATM Oficina Barahona I </v>
      </c>
      <c r="H191" s="141" t="str">
        <f>VLOOKUP(E191,VIP!$A$2:$O19592,7,FALSE)</f>
        <v>Si</v>
      </c>
      <c r="I191" s="141" t="str">
        <f>VLOOKUP(E191,VIP!$A$2:$O11557,8,FALSE)</f>
        <v>Si</v>
      </c>
      <c r="J191" s="141" t="str">
        <f>VLOOKUP(E191,VIP!$A$2:$O11507,8,FALSE)</f>
        <v>Si</v>
      </c>
      <c r="K191" s="141" t="str">
        <f>VLOOKUP(E191,VIP!$A$2:$O15081,6,0)</f>
        <v>SI</v>
      </c>
      <c r="L191" s="142" t="s">
        <v>2461</v>
      </c>
      <c r="M191" s="98" t="s">
        <v>2442</v>
      </c>
      <c r="N191" s="98" t="s">
        <v>2449</v>
      </c>
      <c r="O191" s="141" t="s">
        <v>2451</v>
      </c>
      <c r="P191" s="141"/>
      <c r="Q191" s="98" t="s">
        <v>2461</v>
      </c>
    </row>
    <row r="192" spans="1:17" s="116" customFormat="1" ht="18" x14ac:dyDescent="0.25">
      <c r="A192" s="141" t="str">
        <f>VLOOKUP(E192,'LISTADO ATM'!$A$2:$C$901,3,0)</f>
        <v>DISTRITO NACIONAL</v>
      </c>
      <c r="B192" s="138">
        <v>3335966030</v>
      </c>
      <c r="C192" s="99">
        <v>44402.487719907411</v>
      </c>
      <c r="D192" s="99" t="s">
        <v>2177</v>
      </c>
      <c r="E192" s="133">
        <v>957</v>
      </c>
      <c r="F192" s="141" t="str">
        <f>VLOOKUP(E192,VIP!$A$2:$O14632,2,0)</f>
        <v>DRBR23F</v>
      </c>
      <c r="G192" s="141" t="str">
        <f>VLOOKUP(E192,'LISTADO ATM'!$A$2:$B$900,2,0)</f>
        <v xml:space="preserve">ATM Oficina Venezuela </v>
      </c>
      <c r="H192" s="141" t="str">
        <f>VLOOKUP(E192,VIP!$A$2:$O19593,7,FALSE)</f>
        <v>Si</v>
      </c>
      <c r="I192" s="141" t="str">
        <f>VLOOKUP(E192,VIP!$A$2:$O11558,8,FALSE)</f>
        <v>Si</v>
      </c>
      <c r="J192" s="141" t="str">
        <f>VLOOKUP(E192,VIP!$A$2:$O11508,8,FALSE)</f>
        <v>Si</v>
      </c>
      <c r="K192" s="141" t="str">
        <f>VLOOKUP(E192,VIP!$A$2:$O15082,6,0)</f>
        <v>SI</v>
      </c>
      <c r="L192" s="142" t="s">
        <v>2461</v>
      </c>
      <c r="M192" s="98" t="s">
        <v>2442</v>
      </c>
      <c r="N192" s="98" t="s">
        <v>2449</v>
      </c>
      <c r="O192" s="141" t="s">
        <v>2451</v>
      </c>
      <c r="P192" s="141"/>
      <c r="Q192" s="98" t="s">
        <v>2461</v>
      </c>
    </row>
    <row r="193" spans="1:17" s="116" customFormat="1" ht="18" x14ac:dyDescent="0.25">
      <c r="A193" s="141" t="str">
        <f>VLOOKUP(E193,'LISTADO ATM'!$A$2:$C$901,3,0)</f>
        <v>NORTE</v>
      </c>
      <c r="B193" s="138">
        <v>3335966028</v>
      </c>
      <c r="C193" s="99">
        <v>44402.479050925926</v>
      </c>
      <c r="D193" s="99" t="s">
        <v>2178</v>
      </c>
      <c r="E193" s="133">
        <v>310</v>
      </c>
      <c r="F193" s="141" t="str">
        <f>VLOOKUP(E193,VIP!$A$2:$O14633,2,0)</f>
        <v>DRBR310</v>
      </c>
      <c r="G193" s="141" t="str">
        <f>VLOOKUP(E193,'LISTADO ATM'!$A$2:$B$900,2,0)</f>
        <v xml:space="preserve">ATM Farmacia San Judas Tadeo Jarabacoa </v>
      </c>
      <c r="H193" s="141" t="str">
        <f>VLOOKUP(E193,VIP!$A$2:$O19594,7,FALSE)</f>
        <v>Si</v>
      </c>
      <c r="I193" s="141" t="str">
        <f>VLOOKUP(E193,VIP!$A$2:$O11559,8,FALSE)</f>
        <v>Si</v>
      </c>
      <c r="J193" s="141" t="str">
        <f>VLOOKUP(E193,VIP!$A$2:$O11509,8,FALSE)</f>
        <v>Si</v>
      </c>
      <c r="K193" s="141" t="str">
        <f>VLOOKUP(E193,VIP!$A$2:$O15083,6,0)</f>
        <v>NO</v>
      </c>
      <c r="L193" s="142" t="s">
        <v>2461</v>
      </c>
      <c r="M193" s="98" t="s">
        <v>2442</v>
      </c>
      <c r="N193" s="98" t="s">
        <v>2449</v>
      </c>
      <c r="O193" s="141" t="s">
        <v>2581</v>
      </c>
      <c r="P193" s="141"/>
      <c r="Q193" s="98" t="s">
        <v>2461</v>
      </c>
    </row>
    <row r="1044074" spans="16:16" ht="18" x14ac:dyDescent="0.25">
      <c r="P1044074" s="141"/>
    </row>
  </sheetData>
  <autoFilter ref="A4:Q52" xr:uid="{00000000-0009-0000-0000-000007000000}">
    <sortState xmlns:xlrd2="http://schemas.microsoft.com/office/spreadsheetml/2017/richdata2" ref="A5:Q200">
      <sortCondition ref="M4:M5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94:E1048576 E1:E136">
    <cfRule type="duplicateValues" dxfId="237" priority="87"/>
    <cfRule type="duplicateValues" dxfId="236" priority="238"/>
  </conditionalFormatting>
  <conditionalFormatting sqref="E194:E1048576 E5:E136">
    <cfRule type="duplicateValues" dxfId="235" priority="127490"/>
  </conditionalFormatting>
  <conditionalFormatting sqref="B194:B1048576 B137:B163 B1:B4">
    <cfRule type="duplicateValues" dxfId="234" priority="127579"/>
  </conditionalFormatting>
  <conditionalFormatting sqref="B194:B1048576 B137:B163">
    <cfRule type="duplicateValues" dxfId="233" priority="127583"/>
  </conditionalFormatting>
  <conditionalFormatting sqref="B194:B1048576 B137:B163 B1:B4">
    <cfRule type="duplicateValues" dxfId="232" priority="127586"/>
    <cfRule type="duplicateValues" dxfId="231" priority="127587"/>
  </conditionalFormatting>
  <conditionalFormatting sqref="B51:B132">
    <cfRule type="duplicateValues" dxfId="230" priority="90"/>
  </conditionalFormatting>
  <conditionalFormatting sqref="B51:B132">
    <cfRule type="duplicateValues" dxfId="229" priority="88"/>
    <cfRule type="duplicateValues" dxfId="228" priority="89"/>
  </conditionalFormatting>
  <conditionalFormatting sqref="B5:B22">
    <cfRule type="duplicateValues" dxfId="227" priority="127685"/>
  </conditionalFormatting>
  <conditionalFormatting sqref="B5:B22">
    <cfRule type="duplicateValues" dxfId="226" priority="127686"/>
    <cfRule type="duplicateValues" dxfId="225" priority="127687"/>
  </conditionalFormatting>
  <conditionalFormatting sqref="B133">
    <cfRule type="duplicateValues" dxfId="224" priority="86"/>
  </conditionalFormatting>
  <conditionalFormatting sqref="B133">
    <cfRule type="duplicateValues" dxfId="223" priority="84"/>
    <cfRule type="duplicateValues" dxfId="222" priority="85"/>
  </conditionalFormatting>
  <conditionalFormatting sqref="E133">
    <cfRule type="duplicateValues" dxfId="221" priority="77"/>
    <cfRule type="duplicateValues" dxfId="220" priority="83"/>
  </conditionalFormatting>
  <conditionalFormatting sqref="E133">
    <cfRule type="duplicateValues" dxfId="219" priority="81"/>
    <cfRule type="duplicateValues" dxfId="218" priority="82"/>
  </conditionalFormatting>
  <conditionalFormatting sqref="E133">
    <cfRule type="duplicateValues" dxfId="217" priority="80"/>
  </conditionalFormatting>
  <conditionalFormatting sqref="E133">
    <cfRule type="duplicateValues" dxfId="216" priority="78"/>
    <cfRule type="duplicateValues" dxfId="215" priority="79"/>
  </conditionalFormatting>
  <conditionalFormatting sqref="B194:B1048576 B137:B163 B1:B133">
    <cfRule type="duplicateValues" dxfId="214" priority="76"/>
  </conditionalFormatting>
  <conditionalFormatting sqref="E134">
    <cfRule type="duplicateValues" dxfId="213" priority="75"/>
  </conditionalFormatting>
  <conditionalFormatting sqref="E134">
    <cfRule type="duplicateValues" dxfId="212" priority="73"/>
    <cfRule type="duplicateValues" dxfId="211" priority="74"/>
  </conditionalFormatting>
  <conditionalFormatting sqref="E134">
    <cfRule type="duplicateValues" dxfId="210" priority="72"/>
  </conditionalFormatting>
  <conditionalFormatting sqref="E134">
    <cfRule type="duplicateValues" dxfId="209" priority="70"/>
    <cfRule type="duplicateValues" dxfId="208" priority="71"/>
  </conditionalFormatting>
  <conditionalFormatting sqref="B134">
    <cfRule type="duplicateValues" dxfId="207" priority="69"/>
  </conditionalFormatting>
  <conditionalFormatting sqref="B134">
    <cfRule type="duplicateValues" dxfId="206" priority="67"/>
    <cfRule type="duplicateValues" dxfId="205" priority="68"/>
  </conditionalFormatting>
  <conditionalFormatting sqref="B134">
    <cfRule type="duplicateValues" dxfId="204" priority="66"/>
  </conditionalFormatting>
  <conditionalFormatting sqref="B194:B1048576 B137:B163 B1:B134">
    <cfRule type="duplicateValues" dxfId="203" priority="65"/>
  </conditionalFormatting>
  <conditionalFormatting sqref="B135:B136">
    <cfRule type="duplicateValues" dxfId="202" priority="64"/>
  </conditionalFormatting>
  <conditionalFormatting sqref="B135:B136">
    <cfRule type="duplicateValues" dxfId="201" priority="62"/>
    <cfRule type="duplicateValues" dxfId="200" priority="63"/>
  </conditionalFormatting>
  <conditionalFormatting sqref="B135:B136">
    <cfRule type="duplicateValues" dxfId="199" priority="61"/>
  </conditionalFormatting>
  <conditionalFormatting sqref="B135:B136">
    <cfRule type="duplicateValues" dxfId="198" priority="60"/>
  </conditionalFormatting>
  <conditionalFormatting sqref="B194:B1048576 B1:B163">
    <cfRule type="duplicateValues" dxfId="197" priority="59"/>
  </conditionalFormatting>
  <conditionalFormatting sqref="E23:E136">
    <cfRule type="duplicateValues" dxfId="196" priority="127746"/>
  </conditionalFormatting>
  <conditionalFormatting sqref="E23:E136">
    <cfRule type="duplicateValues" dxfId="195" priority="127748"/>
    <cfRule type="duplicateValues" dxfId="194" priority="127749"/>
  </conditionalFormatting>
  <conditionalFormatting sqref="B23:B50">
    <cfRule type="duplicateValues" dxfId="193" priority="127752"/>
  </conditionalFormatting>
  <conditionalFormatting sqref="B23:B50">
    <cfRule type="duplicateValues" dxfId="192" priority="127754"/>
    <cfRule type="duplicateValues" dxfId="191" priority="127755"/>
  </conditionalFormatting>
  <conditionalFormatting sqref="E5:E136">
    <cfRule type="duplicateValues" dxfId="190" priority="127758"/>
  </conditionalFormatting>
  <conditionalFormatting sqref="E5:E136">
    <cfRule type="duplicateValues" dxfId="189" priority="127760"/>
    <cfRule type="duplicateValues" dxfId="188" priority="127761"/>
  </conditionalFormatting>
  <conditionalFormatting sqref="B137:B163">
    <cfRule type="duplicateValues" dxfId="187" priority="58"/>
  </conditionalFormatting>
  <conditionalFormatting sqref="B137:B163">
    <cfRule type="duplicateValues" dxfId="186" priority="56"/>
    <cfRule type="duplicateValues" dxfId="185" priority="57"/>
  </conditionalFormatting>
  <conditionalFormatting sqref="B137:B163">
    <cfRule type="duplicateValues" dxfId="184" priority="55"/>
  </conditionalFormatting>
  <conditionalFormatting sqref="B137:B163">
    <cfRule type="duplicateValues" dxfId="183" priority="54"/>
  </conditionalFormatting>
  <conditionalFormatting sqref="E137:E163">
    <cfRule type="duplicateValues" dxfId="182" priority="52"/>
    <cfRule type="duplicateValues" dxfId="181" priority="53"/>
  </conditionalFormatting>
  <conditionalFormatting sqref="E137:E163">
    <cfRule type="duplicateValues" dxfId="180" priority="51"/>
  </conditionalFormatting>
  <conditionalFormatting sqref="E137:E163">
    <cfRule type="duplicateValues" dxfId="179" priority="50"/>
  </conditionalFormatting>
  <conditionalFormatting sqref="E137:E163">
    <cfRule type="duplicateValues" dxfId="178" priority="48"/>
    <cfRule type="duplicateValues" dxfId="177" priority="49"/>
  </conditionalFormatting>
  <conditionalFormatting sqref="E137:E163">
    <cfRule type="duplicateValues" dxfId="176" priority="47"/>
  </conditionalFormatting>
  <conditionalFormatting sqref="E137:E163">
    <cfRule type="duplicateValues" dxfId="175" priority="45"/>
    <cfRule type="duplicateValues" dxfId="174" priority="46"/>
  </conditionalFormatting>
  <conditionalFormatting sqref="E1:E179 E181:E1048576">
    <cfRule type="duplicateValues" dxfId="173" priority="23"/>
  </conditionalFormatting>
  <conditionalFormatting sqref="B180">
    <cfRule type="duplicateValues" dxfId="172" priority="22"/>
  </conditionalFormatting>
  <conditionalFormatting sqref="B180">
    <cfRule type="duplicateValues" dxfId="171" priority="21"/>
  </conditionalFormatting>
  <conditionalFormatting sqref="B180">
    <cfRule type="duplicateValues" dxfId="170" priority="19"/>
    <cfRule type="duplicateValues" dxfId="169" priority="20"/>
  </conditionalFormatting>
  <conditionalFormatting sqref="B180">
    <cfRule type="duplicateValues" dxfId="168" priority="18"/>
  </conditionalFormatting>
  <conditionalFormatting sqref="B180">
    <cfRule type="duplicateValues" dxfId="167" priority="17"/>
  </conditionalFormatting>
  <conditionalFormatting sqref="B180">
    <cfRule type="duplicateValues" dxfId="166" priority="16"/>
  </conditionalFormatting>
  <conditionalFormatting sqref="B180">
    <cfRule type="duplicateValues" dxfId="165" priority="15"/>
  </conditionalFormatting>
  <conditionalFormatting sqref="B180">
    <cfRule type="duplicateValues" dxfId="164" priority="13"/>
    <cfRule type="duplicateValues" dxfId="163" priority="14"/>
  </conditionalFormatting>
  <conditionalFormatting sqref="B180">
    <cfRule type="duplicateValues" dxfId="162" priority="12"/>
  </conditionalFormatting>
  <conditionalFormatting sqref="B180">
    <cfRule type="duplicateValues" dxfId="161" priority="11"/>
  </conditionalFormatting>
  <conditionalFormatting sqref="E180">
    <cfRule type="duplicateValues" dxfId="160" priority="9"/>
    <cfRule type="duplicateValues" dxfId="159" priority="10"/>
  </conditionalFormatting>
  <conditionalFormatting sqref="E180">
    <cfRule type="duplicateValues" dxfId="158" priority="8"/>
  </conditionalFormatting>
  <conditionalFormatting sqref="E180">
    <cfRule type="duplicateValues" dxfId="157" priority="7"/>
  </conditionalFormatting>
  <conditionalFormatting sqref="E180">
    <cfRule type="duplicateValues" dxfId="156" priority="5"/>
    <cfRule type="duplicateValues" dxfId="155" priority="6"/>
  </conditionalFormatting>
  <conditionalFormatting sqref="E180">
    <cfRule type="duplicateValues" dxfId="154" priority="4"/>
  </conditionalFormatting>
  <conditionalFormatting sqref="E180">
    <cfRule type="duplicateValues" dxfId="153" priority="2"/>
    <cfRule type="duplicateValues" dxfId="152" priority="3"/>
  </conditionalFormatting>
  <conditionalFormatting sqref="E180">
    <cfRule type="duplicateValues" dxfId="151" priority="1"/>
  </conditionalFormatting>
  <conditionalFormatting sqref="B164:B179 B181:B193">
    <cfRule type="duplicateValues" dxfId="5" priority="128084"/>
  </conditionalFormatting>
  <conditionalFormatting sqref="B164:B179 B181:B193">
    <cfRule type="duplicateValues" dxfId="4" priority="128086"/>
    <cfRule type="duplicateValues" dxfId="3" priority="128087"/>
  </conditionalFormatting>
  <conditionalFormatting sqref="E164:E179 E181:E193">
    <cfRule type="duplicateValues" dxfId="2" priority="128090"/>
    <cfRule type="duplicateValues" dxfId="1" priority="128091"/>
  </conditionalFormatting>
  <conditionalFormatting sqref="E164:E179 E181:E193">
    <cfRule type="duplicateValues" dxfId="0" priority="128094"/>
  </conditionalFormatting>
  <hyperlinks>
    <hyperlink ref="B21" r:id="rId7" display="http://s460-helpdesk/CAisd/pdmweb.exe?OP=SEARCH+FACTORY=in+SKIPLIST=1+QBE.EQ.id=3674530" xr:uid="{00000000-0004-0000-0700-000000000000}"/>
    <hyperlink ref="B84" r:id="rId8" display="http://s460-helpdesk/CAisd/pdmweb.exe?OP=SEARCH+FACTORY=in+SKIPLIST=1+QBE.EQ.id=3674529" xr:uid="{00000000-0004-0000-0700-000001000000}"/>
    <hyperlink ref="B31" r:id="rId9" display="http://s460-helpdesk/CAisd/pdmweb.exe?OP=SEARCH+FACTORY=in+SKIPLIST=1+QBE.EQ.id=3674528" xr:uid="{00000000-0004-0000-0700-000002000000}"/>
    <hyperlink ref="B115" r:id="rId10" display="http://s460-helpdesk/CAisd/pdmweb.exe?OP=SEARCH+FACTORY=in+SKIPLIST=1+QBE.EQ.id=3674527" xr:uid="{00000000-0004-0000-0700-000003000000}"/>
    <hyperlink ref="B30" r:id="rId11" display="http://s460-helpdesk/CAisd/pdmweb.exe?OP=SEARCH+FACTORY=in+SKIPLIST=1+QBE.EQ.id=3674526" xr:uid="{00000000-0004-0000-0700-000004000000}"/>
    <hyperlink ref="B114" r:id="rId12" display="http://s460-helpdesk/CAisd/pdmweb.exe?OP=SEARCH+FACTORY=in+SKIPLIST=1+QBE.EQ.id=3674525" xr:uid="{00000000-0004-0000-0700-000005000000}"/>
    <hyperlink ref="B113" r:id="rId13" display="http://s460-helpdesk/CAisd/pdmweb.exe?OP=SEARCH+FACTORY=in+SKIPLIST=1+QBE.EQ.id=3674524" xr:uid="{00000000-0004-0000-0700-000006000000}"/>
    <hyperlink ref="B112" r:id="rId14" display="http://s460-helpdesk/CAisd/pdmweb.exe?OP=SEARCH+FACTORY=in+SKIPLIST=1+QBE.EQ.id=3674523" xr:uid="{00000000-0004-0000-0700-000007000000}"/>
    <hyperlink ref="B111" r:id="rId15" display="http://s460-helpdesk/CAisd/pdmweb.exe?OP=SEARCH+FACTORY=in+SKIPLIST=1+QBE.EQ.id=3674522" xr:uid="{00000000-0004-0000-0700-000008000000}"/>
    <hyperlink ref="B29" r:id="rId16" display="http://s460-helpdesk/CAisd/pdmweb.exe?OP=SEARCH+FACTORY=in+SKIPLIST=1+QBE.EQ.id=3674521" xr:uid="{00000000-0004-0000-0700-000009000000}"/>
    <hyperlink ref="B110" r:id="rId17" display="http://s460-helpdesk/CAisd/pdmweb.exe?OP=SEARCH+FACTORY=in+SKIPLIST=1+QBE.EQ.id=3674520" xr:uid="{00000000-0004-0000-0700-00000A000000}"/>
    <hyperlink ref="B109" r:id="rId18" display="http://s460-helpdesk/CAisd/pdmweb.exe?OP=SEARCH+FACTORY=in+SKIPLIST=1+QBE.EQ.id=3674519" xr:uid="{00000000-0004-0000-0700-00000B000000}"/>
    <hyperlink ref="B173" r:id="rId19" display="http://s460-helpdesk/CAisd/pdmweb.exe?OP=SEARCH+FACTORY=in+SKIPLIST=1+QBE.EQ.id=3674518" xr:uid="{00000000-0004-0000-0700-00000C000000}"/>
    <hyperlink ref="B172" r:id="rId20" display="http://s460-helpdesk/CAisd/pdmweb.exe?OP=SEARCH+FACTORY=in+SKIPLIST=1+QBE.EQ.id=3674517" xr:uid="{00000000-0004-0000-0700-00000D000000}"/>
    <hyperlink ref="B171" r:id="rId21" display="http://s460-helpdesk/CAisd/pdmweb.exe?OP=SEARCH+FACTORY=in+SKIPLIST=1+QBE.EQ.id=3674516" xr:uid="{00000000-0004-0000-0700-00000E000000}"/>
    <hyperlink ref="B170" r:id="rId22" display="http://s460-helpdesk/CAisd/pdmweb.exe?OP=SEARCH+FACTORY=in+SKIPLIST=1+QBE.EQ.id=3674515" xr:uid="{00000000-0004-0000-0700-00000F000000}"/>
    <hyperlink ref="B169" r:id="rId23" display="http://s460-helpdesk/CAisd/pdmweb.exe?OP=SEARCH+FACTORY=in+SKIPLIST=1+QBE.EQ.id=3674514" xr:uid="{00000000-0004-0000-0700-000010000000}"/>
    <hyperlink ref="B168" r:id="rId24" display="http://s460-helpdesk/CAisd/pdmweb.exe?OP=SEARCH+FACTORY=in+SKIPLIST=1+QBE.EQ.id=3674513" xr:uid="{00000000-0004-0000-0700-000011000000}"/>
    <hyperlink ref="B167" r:id="rId25" display="http://s460-helpdesk/CAisd/pdmweb.exe?OP=SEARCH+FACTORY=in+SKIPLIST=1+QBE.EQ.id=3674512" xr:uid="{00000000-0004-0000-0700-000012000000}"/>
    <hyperlink ref="B16" r:id="rId26" display="http://s460-helpdesk/CAisd/pdmweb.exe?OP=SEARCH+FACTORY=in+SKIPLIST=1+QBE.EQ.id=3674511" xr:uid="{00000000-0004-0000-0700-000013000000}"/>
    <hyperlink ref="B17" r:id="rId27" display="http://s460-helpdesk/CAisd/pdmweb.exe?OP=SEARCH+FACTORY=in+SKIPLIST=1+QBE.EQ.id=3674510" xr:uid="{00000000-0004-0000-0700-000014000000}"/>
    <hyperlink ref="B82" r:id="rId28" display="http://s460-helpdesk/CAisd/pdmweb.exe?OP=SEARCH+FACTORY=in+SKIPLIST=1+QBE.EQ.id=3674509" xr:uid="{00000000-0004-0000-0700-000015000000}"/>
    <hyperlink ref="B15" r:id="rId29" display="http://s460-helpdesk/CAisd/pdmweb.exe?OP=SEARCH+FACTORY=in+SKIPLIST=1+QBE.EQ.id=3674508" xr:uid="{00000000-0004-0000-0700-000016000000}"/>
    <hyperlink ref="B81" r:id="rId30" display="http://s460-helpdesk/CAisd/pdmweb.exe?OP=SEARCH+FACTORY=in+SKIPLIST=1+QBE.EQ.id=3674507" xr:uid="{00000000-0004-0000-0700-000017000000}"/>
    <hyperlink ref="B120" r:id="rId31" display="http://s460-helpdesk/CAisd/pdmweb.exe?OP=SEARCH+FACTORY=in+SKIPLIST=1+QBE.EQ.id=3674506" xr:uid="{00000000-0004-0000-0700-000018000000}"/>
    <hyperlink ref="B185" r:id="rId32" display="http://s460-helpdesk/CAisd/pdmweb.exe?OP=SEARCH+FACTORY=in+SKIPLIST=1+QBE.EQ.id=3674505" xr:uid="{00000000-0004-0000-0700-000019000000}"/>
    <hyperlink ref="B80" r:id="rId33" display="http://s460-helpdesk/CAisd/pdmweb.exe?OP=SEARCH+FACTORY=in+SKIPLIST=1+QBE.EQ.id=3674504" xr:uid="{00000000-0004-0000-0700-00001A000000}"/>
  </hyperlinks>
  <pageMargins left="0.7" right="0.7" top="0.75" bottom="0.75" header="0.3" footer="0.3"/>
  <pageSetup scale="60" orientation="landscape" r:id="rId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36"/>
  <sheetViews>
    <sheetView zoomScale="55" zoomScaleNormal="55" workbookViewId="0">
      <selection activeCell="H18" sqref="H18"/>
    </sheetView>
  </sheetViews>
  <sheetFormatPr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9" t="s">
        <v>2147</v>
      </c>
      <c r="B1" s="190"/>
      <c r="C1" s="190"/>
      <c r="D1" s="190"/>
      <c r="E1" s="191"/>
      <c r="F1" s="187" t="s">
        <v>2546</v>
      </c>
      <c r="G1" s="188"/>
      <c r="H1" s="104">
        <f>COUNTIF(A:E,"2 Gavetas Vacias Y 1 Fallando")</f>
        <v>6</v>
      </c>
      <c r="I1" s="104">
        <f>COUNTIF(A:E,("3 Gavetas Vacias"))</f>
        <v>36</v>
      </c>
      <c r="J1" s="83">
        <f>COUNTIF(A:E,"2 Gavetas Fallando + 1 Vacias")</f>
        <v>0</v>
      </c>
    </row>
    <row r="2" spans="1:11" ht="25.5" customHeight="1" x14ac:dyDescent="0.25">
      <c r="A2" s="192" t="s">
        <v>2447</v>
      </c>
      <c r="B2" s="193"/>
      <c r="C2" s="193"/>
      <c r="D2" s="193"/>
      <c r="E2" s="194"/>
      <c r="F2" s="103" t="s">
        <v>2545</v>
      </c>
      <c r="G2" s="102">
        <f>G3+G4</f>
        <v>189</v>
      </c>
      <c r="H2" s="103" t="s">
        <v>2555</v>
      </c>
      <c r="I2" s="102">
        <f>COUNTIF(A:E,"Abastecido")</f>
        <v>44</v>
      </c>
      <c r="J2" s="103" t="s">
        <v>2573</v>
      </c>
      <c r="K2" s="102">
        <f>COUNTIF(REPORTE!1:1048576,"REINICIO FALLIDO")</f>
        <v>0</v>
      </c>
    </row>
    <row r="3" spans="1:11" ht="18" x14ac:dyDescent="0.25">
      <c r="A3" s="116"/>
      <c r="B3" s="143"/>
      <c r="C3" s="117"/>
      <c r="D3" s="117"/>
      <c r="E3" s="124"/>
      <c r="F3" s="103" t="s">
        <v>2544</v>
      </c>
      <c r="G3" s="102">
        <f>COUNTIF(REPORTE!A:Q,"fuera de Servicio")</f>
        <v>146</v>
      </c>
      <c r="H3" s="103" t="s">
        <v>2551</v>
      </c>
      <c r="I3" s="102">
        <f>COUNTIF(A:E,"Gavetas Vacías + Gavetas Fallando")</f>
        <v>7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44401.25</v>
      </c>
      <c r="C4" s="117"/>
      <c r="D4" s="117"/>
      <c r="E4" s="125"/>
      <c r="F4" s="103" t="s">
        <v>2541</v>
      </c>
      <c r="G4" s="102">
        <f>COUNTIF(REPORTE!A:Q,"En Servicio")</f>
        <v>43</v>
      </c>
      <c r="H4" s="103" t="s">
        <v>2554</v>
      </c>
      <c r="I4" s="102">
        <f>COUNTIF(A:E,"Solucionado")</f>
        <v>7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44401.708333333336</v>
      </c>
      <c r="C5" s="148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42</v>
      </c>
    </row>
    <row r="6" spans="1:11" ht="18" x14ac:dyDescent="0.25">
      <c r="A6" s="116"/>
      <c r="B6" s="143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0</v>
      </c>
    </row>
    <row r="7" spans="1:11" ht="18" customHeight="1" x14ac:dyDescent="0.25">
      <c r="A7" s="181" t="s">
        <v>2577</v>
      </c>
      <c r="B7" s="182"/>
      <c r="C7" s="182"/>
      <c r="D7" s="182"/>
      <c r="E7" s="183"/>
      <c r="F7" s="103" t="s">
        <v>2547</v>
      </c>
      <c r="G7" s="102">
        <f>COUNTIF(A:E,"Sin Efectivo")</f>
        <v>32</v>
      </c>
      <c r="H7" s="103" t="s">
        <v>2553</v>
      </c>
      <c r="I7" s="102">
        <f>COUNTIF(A:E,"GAVETA DE DEPOSITO LLENA")</f>
        <v>4</v>
      </c>
    </row>
    <row r="8" spans="1:11" ht="18" x14ac:dyDescent="0.25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s="116" customFormat="1" ht="18" x14ac:dyDescent="0.25">
      <c r="A9" s="133" t="e">
        <f>VLOOKUP(B9,'[1]LISTADO ATM'!$A$2:$C$822,3,0)</f>
        <v>#N/A</v>
      </c>
      <c r="B9" s="142"/>
      <c r="C9" s="157" t="e">
        <f>VLOOKUP(B9,'[1]LISTADO ATM'!$A$2:$B$822,2,0)</f>
        <v>#N/A</v>
      </c>
      <c r="D9" s="130"/>
      <c r="E9" s="138"/>
    </row>
    <row r="10" spans="1:11" s="116" customFormat="1" ht="18" x14ac:dyDescent="0.25">
      <c r="A10" s="133" t="str">
        <f>VLOOKUP(B10,'[1]LISTADO ATM'!$A$2:$C$822,3,0)</f>
        <v>NORTE</v>
      </c>
      <c r="B10" s="142">
        <v>351</v>
      </c>
      <c r="C10" s="136" t="str">
        <f>VLOOKUP(B10,'[1]LISTADO ATM'!$A$2:$B$822,2,0)</f>
        <v xml:space="preserve">ATM S/M José Luís (Puerto Plata) </v>
      </c>
      <c r="D10" s="130" t="s">
        <v>2540</v>
      </c>
      <c r="E10" s="150">
        <v>3335965691</v>
      </c>
    </row>
    <row r="11" spans="1:11" s="116" customFormat="1" ht="18" x14ac:dyDescent="0.25">
      <c r="A11" s="133" t="str">
        <f>VLOOKUP(B11,'[1]LISTADO ATM'!$A$2:$C$822,3,0)</f>
        <v>DISTRITO NACIONAL</v>
      </c>
      <c r="B11" s="142">
        <v>408</v>
      </c>
      <c r="C11" s="136" t="str">
        <f>VLOOKUP(B11,'[1]LISTADO ATM'!$A$2:$B$822,2,0)</f>
        <v xml:space="preserve">ATM Autobanco Las Palmas de Herrera </v>
      </c>
      <c r="D11" s="130" t="s">
        <v>2540</v>
      </c>
      <c r="E11" s="150">
        <v>3335965656</v>
      </c>
    </row>
    <row r="12" spans="1:11" s="116" customFormat="1" ht="18" x14ac:dyDescent="0.25">
      <c r="A12" s="133" t="str">
        <f>VLOOKUP(B12,'[1]LISTADO ATM'!$A$2:$C$822,3,0)</f>
        <v>SUR</v>
      </c>
      <c r="B12" s="142">
        <v>764</v>
      </c>
      <c r="C12" s="136" t="str">
        <f>VLOOKUP(B12,'[1]LISTADO ATM'!$A$2:$B$822,2,0)</f>
        <v xml:space="preserve">ATM Oficina Elías Piña </v>
      </c>
      <c r="D12" s="130" t="s">
        <v>2540</v>
      </c>
      <c r="E12" s="150">
        <v>3335965564</v>
      </c>
    </row>
    <row r="13" spans="1:11" s="116" customFormat="1" ht="18" x14ac:dyDescent="0.25">
      <c r="A13" s="133" t="str">
        <f>VLOOKUP(B13,'[1]LISTADO ATM'!$A$2:$C$822,3,0)</f>
        <v>SUR</v>
      </c>
      <c r="B13" s="142">
        <v>89</v>
      </c>
      <c r="C13" s="136" t="str">
        <f>VLOOKUP(B13,'[1]LISTADO ATM'!$A$2:$B$822,2,0)</f>
        <v xml:space="preserve">ATM UNP El Cercado (San Juan) </v>
      </c>
      <c r="D13" s="130" t="s">
        <v>2540</v>
      </c>
      <c r="E13" s="150">
        <v>3335965566</v>
      </c>
    </row>
    <row r="14" spans="1:11" s="116" customFormat="1" ht="18" x14ac:dyDescent="0.25">
      <c r="A14" s="133" t="str">
        <f>VLOOKUP(B14,'[1]LISTADO ATM'!$A$2:$C$822,3,0)</f>
        <v>NORTE</v>
      </c>
      <c r="B14" s="142">
        <v>903</v>
      </c>
      <c r="C14" s="136" t="str">
        <f>VLOOKUP(B14,'[1]LISTADO ATM'!$A$2:$B$822,2,0)</f>
        <v xml:space="preserve">ATM Oficina La Vega Real I </v>
      </c>
      <c r="D14" s="130" t="s">
        <v>2540</v>
      </c>
      <c r="E14" s="150">
        <v>3335965578</v>
      </c>
    </row>
    <row r="15" spans="1:11" s="116" customFormat="1" ht="18" x14ac:dyDescent="0.25">
      <c r="A15" s="133" t="str">
        <f>VLOOKUP(B15,'[1]LISTADO ATM'!$A$2:$C$822,3,0)</f>
        <v>SUR</v>
      </c>
      <c r="B15" s="142">
        <v>783</v>
      </c>
      <c r="C15" s="136" t="str">
        <f>VLOOKUP(B15,'[1]LISTADO ATM'!$A$2:$B$822,2,0)</f>
        <v xml:space="preserve">ATM Autobanco Alfa y Omega (Barahona) </v>
      </c>
      <c r="D15" s="130" t="s">
        <v>2540</v>
      </c>
      <c r="E15" s="150">
        <v>3335965548</v>
      </c>
    </row>
    <row r="16" spans="1:11" s="116" customFormat="1" ht="18" x14ac:dyDescent="0.25">
      <c r="A16" s="133" t="str">
        <f>VLOOKUP(B16,'[1]LISTADO ATM'!$A$2:$C$822,3,0)</f>
        <v>DISTRITO NACIONAL</v>
      </c>
      <c r="B16" s="142">
        <v>378</v>
      </c>
      <c r="C16" s="136" t="str">
        <f>VLOOKUP(B16,'[1]LISTADO ATM'!$A$2:$B$822,2,0)</f>
        <v>ATM UNP Villa Flores</v>
      </c>
      <c r="D16" s="130" t="s">
        <v>2540</v>
      </c>
      <c r="E16" s="150">
        <v>3335965554</v>
      </c>
    </row>
    <row r="17" spans="1:5" s="116" customFormat="1" ht="18" x14ac:dyDescent="0.25">
      <c r="A17" s="133" t="str">
        <f>VLOOKUP(B17,'[1]LISTADO ATM'!$A$2:$C$822,3,0)</f>
        <v>ESTE</v>
      </c>
      <c r="B17" s="142">
        <v>480</v>
      </c>
      <c r="C17" s="136" t="str">
        <f>VLOOKUP(B17,'[1]LISTADO ATM'!$A$2:$B$822,2,0)</f>
        <v>ATM UNP Farmaconal Higuey</v>
      </c>
      <c r="D17" s="130" t="s">
        <v>2540</v>
      </c>
      <c r="E17" s="150">
        <v>3335965540</v>
      </c>
    </row>
    <row r="18" spans="1:5" s="116" customFormat="1" ht="18" x14ac:dyDescent="0.25">
      <c r="A18" s="133" t="str">
        <f>VLOOKUP(B18,'[1]LISTADO ATM'!$A$2:$C$822,3,0)</f>
        <v>DISTRITO NACIONAL</v>
      </c>
      <c r="B18" s="142">
        <v>670</v>
      </c>
      <c r="C18" s="146" t="str">
        <f>VLOOKUP(B18,'[1]LISTADO ATM'!$A$2:$B$822,2,0)</f>
        <v>ATM Estación Texaco Algodón</v>
      </c>
      <c r="D18" s="130" t="s">
        <v>2540</v>
      </c>
      <c r="E18" s="136">
        <v>3335964149</v>
      </c>
    </row>
    <row r="19" spans="1:5" s="116" customFormat="1" ht="18" x14ac:dyDescent="0.25">
      <c r="A19" s="133" t="str">
        <f>VLOOKUP(B19,'[1]LISTADO ATM'!$A$2:$C$822,3,0)</f>
        <v>ESTE</v>
      </c>
      <c r="B19" s="142">
        <v>399</v>
      </c>
      <c r="C19" s="136" t="str">
        <f>VLOOKUP(B19,'[1]LISTADO ATM'!$A$2:$B$822,2,0)</f>
        <v xml:space="preserve">ATM Oficina La Romana II </v>
      </c>
      <c r="D19" s="130" t="s">
        <v>2540</v>
      </c>
      <c r="E19" s="150">
        <v>3335964541</v>
      </c>
    </row>
    <row r="20" spans="1:5" s="116" customFormat="1" ht="18" x14ac:dyDescent="0.25">
      <c r="A20" s="133" t="str">
        <f>VLOOKUP(B20,'[1]LISTADO ATM'!$A$2:$C$822,3,0)</f>
        <v>ESTE</v>
      </c>
      <c r="B20" s="142">
        <v>211</v>
      </c>
      <c r="C20" s="136" t="str">
        <f>VLOOKUP(B20,'[1]LISTADO ATM'!$A$2:$B$822,2,0)</f>
        <v xml:space="preserve">ATM Oficina La Romana I </v>
      </c>
      <c r="D20" s="130" t="s">
        <v>2540</v>
      </c>
      <c r="E20" s="150">
        <v>3335965143</v>
      </c>
    </row>
    <row r="21" spans="1:5" s="116" customFormat="1" ht="18" x14ac:dyDescent="0.25">
      <c r="A21" s="133" t="str">
        <f>VLOOKUP(B21,'[1]LISTADO ATM'!$A$2:$C$822,3,0)</f>
        <v>ESTE</v>
      </c>
      <c r="B21" s="142">
        <v>121</v>
      </c>
      <c r="C21" s="136" t="str">
        <f>VLOOKUP(B21,'[1]LISTADO ATM'!$A$2:$B$822,2,0)</f>
        <v xml:space="preserve">ATM Oficina Bayaguana </v>
      </c>
      <c r="D21" s="130" t="s">
        <v>2540</v>
      </c>
      <c r="E21" s="150">
        <v>3335965534</v>
      </c>
    </row>
    <row r="22" spans="1:5" s="116" customFormat="1" ht="18" x14ac:dyDescent="0.25">
      <c r="A22" s="133" t="str">
        <f>VLOOKUP(B22,'[1]LISTADO ATM'!$A$2:$C$822,3,0)</f>
        <v>SUR</v>
      </c>
      <c r="B22" s="142">
        <v>342</v>
      </c>
      <c r="C22" s="136" t="str">
        <f>VLOOKUP(B22,'[1]LISTADO ATM'!$A$2:$B$822,2,0)</f>
        <v>ATM Oficina Obras Públicas Azua</v>
      </c>
      <c r="D22" s="130" t="s">
        <v>2540</v>
      </c>
      <c r="E22" s="150">
        <v>3335965535</v>
      </c>
    </row>
    <row r="23" spans="1:5" s="116" customFormat="1" ht="18" x14ac:dyDescent="0.25">
      <c r="A23" s="133" t="str">
        <f>VLOOKUP(B23,'[1]LISTADO ATM'!$A$2:$C$822,3,0)</f>
        <v>NORTE</v>
      </c>
      <c r="B23" s="142">
        <v>605</v>
      </c>
      <c r="C23" s="136" t="str">
        <f>VLOOKUP(B23,'[1]LISTADO ATM'!$A$2:$B$822,2,0)</f>
        <v xml:space="preserve">ATM Oficina Bonao I </v>
      </c>
      <c r="D23" s="130" t="s">
        <v>2540</v>
      </c>
      <c r="E23" s="150">
        <v>3335965536</v>
      </c>
    </row>
    <row r="24" spans="1:5" s="116" customFormat="1" ht="18" x14ac:dyDescent="0.25">
      <c r="A24" s="133" t="str">
        <f>VLOOKUP(B24,'[1]LISTADO ATM'!$A$2:$C$822,3,0)</f>
        <v>NORTE</v>
      </c>
      <c r="B24" s="142">
        <v>350</v>
      </c>
      <c r="C24" s="136" t="str">
        <f>VLOOKUP(B24,'[1]LISTADO ATM'!$A$2:$B$822,2,0)</f>
        <v xml:space="preserve">ATM Oficina Villa Tapia </v>
      </c>
      <c r="D24" s="130" t="s">
        <v>2540</v>
      </c>
      <c r="E24" s="150">
        <v>3335965537</v>
      </c>
    </row>
    <row r="25" spans="1:5" s="116" customFormat="1" ht="18" x14ac:dyDescent="0.25">
      <c r="A25" s="133" t="str">
        <f>VLOOKUP(B25,'[1]LISTADO ATM'!$A$2:$C$822,3,0)</f>
        <v>NORTE</v>
      </c>
      <c r="B25" s="142">
        <v>796</v>
      </c>
      <c r="C25" s="136" t="str">
        <f>VLOOKUP(B25,'[1]LISTADO ATM'!$A$2:$B$822,2,0)</f>
        <v xml:space="preserve">ATM Oficina Plaza Ventura (Nagua) </v>
      </c>
      <c r="D25" s="130" t="s">
        <v>2540</v>
      </c>
      <c r="E25" s="150">
        <v>3335965538</v>
      </c>
    </row>
    <row r="26" spans="1:5" s="116" customFormat="1" ht="18" x14ac:dyDescent="0.25">
      <c r="A26" s="133" t="str">
        <f>VLOOKUP(B26,'[1]LISTADO ATM'!$A$2:$C$822,3,0)</f>
        <v>DISTRITO NACIONAL</v>
      </c>
      <c r="B26" s="142">
        <v>571</v>
      </c>
      <c r="C26" s="136" t="str">
        <f>VLOOKUP(B26,'[1]LISTADO ATM'!$A$2:$B$822,2,0)</f>
        <v xml:space="preserve">ATM Hospital Central FF. AA. </v>
      </c>
      <c r="D26" s="130" t="s">
        <v>2540</v>
      </c>
      <c r="E26" s="150">
        <v>3335965555</v>
      </c>
    </row>
    <row r="27" spans="1:5" s="116" customFormat="1" ht="18" x14ac:dyDescent="0.25">
      <c r="A27" s="133" t="str">
        <f>VLOOKUP(B27,'[1]LISTADO ATM'!$A$2:$C$822,3,0)</f>
        <v>NORTE</v>
      </c>
      <c r="B27" s="142">
        <v>171</v>
      </c>
      <c r="C27" s="136" t="str">
        <f>VLOOKUP(B27,'[1]LISTADO ATM'!$A$2:$B$822,2,0)</f>
        <v xml:space="preserve">ATM Oficina Moca </v>
      </c>
      <c r="D27" s="130" t="s">
        <v>2540</v>
      </c>
      <c r="E27" s="150">
        <v>3335965594</v>
      </c>
    </row>
    <row r="28" spans="1:5" s="116" customFormat="1" ht="18" x14ac:dyDescent="0.25">
      <c r="A28" s="133" t="str">
        <f>VLOOKUP(B28,'[1]LISTADO ATM'!$A$2:$C$822,3,0)</f>
        <v>DISTRITO NACIONAL</v>
      </c>
      <c r="B28" s="142">
        <v>958</v>
      </c>
      <c r="C28" s="136" t="str">
        <f>VLOOKUP(B28,'[1]LISTADO ATM'!$A$2:$B$822,2,0)</f>
        <v xml:space="preserve">ATM Olé Aut. San Isidro </v>
      </c>
      <c r="D28" s="130" t="s">
        <v>2540</v>
      </c>
      <c r="E28" s="150">
        <v>3335965606</v>
      </c>
    </row>
    <row r="29" spans="1:5" s="116" customFormat="1" ht="18" x14ac:dyDescent="0.25">
      <c r="A29" s="133" t="str">
        <f>VLOOKUP(B29,'[1]LISTADO ATM'!$A$2:$C$822,3,0)</f>
        <v>SUR</v>
      </c>
      <c r="B29" s="142">
        <v>750</v>
      </c>
      <c r="C29" s="136" t="str">
        <f>VLOOKUP(B29,'[1]LISTADO ATM'!$A$2:$B$822,2,0)</f>
        <v xml:space="preserve">ATM UNP Duvergé </v>
      </c>
      <c r="D29" s="130" t="s">
        <v>2540</v>
      </c>
      <c r="E29" s="150" t="s">
        <v>2599</v>
      </c>
    </row>
    <row r="30" spans="1:5" s="116" customFormat="1" ht="18" x14ac:dyDescent="0.25">
      <c r="A30" s="133" t="str">
        <f>VLOOKUP(B30,'[1]LISTADO ATM'!$A$2:$C$822,3,0)</f>
        <v>ESTE</v>
      </c>
      <c r="B30" s="142">
        <v>838</v>
      </c>
      <c r="C30" s="136" t="str">
        <f>VLOOKUP(B30,'[1]LISTADO ATM'!$A$2:$B$822,2,0)</f>
        <v xml:space="preserve">ATM UNP Consuelo </v>
      </c>
      <c r="D30" s="130" t="s">
        <v>2540</v>
      </c>
      <c r="E30" s="150">
        <v>3335965391</v>
      </c>
    </row>
    <row r="31" spans="1:5" s="116" customFormat="1" ht="18" x14ac:dyDescent="0.25">
      <c r="A31" s="133" t="str">
        <f>VLOOKUP(B31,'[1]LISTADO ATM'!$A$2:$C$822,3,0)</f>
        <v>ESTE</v>
      </c>
      <c r="B31" s="142">
        <v>427</v>
      </c>
      <c r="C31" s="136" t="str">
        <f>VLOOKUP(B31,'[1]LISTADO ATM'!$A$2:$B$822,2,0)</f>
        <v xml:space="preserve">ATM Almacenes Iberia (Hato Mayor) </v>
      </c>
      <c r="D31" s="130" t="s">
        <v>2540</v>
      </c>
      <c r="E31" s="150">
        <v>3335965404</v>
      </c>
    </row>
    <row r="32" spans="1:5" s="116" customFormat="1" ht="18" x14ac:dyDescent="0.25">
      <c r="A32" s="133" t="str">
        <f>VLOOKUP(B32,'[1]LISTADO ATM'!$A$2:$C$822,3,0)</f>
        <v>SUR</v>
      </c>
      <c r="B32" s="142">
        <v>356</v>
      </c>
      <c r="C32" s="136" t="str">
        <f>VLOOKUP(B32,'[1]LISTADO ATM'!$A$2:$B$822,2,0)</f>
        <v xml:space="preserve">ATM Estación Sigma (San Cristóbal) </v>
      </c>
      <c r="D32" s="130" t="s">
        <v>2540</v>
      </c>
      <c r="E32" s="150">
        <v>3335965776</v>
      </c>
    </row>
    <row r="33" spans="1:5" s="116" customFormat="1" ht="18" x14ac:dyDescent="0.25">
      <c r="A33" s="133" t="str">
        <f>VLOOKUP(B33,'[1]LISTADO ATM'!$A$2:$C$822,3,0)</f>
        <v>DISTRITO NACIONAL</v>
      </c>
      <c r="B33" s="142">
        <v>887</v>
      </c>
      <c r="C33" s="136" t="str">
        <f>VLOOKUP(B33,'[1]LISTADO ATM'!$A$2:$B$822,2,0)</f>
        <v>ATM S/M Bravo Los Proceres</v>
      </c>
      <c r="D33" s="130" t="s">
        <v>2540</v>
      </c>
      <c r="E33" s="150">
        <v>3335965715</v>
      </c>
    </row>
    <row r="34" spans="1:5" s="116" customFormat="1" ht="18" x14ac:dyDescent="0.25">
      <c r="A34" s="133" t="str">
        <f>VLOOKUP(B34,'[1]LISTADO ATM'!$A$2:$C$822,3,0)</f>
        <v>DISTRITO NACIONAL</v>
      </c>
      <c r="B34" s="142">
        <v>32</v>
      </c>
      <c r="C34" s="136" t="str">
        <f>VLOOKUP(B34,'[1]LISTADO ATM'!$A$2:$B$822,2,0)</f>
        <v xml:space="preserve">ATM Oficina San Martín II </v>
      </c>
      <c r="D34" s="130" t="s">
        <v>2540</v>
      </c>
      <c r="E34" s="150">
        <v>3335965722</v>
      </c>
    </row>
    <row r="35" spans="1:5" s="116" customFormat="1" ht="18" x14ac:dyDescent="0.25">
      <c r="A35" s="133" t="str">
        <f>VLOOKUP(B35,'[1]LISTADO ATM'!$A$2:$C$822,3,0)</f>
        <v>DISTRITO NACIONAL</v>
      </c>
      <c r="B35" s="142">
        <v>486</v>
      </c>
      <c r="C35" s="136" t="str">
        <f>VLOOKUP(B35,'[1]LISTADO ATM'!$A$2:$B$822,2,0)</f>
        <v xml:space="preserve">ATM Olé La Caleta </v>
      </c>
      <c r="D35" s="130" t="s">
        <v>2540</v>
      </c>
      <c r="E35" s="150">
        <v>3335965732</v>
      </c>
    </row>
    <row r="36" spans="1:5" s="116" customFormat="1" ht="18" x14ac:dyDescent="0.25">
      <c r="A36" s="133" t="str">
        <f>VLOOKUP(B36,'[1]LISTADO ATM'!$A$2:$C$822,3,0)</f>
        <v>ESTE</v>
      </c>
      <c r="B36" s="142">
        <v>824</v>
      </c>
      <c r="C36" s="136" t="str">
        <f>VLOOKUP(B36,'[1]LISTADO ATM'!$A$2:$B$822,2,0)</f>
        <v xml:space="preserve">ATM Multiplaza (Higuey) </v>
      </c>
      <c r="D36" s="130" t="s">
        <v>2540</v>
      </c>
      <c r="E36" s="150">
        <v>3335965796</v>
      </c>
    </row>
    <row r="37" spans="1:5" s="116" customFormat="1" ht="18" x14ac:dyDescent="0.25">
      <c r="A37" s="133" t="str">
        <f>VLOOKUP(B37,'[1]LISTADO ATM'!$A$2:$C$822,3,0)</f>
        <v>NORTE</v>
      </c>
      <c r="B37" s="142">
        <v>91</v>
      </c>
      <c r="C37" s="136" t="str">
        <f>VLOOKUP(B37,'[1]LISTADO ATM'!$A$2:$B$822,2,0)</f>
        <v xml:space="preserve">ATM UNP Villa Isabela </v>
      </c>
      <c r="D37" s="130" t="s">
        <v>2540</v>
      </c>
      <c r="E37" s="150">
        <v>3335965824</v>
      </c>
    </row>
    <row r="38" spans="1:5" s="116" customFormat="1" ht="18" x14ac:dyDescent="0.25">
      <c r="A38" s="133" t="str">
        <f>VLOOKUP(B38,'[1]LISTADO ATM'!$A$2:$C$822,3,0)</f>
        <v>DISTRITO NACIONAL</v>
      </c>
      <c r="B38" s="142">
        <v>580</v>
      </c>
      <c r="C38" s="136" t="str">
        <f>VLOOKUP(B38,'[1]LISTADO ATM'!$A$2:$B$822,2,0)</f>
        <v xml:space="preserve">ATM Edificio Propagas </v>
      </c>
      <c r="D38" s="130" t="s">
        <v>2540</v>
      </c>
      <c r="E38" s="150">
        <v>3335965697</v>
      </c>
    </row>
    <row r="39" spans="1:5" s="116" customFormat="1" ht="18" x14ac:dyDescent="0.25">
      <c r="A39" s="133" t="str">
        <f>VLOOKUP(B39,'[1]LISTADO ATM'!$A$2:$C$822,3,0)</f>
        <v>NORTE</v>
      </c>
      <c r="B39" s="142">
        <v>432</v>
      </c>
      <c r="C39" s="136" t="str">
        <f>VLOOKUP(B39,'[1]LISTADO ATM'!$A$2:$B$822,2,0)</f>
        <v xml:space="preserve">ATM Oficina Puerto Plata II </v>
      </c>
      <c r="D39" s="130" t="s">
        <v>2540</v>
      </c>
      <c r="E39" s="150">
        <v>3335965561</v>
      </c>
    </row>
    <row r="40" spans="1:5" s="116" customFormat="1" ht="18" x14ac:dyDescent="0.25">
      <c r="A40" s="133" t="str">
        <f>VLOOKUP(B40,'[1]LISTADO ATM'!$A$2:$C$822,3,0)</f>
        <v>DISTRITO NACIONAL</v>
      </c>
      <c r="B40" s="142">
        <v>547</v>
      </c>
      <c r="C40" s="136" t="str">
        <f>VLOOKUP(B40,'[1]LISTADO ATM'!$A$2:$B$822,2,0)</f>
        <v xml:space="preserve">ATM Plaza Lama Herrera </v>
      </c>
      <c r="D40" s="130" t="s">
        <v>2540</v>
      </c>
      <c r="E40" s="150">
        <v>3335965571</v>
      </c>
    </row>
    <row r="41" spans="1:5" s="116" customFormat="1" ht="18" x14ac:dyDescent="0.25">
      <c r="A41" s="133" t="str">
        <f>VLOOKUP(B41,'[1]LISTADO ATM'!$A$2:$C$822,3,0)</f>
        <v>NORTE</v>
      </c>
      <c r="B41" s="142">
        <v>736</v>
      </c>
      <c r="C41" s="136" t="str">
        <f>VLOOKUP(B41,'[1]LISTADO ATM'!$A$2:$B$822,2,0)</f>
        <v xml:space="preserve">ATM Oficina Puerto Plata I </v>
      </c>
      <c r="D41" s="130" t="s">
        <v>2540</v>
      </c>
      <c r="E41" s="150">
        <v>3335965588</v>
      </c>
    </row>
    <row r="42" spans="1:5" s="116" customFormat="1" ht="18" x14ac:dyDescent="0.25">
      <c r="A42" s="133" t="str">
        <f>VLOOKUP(B42,'[1]LISTADO ATM'!$A$2:$C$822,3,0)</f>
        <v>DISTRITO NACIONAL</v>
      </c>
      <c r="B42" s="142">
        <v>227</v>
      </c>
      <c r="C42" s="136" t="str">
        <f>VLOOKUP(B42,'[1]LISTADO ATM'!$A$2:$B$822,2,0)</f>
        <v xml:space="preserve">ATM S/M Bravo Av. Enriquillo </v>
      </c>
      <c r="D42" s="130" t="s">
        <v>2540</v>
      </c>
      <c r="E42" s="150">
        <v>3335965556</v>
      </c>
    </row>
    <row r="43" spans="1:5" s="116" customFormat="1" ht="18" x14ac:dyDescent="0.25">
      <c r="A43" s="133" t="str">
        <f>VLOOKUP(B43,'[1]LISTADO ATM'!$A$2:$C$822,3,0)</f>
        <v>DISTRITO NACIONAL</v>
      </c>
      <c r="B43" s="142">
        <v>415</v>
      </c>
      <c r="C43" s="136" t="str">
        <f>VLOOKUP(B43,'[1]LISTADO ATM'!$A$2:$B$822,2,0)</f>
        <v xml:space="preserve">ATM Autobanco San Martín I </v>
      </c>
      <c r="D43" s="130" t="s">
        <v>2540</v>
      </c>
      <c r="E43" s="150">
        <v>3335965558</v>
      </c>
    </row>
    <row r="44" spans="1:5" s="116" customFormat="1" ht="18" x14ac:dyDescent="0.25">
      <c r="A44" s="133" t="str">
        <f>VLOOKUP(B44,'[1]LISTADO ATM'!$A$2:$C$822,3,0)</f>
        <v>NORTE</v>
      </c>
      <c r="B44" s="142">
        <v>633</v>
      </c>
      <c r="C44" s="136" t="str">
        <f>VLOOKUP(B44,'[1]LISTADO ATM'!$A$2:$B$822,2,0)</f>
        <v xml:space="preserve">ATM Autobanco Las Colinas </v>
      </c>
      <c r="D44" s="130" t="s">
        <v>2540</v>
      </c>
      <c r="E44" s="150">
        <v>3335965746</v>
      </c>
    </row>
    <row r="45" spans="1:5" s="116" customFormat="1" ht="18" x14ac:dyDescent="0.25">
      <c r="A45" s="133" t="str">
        <f>VLOOKUP(B45,'[1]LISTADO ATM'!$A$2:$C$822,3,0)</f>
        <v>ESTE</v>
      </c>
      <c r="B45" s="142">
        <v>843</v>
      </c>
      <c r="C45" s="136" t="str">
        <f>VLOOKUP(B45,'[1]LISTADO ATM'!$A$2:$B$822,2,0)</f>
        <v xml:space="preserve">ATM Oficina Romana Centro </v>
      </c>
      <c r="D45" s="130" t="s">
        <v>2540</v>
      </c>
      <c r="E45" s="150">
        <v>3335965809</v>
      </c>
    </row>
    <row r="46" spans="1:5" s="116" customFormat="1" ht="18" x14ac:dyDescent="0.25">
      <c r="A46" s="133" t="str">
        <f>VLOOKUP(B46,'[1]LISTADO ATM'!$A$2:$C$822,3,0)</f>
        <v>DISTRITO NACIONAL</v>
      </c>
      <c r="B46" s="142">
        <v>671</v>
      </c>
      <c r="C46" s="136" t="str">
        <f>VLOOKUP(B46,'[1]LISTADO ATM'!$A$2:$B$822,2,0)</f>
        <v>ATM Ayuntamiento Sto. Dgo. Norte</v>
      </c>
      <c r="D46" s="130" t="s">
        <v>2540</v>
      </c>
      <c r="E46" s="150">
        <v>3335965751</v>
      </c>
    </row>
    <row r="47" spans="1:5" s="116" customFormat="1" ht="18" x14ac:dyDescent="0.25">
      <c r="A47" s="133" t="str">
        <f>VLOOKUP(B47,'[1]LISTADO ATM'!$A$2:$C$822,3,0)</f>
        <v>SUR</v>
      </c>
      <c r="B47" s="142">
        <v>101</v>
      </c>
      <c r="C47" s="136" t="str">
        <f>VLOOKUP(B47,'[1]LISTADO ATM'!$A$2:$B$822,2,0)</f>
        <v xml:space="preserve">ATM Oficina San Juan de la Maguana I </v>
      </c>
      <c r="D47" s="130" t="s">
        <v>2540</v>
      </c>
      <c r="E47" s="150">
        <v>3335965541</v>
      </c>
    </row>
    <row r="48" spans="1:5" s="116" customFormat="1" ht="18" x14ac:dyDescent="0.25">
      <c r="A48" s="133" t="str">
        <f>VLOOKUP(B48,'[1]LISTADO ATM'!$A$2:$C$822,3,0)</f>
        <v>SUR</v>
      </c>
      <c r="B48" s="142">
        <v>615</v>
      </c>
      <c r="C48" s="136" t="str">
        <f>VLOOKUP(B48,'[1]LISTADO ATM'!$A$2:$B$822,2,0)</f>
        <v xml:space="preserve">ATM Estación Sunix Cabral (Barahona) </v>
      </c>
      <c r="D48" s="130" t="s">
        <v>2540</v>
      </c>
      <c r="E48" s="150">
        <v>3335965542</v>
      </c>
    </row>
    <row r="49" spans="1:5" s="116" customFormat="1" ht="18" x14ac:dyDescent="0.25">
      <c r="A49" s="133" t="str">
        <f>VLOOKUP(B49,'[1]LISTADO ATM'!$A$2:$C$822,3,0)</f>
        <v>DISTRITO NACIONAL</v>
      </c>
      <c r="B49" s="142">
        <v>918</v>
      </c>
      <c r="C49" s="136" t="str">
        <f>VLOOKUP(B49,'[1]LISTADO ATM'!$A$2:$B$822,2,0)</f>
        <v xml:space="preserve">ATM S/M Liverpool de la Jacobo Majluta </v>
      </c>
      <c r="D49" s="130" t="s">
        <v>2540</v>
      </c>
      <c r="E49" s="150">
        <v>3335965835</v>
      </c>
    </row>
    <row r="50" spans="1:5" s="116" customFormat="1" ht="18" x14ac:dyDescent="0.25">
      <c r="A50" s="133" t="str">
        <f>VLOOKUP(B50,'[1]LISTADO ATM'!$A$2:$C$822,3,0)</f>
        <v>DISTRITO NACIONAL</v>
      </c>
      <c r="B50" s="142">
        <v>507</v>
      </c>
      <c r="C50" s="136" t="str">
        <f>VLOOKUP(B50,'[1]LISTADO ATM'!$A$2:$B$822,2,0)</f>
        <v>ATM Estación Sigma Boca Chica</v>
      </c>
      <c r="D50" s="130" t="s">
        <v>2540</v>
      </c>
      <c r="E50" s="150">
        <v>3335965638</v>
      </c>
    </row>
    <row r="51" spans="1:5" s="116" customFormat="1" ht="18" x14ac:dyDescent="0.25">
      <c r="A51" s="133" t="str">
        <f>VLOOKUP(B51,'[1]LISTADO ATM'!$A$2:$C$822,3,0)</f>
        <v>DISTRITO NACIONAL</v>
      </c>
      <c r="B51" s="142">
        <v>583</v>
      </c>
      <c r="C51" s="136" t="str">
        <f>VLOOKUP(B51,'[1]LISTADO ATM'!$A$2:$B$822,2,0)</f>
        <v xml:space="preserve">ATM Ministerio Fuerzas Armadas I </v>
      </c>
      <c r="D51" s="130" t="s">
        <v>2540</v>
      </c>
      <c r="E51" s="150">
        <v>3335965657</v>
      </c>
    </row>
    <row r="52" spans="1:5" ht="18" x14ac:dyDescent="0.25">
      <c r="A52" s="133" t="str">
        <f>VLOOKUP(B52,'[1]LISTADO ATM'!$A$2:$C$822,3,0)</f>
        <v>DISTRITO NACIONAL</v>
      </c>
      <c r="B52" s="142">
        <v>860</v>
      </c>
      <c r="C52" s="136" t="str">
        <f>VLOOKUP(B52,'[1]LISTADO ATM'!$A$2:$B$822,2,0)</f>
        <v xml:space="preserve">ATM Oficina Bella Vista 27 de Febrero I </v>
      </c>
      <c r="D52" s="130" t="s">
        <v>2540</v>
      </c>
      <c r="E52" s="150">
        <v>3335965682</v>
      </c>
    </row>
    <row r="53" spans="1:5" s="109" customFormat="1" ht="18" x14ac:dyDescent="0.25">
      <c r="A53" s="133" t="str">
        <f>VLOOKUP(B53,'[1]LISTADO ATM'!$A$2:$C$822,3,0)</f>
        <v>SUR</v>
      </c>
      <c r="B53" s="142">
        <v>48</v>
      </c>
      <c r="C53" s="136" t="str">
        <f>VLOOKUP(B53,'[1]LISTADO ATM'!$A$2:$B$822,2,0)</f>
        <v xml:space="preserve">ATM Autoservicio Neiba I </v>
      </c>
      <c r="D53" s="130" t="s">
        <v>2540</v>
      </c>
      <c r="E53" s="150">
        <v>3335965686</v>
      </c>
    </row>
    <row r="54" spans="1:5" s="109" customFormat="1" ht="18" customHeight="1" thickBot="1" x14ac:dyDescent="0.3">
      <c r="A54" s="119" t="s">
        <v>2468</v>
      </c>
      <c r="B54" s="149">
        <f>COUNT(B9:B53)</f>
        <v>44</v>
      </c>
      <c r="C54" s="184"/>
      <c r="D54" s="185"/>
      <c r="E54" s="186"/>
    </row>
    <row r="55" spans="1:5" s="116" customFormat="1" x14ac:dyDescent="0.25">
      <c r="B55" s="144"/>
      <c r="E55" s="121"/>
    </row>
    <row r="56" spans="1:5" s="116" customFormat="1" ht="18" x14ac:dyDescent="0.25">
      <c r="A56" s="181" t="s">
        <v>2578</v>
      </c>
      <c r="B56" s="182"/>
      <c r="C56" s="182"/>
      <c r="D56" s="182"/>
      <c r="E56" s="183"/>
    </row>
    <row r="57" spans="1:5" s="116" customFormat="1" ht="18" x14ac:dyDescent="0.25">
      <c r="A57" s="118" t="s">
        <v>15</v>
      </c>
      <c r="B57" s="126" t="s">
        <v>2412</v>
      </c>
      <c r="C57" s="118" t="s">
        <v>46</v>
      </c>
      <c r="D57" s="118" t="s">
        <v>2415</v>
      </c>
      <c r="E57" s="126" t="s">
        <v>2413</v>
      </c>
    </row>
    <row r="58" spans="1:5" s="116" customFormat="1" ht="18" x14ac:dyDescent="0.25">
      <c r="A58" s="132" t="str">
        <f>VLOOKUP(B58,'[1]LISTADO ATM'!$A$2:$C$822,3,0)</f>
        <v>DISTRITO NACIONAL</v>
      </c>
      <c r="B58" s="141">
        <v>908</v>
      </c>
      <c r="C58" s="136" t="str">
        <f>VLOOKUP(B58,'[1]LISTADO ATM'!$A$2:$B$822,2,0)</f>
        <v xml:space="preserve">ATM Oficina Plaza Botánika </v>
      </c>
      <c r="D58" s="130" t="s">
        <v>2536</v>
      </c>
      <c r="E58" s="150">
        <v>3335965516</v>
      </c>
    </row>
    <row r="59" spans="1:5" s="116" customFormat="1" ht="18" x14ac:dyDescent="0.25">
      <c r="A59" s="132" t="str">
        <f>VLOOKUP(B59,'[1]LISTADO ATM'!$A$2:$C$822,3,0)</f>
        <v>DISTRITO NACIONAL</v>
      </c>
      <c r="B59" s="141">
        <v>979</v>
      </c>
      <c r="C59" s="136" t="str">
        <f>VLOOKUP(B59,'[1]LISTADO ATM'!$A$2:$B$822,2,0)</f>
        <v xml:space="preserve">ATM Oficina Luperón I </v>
      </c>
      <c r="D59" s="130" t="s">
        <v>2536</v>
      </c>
      <c r="E59" s="150">
        <v>3335965126</v>
      </c>
    </row>
    <row r="60" spans="1:5" s="116" customFormat="1" ht="18" x14ac:dyDescent="0.25">
      <c r="A60" s="132" t="str">
        <f>VLOOKUP(B60,'[1]LISTADO ATM'!$A$2:$C$822,3,0)</f>
        <v>NORTE</v>
      </c>
      <c r="B60" s="141">
        <v>944</v>
      </c>
      <c r="C60" s="136" t="str">
        <f>VLOOKUP(B60,'[1]LISTADO ATM'!$A$2:$B$822,2,0)</f>
        <v xml:space="preserve">ATM UNP Mao </v>
      </c>
      <c r="D60" s="130" t="s">
        <v>2536</v>
      </c>
      <c r="E60" s="150">
        <v>3335965532</v>
      </c>
    </row>
    <row r="61" spans="1:5" s="116" customFormat="1" ht="18" x14ac:dyDescent="0.25">
      <c r="A61" s="132" t="str">
        <f>VLOOKUP(B61,'[1]LISTADO ATM'!$A$2:$C$822,3,0)</f>
        <v>NORTE</v>
      </c>
      <c r="B61" s="141">
        <v>431</v>
      </c>
      <c r="C61" s="136" t="str">
        <f>VLOOKUP(B61,'[1]LISTADO ATM'!$A$2:$B$822,2,0)</f>
        <v xml:space="preserve">ATM Autoservicio Sol (Santiago) </v>
      </c>
      <c r="D61" s="130" t="s">
        <v>2536</v>
      </c>
      <c r="E61" s="150">
        <v>3335965525</v>
      </c>
    </row>
    <row r="62" spans="1:5" s="116" customFormat="1" ht="18" x14ac:dyDescent="0.25">
      <c r="A62" s="132" t="str">
        <f>VLOOKUP(B62,'[1]LISTADO ATM'!$A$2:$C$822,3,0)</f>
        <v>DISTRITO NACIONAL</v>
      </c>
      <c r="B62" s="141">
        <v>527</v>
      </c>
      <c r="C62" s="136" t="str">
        <f>VLOOKUP(B62,'[1]LISTADO ATM'!$A$2:$B$822,2,0)</f>
        <v>ATM Oficina Zona Oriental II</v>
      </c>
      <c r="D62" s="130" t="s">
        <v>2536</v>
      </c>
      <c r="E62" s="150">
        <v>3335964238</v>
      </c>
    </row>
    <row r="63" spans="1:5" s="116" customFormat="1" ht="18" x14ac:dyDescent="0.25">
      <c r="A63" s="132" t="str">
        <f>VLOOKUP(B63,'[1]LISTADO ATM'!$A$2:$C$822,3,0)</f>
        <v>SUR</v>
      </c>
      <c r="B63" s="141">
        <v>584</v>
      </c>
      <c r="C63" s="136" t="str">
        <f>VLOOKUP(B63,'[1]LISTADO ATM'!$A$2:$B$822,2,0)</f>
        <v xml:space="preserve">ATM Oficina San Cristóbal I </v>
      </c>
      <c r="D63" s="130" t="s">
        <v>2536</v>
      </c>
      <c r="E63" s="150">
        <v>3335965296</v>
      </c>
    </row>
    <row r="64" spans="1:5" s="116" customFormat="1" ht="18" x14ac:dyDescent="0.25">
      <c r="A64" s="132" t="str">
        <f>VLOOKUP(B64,'[1]LISTADO ATM'!$A$2:$C$822,3,0)</f>
        <v>ESTE</v>
      </c>
      <c r="B64" s="141">
        <v>104</v>
      </c>
      <c r="C64" s="136" t="str">
        <f>VLOOKUP(B64,'[1]LISTADO ATM'!$A$2:$B$822,2,0)</f>
        <v xml:space="preserve">ATM Jumbo Higuey </v>
      </c>
      <c r="D64" s="130" t="s">
        <v>2536</v>
      </c>
      <c r="E64" s="150">
        <v>3335965526</v>
      </c>
    </row>
    <row r="65" spans="1:6" s="116" customFormat="1" ht="18.75" thickBot="1" x14ac:dyDescent="0.3">
      <c r="A65" s="119" t="s">
        <v>2468</v>
      </c>
      <c r="B65" s="149">
        <f>COUNT(B58:B64)</f>
        <v>7</v>
      </c>
      <c r="C65" s="184"/>
      <c r="D65" s="185"/>
      <c r="E65" s="186"/>
    </row>
    <row r="66" spans="1:6" s="116" customFormat="1" ht="15.75" thickBot="1" x14ac:dyDescent="0.3">
      <c r="B66" s="144"/>
      <c r="E66" s="121"/>
    </row>
    <row r="67" spans="1:6" s="116" customFormat="1" ht="18.75" thickBot="1" x14ac:dyDescent="0.3">
      <c r="A67" s="173" t="s">
        <v>2469</v>
      </c>
      <c r="B67" s="174"/>
      <c r="C67" s="174"/>
      <c r="D67" s="174"/>
      <c r="E67" s="175"/>
    </row>
    <row r="68" spans="1:6" s="116" customFormat="1" ht="18" customHeight="1" x14ac:dyDescent="0.25">
      <c r="A68" s="118" t="s">
        <v>15</v>
      </c>
      <c r="B68" s="126" t="s">
        <v>2412</v>
      </c>
      <c r="C68" s="118" t="s">
        <v>46</v>
      </c>
      <c r="D68" s="118" t="s">
        <v>2415</v>
      </c>
      <c r="E68" s="126" t="s">
        <v>2413</v>
      </c>
    </row>
    <row r="69" spans="1:6" s="116" customFormat="1" ht="18" customHeight="1" x14ac:dyDescent="0.25">
      <c r="A69" s="133" t="str">
        <f>VLOOKUP(B69,'[1]LISTADO ATM'!$A$2:$C$822,3,0)</f>
        <v>SUR</v>
      </c>
      <c r="B69" s="142">
        <v>677</v>
      </c>
      <c r="C69" s="136" t="str">
        <f>VLOOKUP(B69,'[1]LISTADO ATM'!$A$2:$B$822,2,0)</f>
        <v>ATM PBG Villa Jaragua</v>
      </c>
      <c r="D69" s="129" t="s">
        <v>2433</v>
      </c>
      <c r="E69" s="150">
        <v>3335965228</v>
      </c>
    </row>
    <row r="70" spans="1:6" s="116" customFormat="1" ht="18" x14ac:dyDescent="0.25">
      <c r="A70" s="133" t="str">
        <f>VLOOKUP(B70,'[1]LISTADO ATM'!$A$2:$C$822,3,0)</f>
        <v>DISTRITO NACIONAL</v>
      </c>
      <c r="B70" s="142">
        <v>900</v>
      </c>
      <c r="C70" s="136" t="str">
        <f>VLOOKUP(B70,'[1]LISTADO ATM'!$A$2:$B$822,2,0)</f>
        <v xml:space="preserve">ATM UNP Merca Santo Domingo </v>
      </c>
      <c r="D70" s="129" t="s">
        <v>2433</v>
      </c>
      <c r="E70" s="150">
        <v>3335965232</v>
      </c>
    </row>
    <row r="71" spans="1:6" s="116" customFormat="1" ht="18" customHeight="1" x14ac:dyDescent="0.25">
      <c r="A71" s="133" t="str">
        <f>VLOOKUP(B71,'[1]LISTADO ATM'!$A$2:$C$822,3,0)</f>
        <v>DISTRITO NACIONAL</v>
      </c>
      <c r="B71" s="142">
        <v>696</v>
      </c>
      <c r="C71" s="136" t="str">
        <f>VLOOKUP(B71,'[1]LISTADO ATM'!$A$2:$B$822,2,0)</f>
        <v>ATM Olé Jacobo Majluta</v>
      </c>
      <c r="D71" s="129" t="s">
        <v>2433</v>
      </c>
      <c r="E71" s="150">
        <v>3335965410</v>
      </c>
    </row>
    <row r="72" spans="1:6" s="116" customFormat="1" ht="18.75" customHeight="1" x14ac:dyDescent="0.25">
      <c r="A72" s="133" t="str">
        <f>VLOOKUP(B72,'[1]LISTADO ATM'!$A$2:$C$822,3,0)</f>
        <v>SUR</v>
      </c>
      <c r="B72" s="142">
        <v>751</v>
      </c>
      <c r="C72" s="136" t="str">
        <f>VLOOKUP(B72,'[1]LISTADO ATM'!$A$2:$B$822,2,0)</f>
        <v>ATM Eco Petroleo Camilo</v>
      </c>
      <c r="D72" s="129" t="s">
        <v>2433</v>
      </c>
      <c r="E72" s="150">
        <v>3335965455</v>
      </c>
    </row>
    <row r="73" spans="1:6" s="116" customFormat="1" ht="18" customHeight="1" x14ac:dyDescent="0.25">
      <c r="A73" s="133" t="str">
        <f>VLOOKUP(B73,'[1]LISTADO ATM'!$A$2:$C$822,3,0)</f>
        <v>SUR</v>
      </c>
      <c r="B73" s="142">
        <v>829</v>
      </c>
      <c r="C73" s="136" t="str">
        <f>VLOOKUP(B73,'[1]LISTADO ATM'!$A$2:$B$822,2,0)</f>
        <v xml:space="preserve">ATM UNP Multicentro Sirena Baní </v>
      </c>
      <c r="D73" s="129" t="s">
        <v>2433</v>
      </c>
      <c r="E73" s="150">
        <v>3335965509</v>
      </c>
    </row>
    <row r="74" spans="1:6" s="109" customFormat="1" ht="18.75" customHeight="1" x14ac:dyDescent="0.25">
      <c r="A74" s="133" t="str">
        <f>VLOOKUP(B74,'[1]LISTADO ATM'!$A$2:$C$822,3,0)</f>
        <v>ESTE</v>
      </c>
      <c r="B74" s="142">
        <v>1</v>
      </c>
      <c r="C74" s="136" t="str">
        <f>VLOOKUP(B74,'[1]LISTADO ATM'!$A$2:$B$822,2,0)</f>
        <v>ATM S/M San Rafael del Yuma</v>
      </c>
      <c r="D74" s="129" t="s">
        <v>2433</v>
      </c>
      <c r="E74" s="150">
        <v>3335965539</v>
      </c>
      <c r="F74" s="116"/>
    </row>
    <row r="75" spans="1:6" s="109" customFormat="1" ht="18" customHeight="1" x14ac:dyDescent="0.25">
      <c r="A75" s="133" t="str">
        <f>VLOOKUP(B75,'[1]LISTADO ATM'!$A$2:$C$822,3,0)</f>
        <v>DISTRITO NACIONAL</v>
      </c>
      <c r="B75" s="142">
        <v>672</v>
      </c>
      <c r="C75" s="136" t="str">
        <f>VLOOKUP(B75,'[1]LISTADO ATM'!$A$2:$B$822,2,0)</f>
        <v>ATM Destacamento Policía Nacional La Victoria</v>
      </c>
      <c r="D75" s="129" t="s">
        <v>2433</v>
      </c>
      <c r="E75" s="150">
        <v>3335965544</v>
      </c>
      <c r="F75" s="116"/>
    </row>
    <row r="76" spans="1:6" s="109" customFormat="1" ht="18" customHeight="1" x14ac:dyDescent="0.25">
      <c r="A76" s="133" t="str">
        <f>VLOOKUP(B76,'[1]LISTADO ATM'!$A$2:$C$822,3,0)</f>
        <v>ESTE</v>
      </c>
      <c r="B76" s="142">
        <v>963</v>
      </c>
      <c r="C76" s="136" t="str">
        <f>VLOOKUP(B76,'[1]LISTADO ATM'!$A$2:$B$822,2,0)</f>
        <v xml:space="preserve">ATM Multiplaza La Romana </v>
      </c>
      <c r="D76" s="129" t="s">
        <v>2433</v>
      </c>
      <c r="E76" s="150">
        <v>3335965560</v>
      </c>
      <c r="F76" s="116"/>
    </row>
    <row r="77" spans="1:6" s="109" customFormat="1" ht="18" x14ac:dyDescent="0.25">
      <c r="A77" s="133" t="str">
        <f>VLOOKUP(B77,'[1]LISTADO ATM'!$A$2:$C$822,3,0)</f>
        <v>DISTRITO NACIONAL</v>
      </c>
      <c r="B77" s="142">
        <v>318</v>
      </c>
      <c r="C77" s="136" t="str">
        <f>VLOOKUP(B77,'[1]LISTADO ATM'!$A$2:$B$822,2,0)</f>
        <v>ATM Autoservicio Lope de Vega</v>
      </c>
      <c r="D77" s="129" t="s">
        <v>2433</v>
      </c>
      <c r="E77" s="150">
        <v>3335965644</v>
      </c>
      <c r="F77" s="116"/>
    </row>
    <row r="78" spans="1:6" s="109" customFormat="1" ht="18.75" customHeight="1" x14ac:dyDescent="0.25">
      <c r="A78" s="133" t="str">
        <f>VLOOKUP(B78,'[1]LISTADO ATM'!$A$2:$C$822,3,0)</f>
        <v>DISTRITO NACIONAL</v>
      </c>
      <c r="B78" s="142">
        <v>319</v>
      </c>
      <c r="C78" s="136" t="str">
        <f>VLOOKUP(B78,'[1]LISTADO ATM'!$A$2:$B$822,2,0)</f>
        <v>ATM Autobanco Lopez de Vega</v>
      </c>
      <c r="D78" s="129" t="s">
        <v>2433</v>
      </c>
      <c r="E78" s="150">
        <v>3335965645</v>
      </c>
      <c r="F78" s="116"/>
    </row>
    <row r="79" spans="1:6" s="116" customFormat="1" ht="18" customHeight="1" x14ac:dyDescent="0.25">
      <c r="A79" s="133" t="str">
        <f>VLOOKUP(B79,'[1]LISTADO ATM'!$A$2:$C$822,3,0)</f>
        <v>SUR</v>
      </c>
      <c r="B79" s="142">
        <v>871</v>
      </c>
      <c r="C79" s="136" t="str">
        <f>VLOOKUP(B79,'[1]LISTADO ATM'!$A$2:$B$822,2,0)</f>
        <v>ATM Plaza Cultural San Juan</v>
      </c>
      <c r="D79" s="129" t="s">
        <v>2433</v>
      </c>
      <c r="E79" s="150">
        <v>3335965651</v>
      </c>
    </row>
    <row r="80" spans="1:6" s="116" customFormat="1" ht="18" x14ac:dyDescent="0.25">
      <c r="A80" s="133" t="str">
        <f>VLOOKUP(B80,'[1]LISTADO ATM'!$A$2:$C$822,3,0)</f>
        <v>DISTRITO NACIONAL</v>
      </c>
      <c r="B80" s="142">
        <v>331</v>
      </c>
      <c r="C80" s="136" t="str">
        <f>VLOOKUP(B80,'[1]LISTADO ATM'!$A$2:$B$822,2,0)</f>
        <v>ATM Ayuntamiento Sto. Dgo. Este</v>
      </c>
      <c r="D80" s="129" t="s">
        <v>2433</v>
      </c>
      <c r="E80" s="150" t="s">
        <v>2600</v>
      </c>
    </row>
    <row r="81" spans="1:8" s="116" customFormat="1" ht="18" x14ac:dyDescent="0.25">
      <c r="A81" s="133" t="str">
        <f>VLOOKUP(B81,'[1]LISTADO ATM'!$A$2:$C$822,3,0)</f>
        <v>DISTRITO NACIONAL</v>
      </c>
      <c r="B81" s="142">
        <v>993</v>
      </c>
      <c r="C81" s="136" t="str">
        <f>VLOOKUP(B81,'[1]LISTADO ATM'!$A$2:$B$822,2,0)</f>
        <v xml:space="preserve">ATM Centro Medico Integral II </v>
      </c>
      <c r="D81" s="129" t="s">
        <v>2433</v>
      </c>
      <c r="E81" s="150">
        <v>3335962439</v>
      </c>
    </row>
    <row r="82" spans="1:8" ht="18.75" customHeight="1" x14ac:dyDescent="0.25">
      <c r="A82" s="133" t="str">
        <f>VLOOKUP(B82,'[1]LISTADO ATM'!$A$2:$C$822,3,0)</f>
        <v>SUR</v>
      </c>
      <c r="B82" s="142">
        <v>311</v>
      </c>
      <c r="C82" s="136" t="str">
        <f>VLOOKUP(B82,'[1]LISTADO ATM'!$A$2:$B$822,2,0)</f>
        <v>ATM Plaza Eroski</v>
      </c>
      <c r="D82" s="129" t="s">
        <v>2433</v>
      </c>
      <c r="E82" s="150">
        <v>3335961564</v>
      </c>
      <c r="F82" s="116"/>
    </row>
    <row r="83" spans="1:8" ht="18.75" customHeight="1" x14ac:dyDescent="0.25">
      <c r="A83" s="133" t="str">
        <f>VLOOKUP(B83,'[1]LISTADO ATM'!$A$2:$C$822,3,0)</f>
        <v>DISTRITO NACIONAL</v>
      </c>
      <c r="B83" s="142">
        <v>931</v>
      </c>
      <c r="C83" s="136" t="str">
        <f>VLOOKUP(B83,'[1]LISTADO ATM'!$A$2:$B$822,2,0)</f>
        <v xml:space="preserve">ATM Autobanco Luperón I </v>
      </c>
      <c r="D83" s="129" t="s">
        <v>2433</v>
      </c>
      <c r="E83" s="150">
        <v>3335965702</v>
      </c>
      <c r="F83" s="116"/>
    </row>
    <row r="84" spans="1:8" ht="18" customHeight="1" x14ac:dyDescent="0.25">
      <c r="A84" s="133" t="str">
        <f>VLOOKUP(B84,'[1]LISTADO ATM'!$A$2:$C$822,3,0)</f>
        <v>DISTRITO NACIONAL</v>
      </c>
      <c r="B84" s="142">
        <v>183</v>
      </c>
      <c r="C84" s="136" t="str">
        <f>VLOOKUP(B84,'[1]LISTADO ATM'!$A$2:$B$822,2,0)</f>
        <v>ATM Estación Nativa Km. 22 Aut. Duarte.</v>
      </c>
      <c r="D84" s="129" t="s">
        <v>2433</v>
      </c>
      <c r="E84" s="150">
        <v>3335965754</v>
      </c>
      <c r="F84" s="116"/>
    </row>
    <row r="85" spans="1:8" s="105" customFormat="1" ht="18" x14ac:dyDescent="0.25">
      <c r="A85" s="133" t="str">
        <f>VLOOKUP(B85,'[1]LISTADO ATM'!$A$2:$C$822,3,0)</f>
        <v>DISTRITO NACIONAL</v>
      </c>
      <c r="B85" s="142">
        <v>738</v>
      </c>
      <c r="C85" s="136" t="str">
        <f>VLOOKUP(B85,'[1]LISTADO ATM'!$A$2:$B$822,2,0)</f>
        <v xml:space="preserve">ATM Zona Franca Los Alcarrizos </v>
      </c>
      <c r="D85" s="129" t="s">
        <v>2433</v>
      </c>
      <c r="E85" s="150">
        <v>3335965788</v>
      </c>
      <c r="F85" s="116"/>
    </row>
    <row r="86" spans="1:8" s="105" customFormat="1" ht="18.75" customHeight="1" x14ac:dyDescent="0.25">
      <c r="A86" s="133" t="str">
        <f>VLOOKUP(B86,'[1]LISTADO ATM'!$A$2:$C$822,3,0)</f>
        <v>DISTRITO NACIONAL</v>
      </c>
      <c r="B86" s="142">
        <v>708</v>
      </c>
      <c r="C86" s="136" t="str">
        <f>VLOOKUP(B86,'[1]LISTADO ATM'!$A$2:$B$822,2,0)</f>
        <v xml:space="preserve">ATM El Vestir De Hoy </v>
      </c>
      <c r="D86" s="129" t="s">
        <v>2433</v>
      </c>
      <c r="E86" s="150">
        <v>3335965797</v>
      </c>
      <c r="F86" s="116"/>
      <c r="G86" s="109"/>
      <c r="H86" s="109"/>
    </row>
    <row r="87" spans="1:8" ht="18" x14ac:dyDescent="0.25">
      <c r="A87" s="133" t="str">
        <f>VLOOKUP(B87,'[1]LISTADO ATM'!$A$2:$C$822,3,0)</f>
        <v>DISTRITO NACIONAL</v>
      </c>
      <c r="B87" s="142">
        <v>551</v>
      </c>
      <c r="C87" s="136" t="str">
        <f>VLOOKUP(B87,'[1]LISTADO ATM'!$A$2:$B$822,2,0)</f>
        <v xml:space="preserve">ATM Oficina Padre Castellanos </v>
      </c>
      <c r="D87" s="129" t="s">
        <v>2433</v>
      </c>
      <c r="E87" s="150">
        <v>3335965798</v>
      </c>
      <c r="F87" s="116"/>
      <c r="G87" s="109"/>
      <c r="H87" s="109"/>
    </row>
    <row r="88" spans="1:8" s="109" customFormat="1" ht="18" x14ac:dyDescent="0.25">
      <c r="A88" s="133" t="str">
        <f>VLOOKUP(B88,'[1]LISTADO ATM'!$A$2:$C$822,3,0)</f>
        <v>DISTRITO NACIONAL</v>
      </c>
      <c r="B88" s="142">
        <v>557</v>
      </c>
      <c r="C88" s="136" t="str">
        <f>VLOOKUP(B88,'[1]LISTADO ATM'!$A$2:$B$822,2,0)</f>
        <v xml:space="preserve">ATM Multicentro La Sirena Ave. Mella </v>
      </c>
      <c r="D88" s="129" t="s">
        <v>2433</v>
      </c>
      <c r="E88" s="150">
        <v>3335965806</v>
      </c>
      <c r="F88" s="116"/>
    </row>
    <row r="89" spans="1:8" s="109" customFormat="1" ht="18.75" customHeight="1" x14ac:dyDescent="0.25">
      <c r="A89" s="133" t="str">
        <f>VLOOKUP(B89,'[1]LISTADO ATM'!$A$2:$C$822,3,0)</f>
        <v>DISTRITO NACIONAL</v>
      </c>
      <c r="B89" s="142">
        <v>39</v>
      </c>
      <c r="C89" s="136" t="str">
        <f>VLOOKUP(B89,'[1]LISTADO ATM'!$A$2:$B$822,2,0)</f>
        <v xml:space="preserve">ATM Oficina Ovando </v>
      </c>
      <c r="D89" s="129" t="s">
        <v>2433</v>
      </c>
      <c r="E89" s="150">
        <v>3335965808</v>
      </c>
      <c r="F89" s="116"/>
    </row>
    <row r="90" spans="1:8" s="109" customFormat="1" ht="18.75" customHeight="1" x14ac:dyDescent="0.25">
      <c r="A90" s="133" t="str">
        <f>VLOOKUP(B90,'[1]LISTADO ATM'!$A$2:$C$822,3,0)</f>
        <v>DISTRITO NACIONAL</v>
      </c>
      <c r="B90" s="142">
        <v>562</v>
      </c>
      <c r="C90" s="136" t="str">
        <f>VLOOKUP(B90,'[1]LISTADO ATM'!$A$2:$B$822,2,0)</f>
        <v xml:space="preserve">ATM S/M Jumbo Carretera Mella </v>
      </c>
      <c r="D90" s="129" t="s">
        <v>2433</v>
      </c>
      <c r="E90" s="150">
        <v>3335965813</v>
      </c>
      <c r="F90" s="116"/>
    </row>
    <row r="91" spans="1:8" s="109" customFormat="1" ht="18" x14ac:dyDescent="0.25">
      <c r="A91" s="133" t="str">
        <f>VLOOKUP(B91,'[1]LISTADO ATM'!$A$2:$C$822,3,0)</f>
        <v>DISTRITO NACIONAL</v>
      </c>
      <c r="B91" s="142">
        <v>697</v>
      </c>
      <c r="C91" s="136" t="str">
        <f>VLOOKUP(B91,'[1]LISTADO ATM'!$A$2:$B$822,2,0)</f>
        <v>ATM Hipermercado Olé Ciudad Juan Bosch</v>
      </c>
      <c r="D91" s="129" t="s">
        <v>2433</v>
      </c>
      <c r="E91" s="150">
        <v>3335965814</v>
      </c>
    </row>
    <row r="92" spans="1:8" ht="18" customHeight="1" x14ac:dyDescent="0.25">
      <c r="A92" s="133" t="str">
        <f>VLOOKUP(B92,'[1]LISTADO ATM'!$A$2:$C$822,3,0)</f>
        <v>SUR</v>
      </c>
      <c r="B92" s="142">
        <v>403</v>
      </c>
      <c r="C92" s="136" t="str">
        <f>VLOOKUP(B92,'[1]LISTADO ATM'!$A$2:$B$822,2,0)</f>
        <v xml:space="preserve">ATM Oficina Vicente Noble </v>
      </c>
      <c r="D92" s="129" t="s">
        <v>2433</v>
      </c>
      <c r="E92" s="150">
        <v>3335965815</v>
      </c>
    </row>
    <row r="93" spans="1:8" ht="18" customHeight="1" x14ac:dyDescent="0.25">
      <c r="A93" s="133" t="str">
        <f>VLOOKUP(B93,'[1]LISTADO ATM'!$A$2:$C$822,3,0)</f>
        <v>SUR</v>
      </c>
      <c r="B93" s="142">
        <v>252</v>
      </c>
      <c r="C93" s="136" t="str">
        <f>VLOOKUP(B93,'[1]LISTADO ATM'!$A$2:$B$822,2,0)</f>
        <v xml:space="preserve">ATM Banco Agrícola (Barahona) </v>
      </c>
      <c r="D93" s="129" t="s">
        <v>2433</v>
      </c>
      <c r="E93" s="150">
        <v>3335965818</v>
      </c>
    </row>
    <row r="94" spans="1:8" ht="18" customHeight="1" x14ac:dyDescent="0.25">
      <c r="A94" s="133" t="str">
        <f>VLOOKUP(B94,'[1]LISTADO ATM'!$A$2:$C$822,3,0)</f>
        <v>DISTRITO NACIONAL</v>
      </c>
      <c r="B94" s="142">
        <v>409</v>
      </c>
      <c r="C94" s="136" t="str">
        <f>VLOOKUP(B94,'[1]LISTADO ATM'!$A$2:$B$822,2,0)</f>
        <v xml:space="preserve">ATM Oficina Las Palmas de Herrera I </v>
      </c>
      <c r="D94" s="129" t="s">
        <v>2433</v>
      </c>
      <c r="E94" s="150">
        <v>3335965820</v>
      </c>
    </row>
    <row r="95" spans="1:8" ht="18" x14ac:dyDescent="0.25">
      <c r="A95" s="133" t="str">
        <f>VLOOKUP(B95,'[1]LISTADO ATM'!$A$2:$C$822,3,0)</f>
        <v>DISTRITO NACIONAL</v>
      </c>
      <c r="B95" s="142">
        <v>441</v>
      </c>
      <c r="C95" s="136" t="str">
        <f>VLOOKUP(B95,'[1]LISTADO ATM'!$A$2:$B$822,2,0)</f>
        <v>ATM Estacion de Servicio Romulo Betancour</v>
      </c>
      <c r="D95" s="129" t="s">
        <v>2433</v>
      </c>
      <c r="E95" s="150">
        <v>3335965822</v>
      </c>
    </row>
    <row r="96" spans="1:8" ht="18.75" customHeight="1" x14ac:dyDescent="0.25">
      <c r="A96" s="133" t="str">
        <f>VLOOKUP(B96,'[1]LISTADO ATM'!$A$2:$C$822,3,0)</f>
        <v>SUR</v>
      </c>
      <c r="B96" s="142">
        <v>870</v>
      </c>
      <c r="C96" s="136" t="str">
        <f>VLOOKUP(B96,'[1]LISTADO ATM'!$A$2:$B$822,2,0)</f>
        <v xml:space="preserve">ATM Willbes Dominicana (Barahona) </v>
      </c>
      <c r="D96" s="129" t="s">
        <v>2433</v>
      </c>
      <c r="E96" s="150">
        <v>3335965823</v>
      </c>
    </row>
    <row r="97" spans="1:5" ht="18" customHeight="1" x14ac:dyDescent="0.25">
      <c r="A97" s="133" t="str">
        <f>VLOOKUP(B97,'[1]LISTADO ATM'!$A$2:$C$822,3,0)</f>
        <v>NORTE</v>
      </c>
      <c r="B97" s="142">
        <v>292</v>
      </c>
      <c r="C97" s="136" t="str">
        <f>VLOOKUP(B97,'[1]LISTADO ATM'!$A$2:$B$822,2,0)</f>
        <v xml:space="preserve">ATM UNP Castañuelas (Montecristi) </v>
      </c>
      <c r="D97" s="129" t="s">
        <v>2433</v>
      </c>
      <c r="E97" s="150">
        <v>3335965825</v>
      </c>
    </row>
    <row r="98" spans="1:5" ht="18" customHeight="1" x14ac:dyDescent="0.25">
      <c r="A98" s="133" t="str">
        <f>VLOOKUP(B98,'[1]LISTADO ATM'!$A$2:$C$822,3,0)</f>
        <v>ESTE</v>
      </c>
      <c r="B98" s="142">
        <v>293</v>
      </c>
      <c r="C98" s="136" t="str">
        <f>VLOOKUP(B98,'[1]LISTADO ATM'!$A$2:$B$822,2,0)</f>
        <v xml:space="preserve">ATM S/M Nueva Visión (San Pedro) </v>
      </c>
      <c r="D98" s="129" t="s">
        <v>2433</v>
      </c>
      <c r="E98" s="150">
        <v>3335965829</v>
      </c>
    </row>
    <row r="99" spans="1:5" ht="18" x14ac:dyDescent="0.25">
      <c r="A99" s="133" t="str">
        <f>VLOOKUP(B99,'[1]LISTADO ATM'!$A$2:$C$822,3,0)</f>
        <v>DISTRITO NACIONAL</v>
      </c>
      <c r="B99" s="142">
        <v>96</v>
      </c>
      <c r="C99" s="136" t="str">
        <f>VLOOKUP(B99,'[1]LISTADO ATM'!$A$2:$B$822,2,0)</f>
        <v>ATM S/M Caribe Av. Charles de Gaulle</v>
      </c>
      <c r="D99" s="129" t="s">
        <v>2433</v>
      </c>
      <c r="E99" s="150">
        <v>3335965833</v>
      </c>
    </row>
    <row r="100" spans="1:5" ht="18.75" customHeight="1" x14ac:dyDescent="0.25">
      <c r="A100" s="133" t="e">
        <f>VLOOKUP(B100,'[1]LISTADO ATM'!$A$2:$C$822,3,0)</f>
        <v>#N/A</v>
      </c>
      <c r="B100" s="142">
        <v>663</v>
      </c>
      <c r="C100" s="136" t="e">
        <f>VLOOKUP(B100,'[1]LISTADO ATM'!$A$2:$B$822,2,0)</f>
        <v>#N/A</v>
      </c>
      <c r="D100" s="129" t="s">
        <v>2433</v>
      </c>
      <c r="E100" s="150">
        <v>3335965816</v>
      </c>
    </row>
    <row r="101" spans="1:5" ht="18.75" customHeight="1" thickBot="1" x14ac:dyDescent="0.3">
      <c r="A101" s="137"/>
      <c r="B101" s="149">
        <f>COUNT(B69:B100)</f>
        <v>32</v>
      </c>
      <c r="C101" s="128"/>
      <c r="D101" s="128"/>
      <c r="E101" s="128"/>
    </row>
    <row r="102" spans="1:5" ht="18.75" customHeight="1" thickBot="1" x14ac:dyDescent="0.3">
      <c r="A102" s="116"/>
      <c r="B102" s="144"/>
      <c r="C102" s="116"/>
      <c r="D102" s="116"/>
      <c r="E102" s="121"/>
    </row>
    <row r="103" spans="1:5" ht="18.75" customHeight="1" thickBot="1" x14ac:dyDescent="0.3">
      <c r="A103" s="173" t="s">
        <v>2603</v>
      </c>
      <c r="B103" s="174"/>
      <c r="C103" s="174"/>
      <c r="D103" s="174"/>
      <c r="E103" s="175"/>
    </row>
    <row r="104" spans="1:5" ht="18.75" customHeight="1" x14ac:dyDescent="0.25">
      <c r="A104" s="118" t="s">
        <v>15</v>
      </c>
      <c r="B104" s="126" t="s">
        <v>2412</v>
      </c>
      <c r="C104" s="118" t="s">
        <v>46</v>
      </c>
      <c r="D104" s="118" t="s">
        <v>2415</v>
      </c>
      <c r="E104" s="126" t="s">
        <v>2413</v>
      </c>
    </row>
    <row r="105" spans="1:5" ht="18" x14ac:dyDescent="0.25">
      <c r="A105" s="133" t="str">
        <f>VLOOKUP(B105,'[1]LISTADO ATM'!$A$2:$C$822,3,0)</f>
        <v>DISTRITO NACIONAL</v>
      </c>
      <c r="B105" s="141">
        <v>336</v>
      </c>
      <c r="C105" s="136" t="str">
        <f>VLOOKUP(B105,'[1]LISTADO ATM'!$A$2:$B$822,2,0)</f>
        <v>ATM Instituto Nacional de Cancer (incart)</v>
      </c>
      <c r="D105" s="133" t="s">
        <v>2475</v>
      </c>
      <c r="E105" s="150">
        <v>3335965394</v>
      </c>
    </row>
    <row r="106" spans="1:5" s="116" customFormat="1" ht="18.75" customHeight="1" x14ac:dyDescent="0.25">
      <c r="A106" s="133" t="str">
        <f>VLOOKUP(B106,'[1]LISTADO ATM'!$A$2:$C$822,3,0)</f>
        <v>DISTRITO NACIONAL</v>
      </c>
      <c r="B106" s="141">
        <v>575</v>
      </c>
      <c r="C106" s="136" t="str">
        <f>VLOOKUP(B106,'[1]LISTADO ATM'!$A$2:$B$822,2,0)</f>
        <v xml:space="preserve">ATM EDESUR Tiradentes </v>
      </c>
      <c r="D106" s="133" t="s">
        <v>2475</v>
      </c>
      <c r="E106" s="150">
        <v>3335965449</v>
      </c>
    </row>
    <row r="107" spans="1:5" ht="18.75" customHeight="1" x14ac:dyDescent="0.25">
      <c r="A107" s="133" t="str">
        <f>VLOOKUP(B107,'[1]LISTADO ATM'!$A$2:$C$822,3,0)</f>
        <v>DISTRITO NACIONAL</v>
      </c>
      <c r="B107" s="141">
        <v>578</v>
      </c>
      <c r="C107" s="136" t="str">
        <f>VLOOKUP(B107,'[1]LISTADO ATM'!$A$2:$B$822,2,0)</f>
        <v xml:space="preserve">ATM Procuraduría General de la República </v>
      </c>
      <c r="D107" s="133" t="s">
        <v>2475</v>
      </c>
      <c r="E107" s="150">
        <v>3335965451</v>
      </c>
    </row>
    <row r="108" spans="1:5" ht="18" x14ac:dyDescent="0.25">
      <c r="A108" s="133" t="str">
        <f>VLOOKUP(B108,'[1]LISTADO ATM'!$A$2:$C$822,3,0)</f>
        <v>DISTRITO NACIONAL</v>
      </c>
      <c r="B108" s="141">
        <v>611</v>
      </c>
      <c r="C108" s="136" t="str">
        <f>VLOOKUP(B108,'[1]LISTADO ATM'!$A$2:$B$822,2,0)</f>
        <v xml:space="preserve">ATM DGII Sede Central </v>
      </c>
      <c r="D108" s="133" t="s">
        <v>2475</v>
      </c>
      <c r="E108" s="150">
        <v>3335965452</v>
      </c>
    </row>
    <row r="109" spans="1:5" ht="18.75" customHeight="1" x14ac:dyDescent="0.25">
      <c r="A109" s="133" t="str">
        <f>VLOOKUP(B109,'[1]LISTADO ATM'!$A$2:$C$822,3,0)</f>
        <v>DISTRITO NACIONAL</v>
      </c>
      <c r="B109" s="141">
        <v>815</v>
      </c>
      <c r="C109" s="136" t="str">
        <f>VLOOKUP(B109,'[1]LISTADO ATM'!$A$2:$B$822,2,0)</f>
        <v xml:space="preserve">ATM Oficina Atalaya del Mar </v>
      </c>
      <c r="D109" s="133" t="s">
        <v>2475</v>
      </c>
      <c r="E109" s="150">
        <v>3335965457</v>
      </c>
    </row>
    <row r="110" spans="1:5" ht="18" x14ac:dyDescent="0.25">
      <c r="A110" s="133" t="str">
        <f>VLOOKUP(B110,'[1]LISTADO ATM'!$A$2:$C$822,3,0)</f>
        <v>SUR</v>
      </c>
      <c r="B110" s="141">
        <v>825</v>
      </c>
      <c r="C110" s="136" t="str">
        <f>VLOOKUP(B110,'[1]LISTADO ATM'!$A$2:$B$822,2,0)</f>
        <v xml:space="preserve">ATM Estacion Eco Cibeles (Las Matas de Farfán) </v>
      </c>
      <c r="D110" s="133" t="s">
        <v>2475</v>
      </c>
      <c r="E110" s="150">
        <v>3335965461</v>
      </c>
    </row>
    <row r="111" spans="1:5" ht="18" customHeight="1" x14ac:dyDescent="0.25">
      <c r="A111" s="133" t="str">
        <f>VLOOKUP(B111,'[1]LISTADO ATM'!$A$2:$C$822,3,0)</f>
        <v>DISTRITO NACIONAL</v>
      </c>
      <c r="B111" s="141">
        <v>974</v>
      </c>
      <c r="C111" s="136" t="str">
        <f>VLOOKUP(B111,'[1]LISTADO ATM'!$A$2:$B$822,2,0)</f>
        <v xml:space="preserve">ATM S/M Nacional Ave. Lope de Vega </v>
      </c>
      <c r="D111" s="133" t="s">
        <v>2475</v>
      </c>
      <c r="E111" s="150">
        <v>3335965463</v>
      </c>
    </row>
    <row r="112" spans="1:5" ht="18.75" customHeight="1" thickBot="1" x14ac:dyDescent="0.3">
      <c r="A112" s="137" t="s">
        <v>2468</v>
      </c>
      <c r="B112" s="149">
        <f>COUNT(B105:B111)</f>
        <v>7</v>
      </c>
      <c r="C112" s="128"/>
      <c r="D112" s="128"/>
      <c r="E112" s="128"/>
    </row>
    <row r="113" spans="1:5" ht="18.75" customHeight="1" thickBot="1" x14ac:dyDescent="0.3">
      <c r="A113" s="116"/>
      <c r="B113" s="144"/>
      <c r="C113" s="116"/>
      <c r="D113" s="116"/>
      <c r="E113" s="121"/>
    </row>
    <row r="114" spans="1:5" ht="18" x14ac:dyDescent="0.25">
      <c r="A114" s="176" t="s">
        <v>2602</v>
      </c>
      <c r="B114" s="177"/>
      <c r="C114" s="177"/>
      <c r="D114" s="177"/>
      <c r="E114" s="178"/>
    </row>
    <row r="115" spans="1:5" ht="18.75" customHeight="1" x14ac:dyDescent="0.25">
      <c r="A115" s="118" t="s">
        <v>15</v>
      </c>
      <c r="B115" s="126" t="s">
        <v>2412</v>
      </c>
      <c r="C115" s="120" t="s">
        <v>46</v>
      </c>
      <c r="D115" s="131" t="s">
        <v>2415</v>
      </c>
      <c r="E115" s="126" t="s">
        <v>2413</v>
      </c>
    </row>
    <row r="116" spans="1:5" ht="18.75" customHeight="1" x14ac:dyDescent="0.25">
      <c r="A116" s="132" t="str">
        <f>VLOOKUP(B116,'[1]LISTADO ATM'!$A$2:$C$822,3,0)</f>
        <v>NORTE</v>
      </c>
      <c r="B116" s="141">
        <v>304</v>
      </c>
      <c r="C116" s="136" t="str">
        <f>VLOOKUP(B116,'[1]LISTADO ATM'!$A$2:$B$822,2,0)</f>
        <v xml:space="preserve">ATM Multicentro La Sirena Estrella Sadhala </v>
      </c>
      <c r="D116" s="142" t="s">
        <v>2557</v>
      </c>
      <c r="E116" s="150">
        <v>3335964316</v>
      </c>
    </row>
    <row r="117" spans="1:5" ht="18" x14ac:dyDescent="0.25">
      <c r="A117" s="132" t="str">
        <f>VLOOKUP(B117,'[1]LISTADO ATM'!$A$2:$C$822,3,0)</f>
        <v>ESTE</v>
      </c>
      <c r="B117" s="141">
        <v>158</v>
      </c>
      <c r="C117" s="136" t="str">
        <f>VLOOKUP(B117,'[1]LISTADO ATM'!$A$2:$B$822,2,0)</f>
        <v xml:space="preserve">ATM Oficina Romana Norte </v>
      </c>
      <c r="D117" s="142" t="s">
        <v>2557</v>
      </c>
      <c r="E117" s="150">
        <v>3335965299</v>
      </c>
    </row>
    <row r="118" spans="1:5" ht="18.75" customHeight="1" x14ac:dyDescent="0.25">
      <c r="A118" s="133" t="str">
        <f>VLOOKUP(B118,'[1]LISTADO ATM'!$A$2:$C$822,3,0)</f>
        <v>DISTRITO NACIONAL</v>
      </c>
      <c r="B118" s="158">
        <v>318</v>
      </c>
      <c r="C118" s="136" t="str">
        <f>VLOOKUP(B118,'[1]LISTADO ATM'!$A$2:$B$822,2,0)</f>
        <v>ATM Autoservicio Lope de Vega</v>
      </c>
      <c r="D118" s="142" t="s">
        <v>2557</v>
      </c>
      <c r="E118" s="136">
        <v>3335962931</v>
      </c>
    </row>
    <row r="119" spans="1:5" ht="18" x14ac:dyDescent="0.25">
      <c r="A119" s="132" t="str">
        <f>VLOOKUP(B119,'[1]LISTADO ATM'!$A$2:$C$822,3,0)</f>
        <v>DISTRITO NACIONAL</v>
      </c>
      <c r="B119" s="141">
        <v>793</v>
      </c>
      <c r="C119" s="136" t="str">
        <f>VLOOKUP(B119,'[1]LISTADO ATM'!$A$2:$B$822,2,0)</f>
        <v xml:space="preserve">ATM Centro de Caja Agora Mall </v>
      </c>
      <c r="D119" s="142" t="s">
        <v>2557</v>
      </c>
      <c r="E119" s="136">
        <v>3335965829</v>
      </c>
    </row>
    <row r="120" spans="1:5" ht="18.75" customHeight="1" thickBot="1" x14ac:dyDescent="0.3">
      <c r="A120" s="137" t="s">
        <v>2468</v>
      </c>
      <c r="B120" s="149">
        <f>COUNT(B116:B119)</f>
        <v>4</v>
      </c>
      <c r="C120" s="128"/>
      <c r="D120" s="128"/>
      <c r="E120" s="128"/>
    </row>
    <row r="121" spans="1:5" ht="15.75" thickBot="1" x14ac:dyDescent="0.3">
      <c r="A121" s="116"/>
      <c r="B121" s="144"/>
      <c r="C121" s="116"/>
      <c r="D121" s="116"/>
      <c r="E121" s="121"/>
    </row>
    <row r="122" spans="1:5" ht="18.75" customHeight="1" thickBot="1" x14ac:dyDescent="0.3">
      <c r="A122" s="179" t="s">
        <v>2470</v>
      </c>
      <c r="B122" s="180"/>
      <c r="C122" s="116" t="s">
        <v>2409</v>
      </c>
      <c r="D122" s="121"/>
      <c r="E122" s="121"/>
    </row>
    <row r="123" spans="1:5" ht="18.75" customHeight="1" thickBot="1" x14ac:dyDescent="0.3">
      <c r="A123" s="139">
        <f>+B101+B112+B120</f>
        <v>43</v>
      </c>
      <c r="B123" s="145"/>
      <c r="C123" s="116"/>
      <c r="D123" s="116"/>
      <c r="E123" s="116"/>
    </row>
    <row r="124" spans="1:5" ht="15.75" thickBot="1" x14ac:dyDescent="0.3">
      <c r="A124" s="116"/>
      <c r="B124" s="144"/>
      <c r="C124" s="116"/>
      <c r="D124" s="116"/>
      <c r="E124" s="121"/>
    </row>
    <row r="125" spans="1:5" ht="18.75" customHeight="1" thickBot="1" x14ac:dyDescent="0.3">
      <c r="A125" s="173" t="s">
        <v>2471</v>
      </c>
      <c r="B125" s="174"/>
      <c r="C125" s="174"/>
      <c r="D125" s="174"/>
      <c r="E125" s="175"/>
    </row>
    <row r="126" spans="1:5" ht="18" x14ac:dyDescent="0.25">
      <c r="A126" s="122" t="s">
        <v>15</v>
      </c>
      <c r="B126" s="126" t="s">
        <v>2412</v>
      </c>
      <c r="C126" s="120" t="s">
        <v>46</v>
      </c>
      <c r="D126" s="171" t="s">
        <v>2415</v>
      </c>
      <c r="E126" s="172"/>
    </row>
    <row r="127" spans="1:5" ht="18" x14ac:dyDescent="0.25">
      <c r="A127" s="133" t="str">
        <f>VLOOKUP(B127,'[1]LISTADO ATM'!$A$2:$C$822,3,0)</f>
        <v>DISTRITO NACIONAL</v>
      </c>
      <c r="B127" s="141">
        <v>235</v>
      </c>
      <c r="C127" s="133" t="str">
        <f>VLOOKUP(B127,'[1]LISTADO ATM'!$A$2:$B$822,2,0)</f>
        <v xml:space="preserve">ATM Oficina Multicentro La Sirena San Isidro </v>
      </c>
      <c r="D127" s="169" t="s">
        <v>2579</v>
      </c>
      <c r="E127" s="170"/>
    </row>
    <row r="128" spans="1:5" ht="18" x14ac:dyDescent="0.25">
      <c r="A128" s="133" t="str">
        <f>VLOOKUP(B128,'[1]LISTADO ATM'!$A$2:$C$822,3,0)</f>
        <v>ESTE</v>
      </c>
      <c r="B128" s="141">
        <v>114</v>
      </c>
      <c r="C128" s="133" t="str">
        <f>VLOOKUP(B128,'[1]LISTADO ATM'!$A$2:$B$822,2,0)</f>
        <v xml:space="preserve">ATM Oficina Hato Mayor </v>
      </c>
      <c r="D128" s="169" t="s">
        <v>2579</v>
      </c>
      <c r="E128" s="170"/>
    </row>
    <row r="129" spans="1:5" ht="18" x14ac:dyDescent="0.25">
      <c r="A129" s="133" t="str">
        <f>VLOOKUP(B129,'[1]LISTADO ATM'!$A$2:$C$822,3,0)</f>
        <v>DISTRITO NACIONAL</v>
      </c>
      <c r="B129" s="141">
        <v>139</v>
      </c>
      <c r="C129" s="133" t="str">
        <f>VLOOKUP(B129,'[1]LISTADO ATM'!$A$2:$B$822,2,0)</f>
        <v xml:space="preserve">ATM Oficina Plaza Lama Zona Oriental I </v>
      </c>
      <c r="D129" s="169" t="s">
        <v>2579</v>
      </c>
      <c r="E129" s="170"/>
    </row>
    <row r="130" spans="1:5" ht="18" x14ac:dyDescent="0.25">
      <c r="A130" s="133" t="str">
        <f>VLOOKUP(B130,'[1]LISTADO ATM'!$A$2:$C$822,3,0)</f>
        <v>DISTRITO NACIONAL</v>
      </c>
      <c r="B130" s="141">
        <v>238</v>
      </c>
      <c r="C130" s="133" t="str">
        <f>VLOOKUP(B130,'[1]LISTADO ATM'!$A$2:$B$822,2,0)</f>
        <v xml:space="preserve">ATM Multicentro La Sirena Charles de Gaulle </v>
      </c>
      <c r="D130" s="169" t="s">
        <v>2579</v>
      </c>
      <c r="E130" s="170"/>
    </row>
    <row r="131" spans="1:5" ht="18" x14ac:dyDescent="0.25">
      <c r="A131" s="133" t="str">
        <f>VLOOKUP(B131,'[1]LISTADO ATM'!$A$2:$C$822,3,0)</f>
        <v>DISTRITO NACIONAL</v>
      </c>
      <c r="B131" s="141">
        <v>281</v>
      </c>
      <c r="C131" s="133" t="str">
        <f>VLOOKUP(B131,'[1]LISTADO ATM'!$A$2:$B$822,2,0)</f>
        <v xml:space="preserve">ATM S/M Pola Independencia </v>
      </c>
      <c r="D131" s="169" t="s">
        <v>2601</v>
      </c>
      <c r="E131" s="170"/>
    </row>
    <row r="132" spans="1:5" ht="18" x14ac:dyDescent="0.25">
      <c r="A132" s="133" t="str">
        <f>VLOOKUP(B132,'[1]LISTADO ATM'!$A$2:$C$822,3,0)</f>
        <v>NORTE</v>
      </c>
      <c r="B132" s="141">
        <v>285</v>
      </c>
      <c r="C132" s="133" t="str">
        <f>VLOOKUP(B132,'[1]LISTADO ATM'!$A$2:$B$822,2,0)</f>
        <v xml:space="preserve">ATM Oficina Camino Real (Puerto Plata) </v>
      </c>
      <c r="D132" s="169" t="s">
        <v>2579</v>
      </c>
      <c r="E132" s="170"/>
    </row>
    <row r="133" spans="1:5" ht="18" x14ac:dyDescent="0.25">
      <c r="A133" s="133" t="str">
        <f>VLOOKUP(B133,'[1]LISTADO ATM'!$A$2:$C$822,3,0)</f>
        <v>ESTE</v>
      </c>
      <c r="B133" s="141">
        <v>294</v>
      </c>
      <c r="C133" s="133" t="str">
        <f>VLOOKUP(B133,'[1]LISTADO ATM'!$A$2:$B$822,2,0)</f>
        <v xml:space="preserve">ATM Plaza Zaglul San Pedro II </v>
      </c>
      <c r="D133" s="169" t="s">
        <v>2579</v>
      </c>
      <c r="E133" s="170"/>
    </row>
    <row r="134" spans="1:5" ht="18" x14ac:dyDescent="0.25">
      <c r="A134" s="133" t="str">
        <f>VLOOKUP(B134,'[1]LISTADO ATM'!$A$2:$C$822,3,0)</f>
        <v>DISTRITO NACIONAL</v>
      </c>
      <c r="B134" s="141">
        <v>347</v>
      </c>
      <c r="C134" s="133" t="str">
        <f>VLOOKUP(B134,'[1]LISTADO ATM'!$A$2:$B$822,2,0)</f>
        <v>ATM Patio de Colombia</v>
      </c>
      <c r="D134" s="169" t="s">
        <v>2579</v>
      </c>
      <c r="E134" s="170"/>
    </row>
    <row r="135" spans="1:5" ht="18" x14ac:dyDescent="0.25">
      <c r="A135" s="133" t="str">
        <f>VLOOKUP(B135,'[1]LISTADO ATM'!$A$2:$C$822,3,0)</f>
        <v>ESTE</v>
      </c>
      <c r="B135" s="141">
        <v>353</v>
      </c>
      <c r="C135" s="133" t="str">
        <f>VLOOKUP(B135,'[1]LISTADO ATM'!$A$2:$B$822,2,0)</f>
        <v xml:space="preserve">ATM Estación Boulevard Juan Dolio </v>
      </c>
      <c r="D135" s="169" t="s">
        <v>2579</v>
      </c>
      <c r="E135" s="170"/>
    </row>
    <row r="136" spans="1:5" ht="18" x14ac:dyDescent="0.25">
      <c r="A136" s="133" t="str">
        <f>VLOOKUP(B136,'[1]LISTADO ATM'!$A$2:$C$822,3,0)</f>
        <v>NORTE</v>
      </c>
      <c r="B136" s="141">
        <v>383</v>
      </c>
      <c r="C136" s="133" t="str">
        <f>VLOOKUP(B136,'[1]LISTADO ATM'!$A$2:$B$822,2,0)</f>
        <v>ATM S/M Daniel (Dajabón)</v>
      </c>
      <c r="D136" s="169" t="s">
        <v>2579</v>
      </c>
      <c r="E136" s="170"/>
    </row>
    <row r="137" spans="1:5" ht="18" x14ac:dyDescent="0.25">
      <c r="A137" s="133" t="str">
        <f>VLOOKUP(B137,'[1]LISTADO ATM'!$A$2:$C$822,3,0)</f>
        <v>ESTE</v>
      </c>
      <c r="B137" s="141">
        <v>385</v>
      </c>
      <c r="C137" s="133" t="str">
        <f>VLOOKUP(B137,'[1]LISTADO ATM'!$A$2:$B$822,2,0)</f>
        <v xml:space="preserve">ATM Plaza Verón I </v>
      </c>
      <c r="D137" s="169" t="s">
        <v>2579</v>
      </c>
      <c r="E137" s="170"/>
    </row>
    <row r="138" spans="1:5" ht="18" x14ac:dyDescent="0.25">
      <c r="A138" s="133" t="str">
        <f>VLOOKUP(B138,'[1]LISTADO ATM'!$A$2:$C$822,3,0)</f>
        <v>DISTRITO NACIONAL</v>
      </c>
      <c r="B138" s="141">
        <v>407</v>
      </c>
      <c r="C138" s="133" t="str">
        <f>VLOOKUP(B138,'[1]LISTADO ATM'!$A$2:$B$822,2,0)</f>
        <v xml:space="preserve">ATM Multicentro La Sirena Villa Mella </v>
      </c>
      <c r="D138" s="169" t="s">
        <v>2579</v>
      </c>
      <c r="E138" s="170"/>
    </row>
    <row r="139" spans="1:5" ht="18" x14ac:dyDescent="0.25">
      <c r="A139" s="133" t="str">
        <f>VLOOKUP(B139,'[1]LISTADO ATM'!$A$2:$C$822,3,0)</f>
        <v>DISTRITO NACIONAL</v>
      </c>
      <c r="B139" s="141">
        <v>435</v>
      </c>
      <c r="C139" s="133" t="str">
        <f>VLOOKUP(B139,'[1]LISTADO ATM'!$A$2:$B$822,2,0)</f>
        <v xml:space="preserve">ATM Autobanco Torre I </v>
      </c>
      <c r="D139" s="169" t="s">
        <v>2579</v>
      </c>
      <c r="E139" s="170"/>
    </row>
    <row r="140" spans="1:5" ht="18.75" customHeight="1" x14ac:dyDescent="0.25">
      <c r="A140" s="133" t="str">
        <f>VLOOKUP(B140,'[1]LISTADO ATM'!$A$2:$C$822,3,0)</f>
        <v>DISTRITO NACIONAL</v>
      </c>
      <c r="B140" s="141">
        <v>443</v>
      </c>
      <c r="C140" s="133" t="str">
        <f>VLOOKUP(B140,'[1]LISTADO ATM'!$A$2:$B$822,2,0)</f>
        <v xml:space="preserve">ATM Edificio San Rafael </v>
      </c>
      <c r="D140" s="169" t="s">
        <v>2579</v>
      </c>
      <c r="E140" s="170"/>
    </row>
    <row r="141" spans="1:5" ht="18" x14ac:dyDescent="0.25">
      <c r="A141" s="133" t="str">
        <f>VLOOKUP(B141,'[1]LISTADO ATM'!$A$2:$C$822,3,0)</f>
        <v>DISTRITO NACIONAL</v>
      </c>
      <c r="B141" s="141">
        <v>540</v>
      </c>
      <c r="C141" s="133" t="str">
        <f>VLOOKUP(B141,'[1]LISTADO ATM'!$A$2:$B$822,2,0)</f>
        <v xml:space="preserve">ATM Autoservicio Sambil I </v>
      </c>
      <c r="D141" s="169" t="s">
        <v>2579</v>
      </c>
      <c r="E141" s="170"/>
    </row>
    <row r="142" spans="1:5" ht="18" x14ac:dyDescent="0.25">
      <c r="A142" s="133" t="str">
        <f>VLOOKUP(B142,'[1]LISTADO ATM'!$A$2:$C$822,3,0)</f>
        <v>DISTRITO NACIONAL</v>
      </c>
      <c r="B142" s="141">
        <v>549</v>
      </c>
      <c r="C142" s="133" t="str">
        <f>VLOOKUP(B142,'[1]LISTADO ATM'!$A$2:$B$822,2,0)</f>
        <v xml:space="preserve">ATM Ministerio de Turismo (Oficinas Gubernamentales) </v>
      </c>
      <c r="D142" s="169" t="s">
        <v>2579</v>
      </c>
      <c r="E142" s="170"/>
    </row>
    <row r="143" spans="1:5" ht="18" x14ac:dyDescent="0.25">
      <c r="A143" s="133" t="str">
        <f>VLOOKUP(B143,'[1]LISTADO ATM'!$A$2:$C$822,3,0)</f>
        <v>DISTRITO NACIONAL</v>
      </c>
      <c r="B143" s="141">
        <v>561</v>
      </c>
      <c r="C143" s="133" t="str">
        <f>VLOOKUP(B143,'[1]LISTADO ATM'!$A$2:$B$822,2,0)</f>
        <v xml:space="preserve">ATM Comando Regional P.N. S.D. Este </v>
      </c>
      <c r="D143" s="169" t="s">
        <v>2579</v>
      </c>
      <c r="E143" s="170"/>
    </row>
    <row r="144" spans="1:5" ht="18" customHeight="1" x14ac:dyDescent="0.25">
      <c r="A144" s="133" t="str">
        <f>VLOOKUP(B144,'[1]LISTADO ATM'!$A$2:$C$822,3,0)</f>
        <v>DISTRITO NACIONAL</v>
      </c>
      <c r="B144" s="141">
        <v>567</v>
      </c>
      <c r="C144" s="133" t="str">
        <f>VLOOKUP(B144,'[1]LISTADO ATM'!$A$2:$B$822,2,0)</f>
        <v xml:space="preserve">ATM Oficina Máximo Gómez </v>
      </c>
      <c r="D144" s="169" t="s">
        <v>2601</v>
      </c>
      <c r="E144" s="170"/>
    </row>
    <row r="145" spans="1:5" ht="18" x14ac:dyDescent="0.25">
      <c r="A145" s="133" t="str">
        <f>VLOOKUP(B145,'[1]LISTADO ATM'!$A$2:$C$822,3,0)</f>
        <v>DISTRITO NACIONAL</v>
      </c>
      <c r="B145" s="141">
        <v>570</v>
      </c>
      <c r="C145" s="133" t="str">
        <f>VLOOKUP(B145,'[1]LISTADO ATM'!$A$2:$B$822,2,0)</f>
        <v xml:space="preserve">ATM S/M Liverpool Villa Mella </v>
      </c>
      <c r="D145" s="169" t="s">
        <v>2579</v>
      </c>
      <c r="E145" s="170"/>
    </row>
    <row r="146" spans="1:5" ht="18" x14ac:dyDescent="0.25">
      <c r="A146" s="133" t="str">
        <f>VLOOKUP(B146,'[1]LISTADO ATM'!$A$2:$C$822,3,0)</f>
        <v>SUR</v>
      </c>
      <c r="B146" s="141">
        <v>592</v>
      </c>
      <c r="C146" s="133" t="str">
        <f>VLOOKUP(B146,'[1]LISTADO ATM'!$A$2:$B$822,2,0)</f>
        <v xml:space="preserve">ATM Centro de Caja San Cristóbal I </v>
      </c>
      <c r="D146" s="169" t="s">
        <v>2579</v>
      </c>
      <c r="E146" s="170"/>
    </row>
    <row r="147" spans="1:5" ht="18.75" customHeight="1" x14ac:dyDescent="0.25">
      <c r="A147" s="133" t="str">
        <f>VLOOKUP(B147,'[1]LISTADO ATM'!$A$2:$C$822,3,0)</f>
        <v>ESTE</v>
      </c>
      <c r="B147" s="141">
        <v>612</v>
      </c>
      <c r="C147" s="133" t="str">
        <f>VLOOKUP(B147,'[1]LISTADO ATM'!$A$2:$B$822,2,0)</f>
        <v xml:space="preserve">ATM Plaza Orense (La Romana) </v>
      </c>
      <c r="D147" s="169" t="s">
        <v>2579</v>
      </c>
      <c r="E147" s="170"/>
    </row>
    <row r="148" spans="1:5" ht="18" x14ac:dyDescent="0.25">
      <c r="A148" s="133" t="str">
        <f>VLOOKUP(B148,'[1]LISTADO ATM'!$A$2:$C$822,3,0)</f>
        <v>DISTRITO NACIONAL</v>
      </c>
      <c r="B148" s="141">
        <v>617</v>
      </c>
      <c r="C148" s="133" t="str">
        <f>VLOOKUP(B148,'[1]LISTADO ATM'!$A$2:$B$822,2,0)</f>
        <v xml:space="preserve">ATM Guardia Presidencial </v>
      </c>
      <c r="D148" s="169" t="s">
        <v>2579</v>
      </c>
      <c r="E148" s="170"/>
    </row>
    <row r="149" spans="1:5" ht="18" x14ac:dyDescent="0.25">
      <c r="A149" s="133" t="str">
        <f>VLOOKUP(B149,'[1]LISTADO ATM'!$A$2:$C$822,3,0)</f>
        <v>DISTRITO NACIONAL</v>
      </c>
      <c r="B149" s="141">
        <v>642</v>
      </c>
      <c r="C149" s="133" t="str">
        <f>VLOOKUP(B149,'[1]LISTADO ATM'!$A$2:$B$822,2,0)</f>
        <v xml:space="preserve">ATM OMSA Sto. Dgo. </v>
      </c>
      <c r="D149" s="169" t="s">
        <v>2579</v>
      </c>
      <c r="E149" s="170"/>
    </row>
    <row r="150" spans="1:5" ht="18.75" customHeight="1" x14ac:dyDescent="0.25">
      <c r="A150" s="133" t="str">
        <f>VLOOKUP(B150,'[1]LISTADO ATM'!$A$2:$C$822,3,0)</f>
        <v>DISTRITO NACIONAL</v>
      </c>
      <c r="B150" s="141">
        <v>676</v>
      </c>
      <c r="C150" s="133" t="str">
        <f>VLOOKUP(B150,'[1]LISTADO ATM'!$A$2:$B$822,2,0)</f>
        <v>ATM S/M Bravo Colina Del Oeste</v>
      </c>
      <c r="D150" s="169" t="s">
        <v>2601</v>
      </c>
      <c r="E150" s="170"/>
    </row>
    <row r="151" spans="1:5" ht="18" x14ac:dyDescent="0.25">
      <c r="A151" s="133" t="str">
        <f>VLOOKUP(B151,'[1]LISTADO ATM'!$A$2:$C$822,3,0)</f>
        <v>DISTRITO NACIONAL</v>
      </c>
      <c r="B151" s="141">
        <v>710</v>
      </c>
      <c r="C151" s="133" t="str">
        <f>VLOOKUP(B151,'[1]LISTADO ATM'!$A$2:$B$822,2,0)</f>
        <v xml:space="preserve">ATM S/M Soberano </v>
      </c>
      <c r="D151" s="169" t="s">
        <v>2579</v>
      </c>
      <c r="E151" s="170"/>
    </row>
    <row r="152" spans="1:5" ht="18" x14ac:dyDescent="0.25">
      <c r="A152" s="133" t="str">
        <f>VLOOKUP(B152,'[1]LISTADO ATM'!$A$2:$C$822,3,0)</f>
        <v>DISTRITO NACIONAL</v>
      </c>
      <c r="B152" s="141">
        <v>717</v>
      </c>
      <c r="C152" s="133" t="str">
        <f>VLOOKUP(B152,'[1]LISTADO ATM'!$A$2:$B$822,2,0)</f>
        <v xml:space="preserve">ATM Oficina Los Alcarrizos </v>
      </c>
      <c r="D152" s="169" t="s">
        <v>2579</v>
      </c>
      <c r="E152" s="170"/>
    </row>
    <row r="153" spans="1:5" ht="18" x14ac:dyDescent="0.25">
      <c r="A153" s="133" t="str">
        <f>VLOOKUP(B153,'[1]LISTADO ATM'!$A$2:$C$822,3,0)</f>
        <v>DISTRITO NACIONAL</v>
      </c>
      <c r="B153" s="141">
        <v>743</v>
      </c>
      <c r="C153" s="133" t="str">
        <f>VLOOKUP(B153,'[1]LISTADO ATM'!$A$2:$B$822,2,0)</f>
        <v xml:space="preserve">ATM Oficina Los Frailes </v>
      </c>
      <c r="D153" s="169" t="s">
        <v>2579</v>
      </c>
      <c r="E153" s="170"/>
    </row>
    <row r="154" spans="1:5" ht="18" x14ac:dyDescent="0.25">
      <c r="A154" s="133" t="str">
        <f>VLOOKUP(B154,'[1]LISTADO ATM'!$A$2:$C$822,3,0)</f>
        <v>DISTRITO NACIONAL</v>
      </c>
      <c r="B154" s="141">
        <v>769</v>
      </c>
      <c r="C154" s="133" t="str">
        <f>VLOOKUP(B154,'[1]LISTADO ATM'!$A$2:$B$822,2,0)</f>
        <v>ATM UNP Pablo Mella Morales</v>
      </c>
      <c r="D154" s="169" t="s">
        <v>2579</v>
      </c>
      <c r="E154" s="170"/>
    </row>
    <row r="155" spans="1:5" ht="18" x14ac:dyDescent="0.25">
      <c r="A155" s="133" t="str">
        <f>VLOOKUP(B155,'[1]LISTADO ATM'!$A$2:$C$822,3,0)</f>
        <v>DISTRITO NACIONAL</v>
      </c>
      <c r="B155" s="141">
        <v>797</v>
      </c>
      <c r="C155" s="133" t="str">
        <f>VLOOKUP(B155,'[1]LISTADO ATM'!$A$2:$B$822,2,0)</f>
        <v>ATM Dirección de Jubilaciones y Pensiones</v>
      </c>
      <c r="D155" s="169" t="s">
        <v>2579</v>
      </c>
      <c r="E155" s="170"/>
    </row>
    <row r="156" spans="1:5" ht="18" x14ac:dyDescent="0.25">
      <c r="A156" s="133" t="str">
        <f>VLOOKUP(B156,'[1]LISTADO ATM'!$A$2:$C$822,3,0)</f>
        <v>DISTRITO NACIONAL</v>
      </c>
      <c r="B156" s="141">
        <v>813</v>
      </c>
      <c r="C156" s="133" t="str">
        <f>VLOOKUP(B156,'[1]LISTADO ATM'!$A$2:$B$822,2,0)</f>
        <v>ATM Oficina Occidental Mall</v>
      </c>
      <c r="D156" s="169" t="s">
        <v>2579</v>
      </c>
      <c r="E156" s="170"/>
    </row>
    <row r="157" spans="1:5" ht="18" x14ac:dyDescent="0.25">
      <c r="A157" s="133" t="str">
        <f>VLOOKUP(B157,'[1]LISTADO ATM'!$A$2:$C$822,3,0)</f>
        <v>DISTRITO NACIONAL</v>
      </c>
      <c r="B157" s="141">
        <v>816</v>
      </c>
      <c r="C157" s="133" t="str">
        <f>VLOOKUP(B157,'[1]LISTADO ATM'!$A$2:$B$822,2,0)</f>
        <v xml:space="preserve">ATM Oficina Pedro Brand </v>
      </c>
      <c r="D157" s="169" t="s">
        <v>2601</v>
      </c>
      <c r="E157" s="170"/>
    </row>
    <row r="158" spans="1:5" ht="18" x14ac:dyDescent="0.25">
      <c r="A158" s="133" t="str">
        <f>VLOOKUP(B158,'[1]LISTADO ATM'!$A$2:$C$822,3,0)</f>
        <v>DISTRITO NACIONAL</v>
      </c>
      <c r="B158" s="141">
        <v>823</v>
      </c>
      <c r="C158" s="133" t="str">
        <f>VLOOKUP(B158,'[1]LISTADO ATM'!$A$2:$B$822,2,0)</f>
        <v xml:space="preserve">ATM UNP El Carril (Haina) </v>
      </c>
      <c r="D158" s="169" t="s">
        <v>2579</v>
      </c>
      <c r="E158" s="170"/>
    </row>
    <row r="159" spans="1:5" ht="18" x14ac:dyDescent="0.25">
      <c r="A159" s="133" t="str">
        <f>VLOOKUP(B159,'[1]LISTADO ATM'!$A$2:$C$822,3,0)</f>
        <v>DISTRITO NACIONAL</v>
      </c>
      <c r="B159" s="141">
        <v>879</v>
      </c>
      <c r="C159" s="133" t="str">
        <f>VLOOKUP(B159,'[1]LISTADO ATM'!$A$2:$B$822,2,0)</f>
        <v xml:space="preserve">ATM Plaza Metropolitana </v>
      </c>
      <c r="D159" s="169" t="s">
        <v>2601</v>
      </c>
      <c r="E159" s="170"/>
    </row>
    <row r="160" spans="1:5" ht="18" x14ac:dyDescent="0.25">
      <c r="A160" s="133" t="str">
        <f>VLOOKUP(B160,'[1]LISTADO ATM'!$A$2:$C$822,3,0)</f>
        <v>DISTRITO NACIONAL</v>
      </c>
      <c r="B160" s="141">
        <v>884</v>
      </c>
      <c r="C160" s="133" t="str">
        <f>VLOOKUP(B160,'[1]LISTADO ATM'!$A$2:$B$822,2,0)</f>
        <v xml:space="preserve">ATM UNP Olé Sabana Perdida </v>
      </c>
      <c r="D160" s="169" t="s">
        <v>2579</v>
      </c>
      <c r="E160" s="170"/>
    </row>
    <row r="161" spans="1:5" ht="18.75" customHeight="1" x14ac:dyDescent="0.25">
      <c r="A161" s="133" t="str">
        <f>VLOOKUP(B161,'[1]LISTADO ATM'!$A$2:$C$822,3,0)</f>
        <v>DISTRITO NACIONAL</v>
      </c>
      <c r="B161" s="141">
        <v>896</v>
      </c>
      <c r="C161" s="133" t="str">
        <f>VLOOKUP(B161,'[1]LISTADO ATM'!$A$2:$B$822,2,0)</f>
        <v xml:space="preserve">ATM Campamento Militar 16 de Agosto I </v>
      </c>
      <c r="D161" s="169" t="s">
        <v>2579</v>
      </c>
      <c r="E161" s="170"/>
    </row>
    <row r="162" spans="1:5" ht="18" x14ac:dyDescent="0.25">
      <c r="A162" s="133" t="str">
        <f>VLOOKUP(B162,'[1]LISTADO ATM'!$A$2:$C$822,3,0)</f>
        <v>DISTRITO NACIONAL</v>
      </c>
      <c r="B162" s="141">
        <v>904</v>
      </c>
      <c r="C162" s="133" t="str">
        <f>VLOOKUP(B162,'[1]LISTADO ATM'!$A$2:$B$822,2,0)</f>
        <v xml:space="preserve">ATM Oficina Multicentro La Sirena Churchill </v>
      </c>
      <c r="D162" s="169" t="s">
        <v>2579</v>
      </c>
      <c r="E162" s="170"/>
    </row>
    <row r="163" spans="1:5" ht="18" x14ac:dyDescent="0.25">
      <c r="A163" s="133" t="str">
        <f>VLOOKUP(B163,'[1]LISTADO ATM'!$A$2:$C$822,3,0)</f>
        <v>NORTE</v>
      </c>
      <c r="B163" s="141">
        <v>942</v>
      </c>
      <c r="C163" s="133" t="str">
        <f>VLOOKUP(B163,'[1]LISTADO ATM'!$A$2:$B$822,2,0)</f>
        <v xml:space="preserve">ATM Estación Texaco La Vega </v>
      </c>
      <c r="D163" s="169" t="s">
        <v>2579</v>
      </c>
      <c r="E163" s="170"/>
    </row>
    <row r="164" spans="1:5" ht="18.75" customHeight="1" x14ac:dyDescent="0.25">
      <c r="A164" s="133" t="str">
        <f>VLOOKUP(B164,'[1]LISTADO ATM'!$A$2:$C$822,3,0)</f>
        <v>NORTE</v>
      </c>
      <c r="B164" s="141">
        <v>950</v>
      </c>
      <c r="C164" s="133" t="str">
        <f>VLOOKUP(B164,'[1]LISTADO ATM'!$A$2:$B$822,2,0)</f>
        <v xml:space="preserve">ATM Oficina Monterrico </v>
      </c>
      <c r="D164" s="169" t="s">
        <v>2579</v>
      </c>
      <c r="E164" s="170"/>
    </row>
    <row r="165" spans="1:5" ht="18" x14ac:dyDescent="0.25">
      <c r="A165" s="133" t="str">
        <f>VLOOKUP(B165,'[1]LISTADO ATM'!$A$2:$C$822,3,0)</f>
        <v>DISTRITO NACIONAL</v>
      </c>
      <c r="B165" s="141">
        <v>967</v>
      </c>
      <c r="C165" s="133" t="str">
        <f>VLOOKUP(B165,'[1]LISTADO ATM'!$A$2:$B$822,2,0)</f>
        <v xml:space="preserve">ATM UNP Hiper Olé Autopista Duarte </v>
      </c>
      <c r="D165" s="169" t="s">
        <v>2579</v>
      </c>
      <c r="E165" s="170"/>
    </row>
    <row r="166" spans="1:5" ht="18" x14ac:dyDescent="0.25">
      <c r="A166" s="133" t="str">
        <f>VLOOKUP(B166,'[1]LISTADO ATM'!$A$2:$C$822,3,0)</f>
        <v>DISTRITO NACIONAL</v>
      </c>
      <c r="B166" s="141">
        <v>980</v>
      </c>
      <c r="C166" s="133" t="str">
        <f>VLOOKUP(B166,'[1]LISTADO ATM'!$A$2:$B$822,2,0)</f>
        <v xml:space="preserve">ATM Oficina Bella Vista Mall II </v>
      </c>
      <c r="D166" s="169" t="s">
        <v>2579</v>
      </c>
      <c r="E166" s="170"/>
    </row>
    <row r="167" spans="1:5" ht="18" x14ac:dyDescent="0.25">
      <c r="A167" s="133" t="str">
        <f>VLOOKUP(B167,'[1]LISTADO ATM'!$A$2:$C$822,3,0)</f>
        <v>NORTE</v>
      </c>
      <c r="B167" s="141">
        <v>990</v>
      </c>
      <c r="C167" s="133" t="str">
        <f>VLOOKUP(B167,'[1]LISTADO ATM'!$A$2:$B$822,2,0)</f>
        <v xml:space="preserve">ATM Autoservicio Bonao II </v>
      </c>
      <c r="D167" s="169" t="s">
        <v>2579</v>
      </c>
      <c r="E167" s="170"/>
    </row>
    <row r="168" spans="1:5" ht="18" x14ac:dyDescent="0.25">
      <c r="A168" s="133" t="str">
        <f>VLOOKUP(B168,'[1]LISTADO ATM'!$A$2:$C$822,3,0)</f>
        <v>DISTRITO NACIONAL</v>
      </c>
      <c r="B168" s="141">
        <v>515</v>
      </c>
      <c r="C168" s="133" t="str">
        <f>VLOOKUP(B168,'[1]LISTADO ATM'!$A$2:$B$822,2,0)</f>
        <v xml:space="preserve">ATM Oficina Agora Mall I </v>
      </c>
      <c r="D168" s="169" t="s">
        <v>2601</v>
      </c>
      <c r="E168" s="170"/>
    </row>
    <row r="169" spans="1:5" ht="18.75" thickBot="1" x14ac:dyDescent="0.3">
      <c r="A169" s="137" t="s">
        <v>2468</v>
      </c>
      <c r="B169" s="149">
        <f>COUNT(B127:B168)</f>
        <v>42</v>
      </c>
      <c r="C169" s="147"/>
      <c r="D169" s="134"/>
      <c r="E169" s="135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  <row r="617" spans="1:5" x14ac:dyDescent="0.25">
      <c r="A617" s="116"/>
      <c r="C617" s="116"/>
      <c r="D617" s="116"/>
      <c r="E617" s="116"/>
    </row>
    <row r="618" spans="1:5" x14ac:dyDescent="0.25">
      <c r="A618" s="116"/>
      <c r="C618" s="116"/>
      <c r="D618" s="116"/>
      <c r="E618" s="116"/>
    </row>
    <row r="619" spans="1:5" x14ac:dyDescent="0.25">
      <c r="A619" s="116"/>
      <c r="C619" s="116"/>
      <c r="D619" s="116"/>
      <c r="E619" s="116"/>
    </row>
    <row r="620" spans="1:5" x14ac:dyDescent="0.25">
      <c r="A620" s="116"/>
      <c r="C620" s="116"/>
      <c r="D620" s="116"/>
      <c r="E620" s="116"/>
    </row>
    <row r="621" spans="1:5" x14ac:dyDescent="0.25">
      <c r="A621" s="116"/>
      <c r="C621" s="116"/>
      <c r="D621" s="116"/>
      <c r="E621" s="116"/>
    </row>
    <row r="622" spans="1:5" x14ac:dyDescent="0.25">
      <c r="A622" s="116"/>
      <c r="C622" s="116"/>
      <c r="D622" s="116"/>
      <c r="E622" s="116"/>
    </row>
    <row r="623" spans="1:5" x14ac:dyDescent="0.25">
      <c r="A623" s="116"/>
      <c r="C623" s="116"/>
      <c r="D623" s="116"/>
      <c r="E623" s="116"/>
    </row>
    <row r="624" spans="1:5" x14ac:dyDescent="0.25">
      <c r="A624" s="116"/>
      <c r="C624" s="116"/>
      <c r="D624" s="116"/>
      <c r="E624" s="116"/>
    </row>
    <row r="625" spans="1:5" x14ac:dyDescent="0.25">
      <c r="A625" s="116"/>
      <c r="C625" s="116"/>
      <c r="D625" s="116"/>
      <c r="E625" s="116"/>
    </row>
    <row r="626" spans="1:5" x14ac:dyDescent="0.25">
      <c r="A626" s="116"/>
      <c r="C626" s="116"/>
      <c r="D626" s="116"/>
      <c r="E626" s="116"/>
    </row>
    <row r="627" spans="1:5" x14ac:dyDescent="0.25">
      <c r="A627" s="116"/>
      <c r="C627" s="116"/>
      <c r="D627" s="116"/>
      <c r="E627" s="116"/>
    </row>
    <row r="628" spans="1:5" x14ac:dyDescent="0.25">
      <c r="A628" s="116"/>
      <c r="C628" s="116"/>
      <c r="D628" s="116"/>
      <c r="E628" s="116"/>
    </row>
    <row r="629" spans="1:5" x14ac:dyDescent="0.25">
      <c r="A629" s="116"/>
      <c r="C629" s="116"/>
      <c r="D629" s="116"/>
      <c r="E629" s="116"/>
    </row>
    <row r="630" spans="1:5" x14ac:dyDescent="0.25">
      <c r="A630" s="116"/>
      <c r="C630" s="116"/>
      <c r="D630" s="116"/>
      <c r="E630" s="116"/>
    </row>
    <row r="631" spans="1:5" x14ac:dyDescent="0.25">
      <c r="A631" s="116"/>
      <c r="C631" s="116"/>
      <c r="D631" s="116"/>
      <c r="E631" s="116"/>
    </row>
    <row r="632" spans="1:5" x14ac:dyDescent="0.25">
      <c r="A632" s="116"/>
      <c r="C632" s="116"/>
      <c r="D632" s="116"/>
      <c r="E632" s="116"/>
    </row>
    <row r="633" spans="1:5" x14ac:dyDescent="0.25">
      <c r="A633" s="116"/>
      <c r="C633" s="116"/>
      <c r="D633" s="116"/>
      <c r="E633" s="116"/>
    </row>
    <row r="634" spans="1:5" x14ac:dyDescent="0.25">
      <c r="A634" s="116"/>
      <c r="C634" s="116"/>
      <c r="D634" s="116"/>
      <c r="E634" s="116"/>
    </row>
    <row r="635" spans="1:5" x14ac:dyDescent="0.25">
      <c r="A635" s="116"/>
      <c r="C635" s="116"/>
      <c r="D635" s="116"/>
      <c r="E635" s="116"/>
    </row>
    <row r="636" spans="1:5" x14ac:dyDescent="0.25">
      <c r="A636" s="116"/>
      <c r="C636" s="116"/>
      <c r="D636" s="116"/>
      <c r="E636" s="116"/>
    </row>
  </sheetData>
  <sortState xmlns:xlrd2="http://schemas.microsoft.com/office/spreadsheetml/2017/richdata2" ref="A53:F81">
    <sortCondition ref="E53"/>
  </sortState>
  <mergeCells count="55">
    <mergeCell ref="A56:E56"/>
    <mergeCell ref="C65:E65"/>
    <mergeCell ref="F1:G1"/>
    <mergeCell ref="A1:E1"/>
    <mergeCell ref="A2:E2"/>
    <mergeCell ref="A7:E7"/>
    <mergeCell ref="C54:E54"/>
    <mergeCell ref="A67:E67"/>
    <mergeCell ref="A103:E103"/>
    <mergeCell ref="A114:E114"/>
    <mergeCell ref="A122:B122"/>
    <mergeCell ref="A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6:E166"/>
    <mergeCell ref="D167:E167"/>
    <mergeCell ref="D168:E168"/>
    <mergeCell ref="D161:E161"/>
    <mergeCell ref="D162:E162"/>
    <mergeCell ref="D163:E163"/>
    <mergeCell ref="D164:E164"/>
    <mergeCell ref="D165:E165"/>
  </mergeCells>
  <phoneticPr fontId="46" type="noConversion"/>
  <conditionalFormatting sqref="B637:B1048576">
    <cfRule type="duplicateValues" dxfId="150" priority="1899"/>
    <cfRule type="duplicateValues" dxfId="149" priority="1901"/>
  </conditionalFormatting>
  <conditionalFormatting sqref="E637:E1048576">
    <cfRule type="duplicateValues" dxfId="148" priority="1902"/>
  </conditionalFormatting>
  <conditionalFormatting sqref="B637:B1048576">
    <cfRule type="duplicateValues" dxfId="147" priority="1424"/>
  </conditionalFormatting>
  <conditionalFormatting sqref="B424:B636">
    <cfRule type="duplicateValues" dxfId="146" priority="1414"/>
  </conditionalFormatting>
  <conditionalFormatting sqref="B424:B636">
    <cfRule type="duplicateValues" dxfId="145" priority="1421"/>
  </conditionalFormatting>
  <conditionalFormatting sqref="E424:E636">
    <cfRule type="duplicateValues" dxfId="144" priority="1423"/>
  </conditionalFormatting>
  <conditionalFormatting sqref="B424:B1048576">
    <cfRule type="duplicateValues" dxfId="143" priority="1241"/>
  </conditionalFormatting>
  <conditionalFormatting sqref="B215:B423">
    <cfRule type="duplicateValues" dxfId="142" priority="170"/>
  </conditionalFormatting>
  <conditionalFormatting sqref="E215:E423">
    <cfRule type="duplicateValues" dxfId="141" priority="172"/>
  </conditionalFormatting>
  <conditionalFormatting sqref="B171:B214">
    <cfRule type="duplicateValues" dxfId="140" priority="127348"/>
  </conditionalFormatting>
  <conditionalFormatting sqref="E171:E214">
    <cfRule type="duplicateValues" dxfId="139" priority="127349"/>
  </conditionalFormatting>
  <conditionalFormatting sqref="E171:E214">
    <cfRule type="duplicateValues" dxfId="138" priority="127350"/>
  </conditionalFormatting>
  <conditionalFormatting sqref="B1:B170">
    <cfRule type="duplicateValues" dxfId="137" priority="44"/>
    <cfRule type="duplicateValues" dxfId="136" priority="47"/>
  </conditionalFormatting>
  <conditionalFormatting sqref="E169:E170 E1:E9 E30:E31 E17:E25 E120:E127 E101:E118 E54:E74">
    <cfRule type="duplicateValues" dxfId="135" priority="46"/>
  </conditionalFormatting>
  <conditionalFormatting sqref="E75 E15:E16">
    <cfRule type="duplicateValues" dxfId="134" priority="45"/>
  </conditionalFormatting>
  <conditionalFormatting sqref="E82:E83 E38 E33 E10">
    <cfRule type="duplicateValues" dxfId="133" priority="43"/>
  </conditionalFormatting>
  <conditionalFormatting sqref="E39:E43">
    <cfRule type="duplicateValues" dxfId="132" priority="42"/>
  </conditionalFormatting>
  <conditionalFormatting sqref="E119">
    <cfRule type="duplicateValues" dxfId="131" priority="41"/>
  </conditionalFormatting>
  <conditionalFormatting sqref="E76:E81 E11:E14 E26:E29 E50:E53">
    <cfRule type="duplicateValues" dxfId="130" priority="48"/>
  </conditionalFormatting>
  <conditionalFormatting sqref="E128">
    <cfRule type="duplicateValues" dxfId="129" priority="40"/>
  </conditionalFormatting>
  <conditionalFormatting sqref="E129">
    <cfRule type="duplicateValues" dxfId="128" priority="39"/>
  </conditionalFormatting>
  <conditionalFormatting sqref="E130">
    <cfRule type="duplicateValues" dxfId="127" priority="38"/>
  </conditionalFormatting>
  <conditionalFormatting sqref="E131">
    <cfRule type="duplicateValues" dxfId="126" priority="37"/>
  </conditionalFormatting>
  <conditionalFormatting sqref="E132">
    <cfRule type="duplicateValues" dxfId="125" priority="36"/>
  </conditionalFormatting>
  <conditionalFormatting sqref="E133">
    <cfRule type="duplicateValues" dxfId="124" priority="35"/>
  </conditionalFormatting>
  <conditionalFormatting sqref="E134">
    <cfRule type="duplicateValues" dxfId="123" priority="34"/>
  </conditionalFormatting>
  <conditionalFormatting sqref="E135">
    <cfRule type="duplicateValues" dxfId="122" priority="33"/>
  </conditionalFormatting>
  <conditionalFormatting sqref="E136">
    <cfRule type="duplicateValues" dxfId="121" priority="32"/>
  </conditionalFormatting>
  <conditionalFormatting sqref="E137">
    <cfRule type="duplicateValues" dxfId="120" priority="31"/>
  </conditionalFormatting>
  <conditionalFormatting sqref="E138">
    <cfRule type="duplicateValues" dxfId="119" priority="30"/>
  </conditionalFormatting>
  <conditionalFormatting sqref="E139">
    <cfRule type="duplicateValues" dxfId="118" priority="29"/>
  </conditionalFormatting>
  <conditionalFormatting sqref="E140">
    <cfRule type="duplicateValues" dxfId="117" priority="28"/>
  </conditionalFormatting>
  <conditionalFormatting sqref="E168">
    <cfRule type="duplicateValues" dxfId="116" priority="27"/>
  </conditionalFormatting>
  <conditionalFormatting sqref="E84:E100 E32 E34:E37 E44:E47">
    <cfRule type="duplicateValues" dxfId="115" priority="49"/>
  </conditionalFormatting>
  <conditionalFormatting sqref="E48:E49">
    <cfRule type="duplicateValues" dxfId="114" priority="26"/>
  </conditionalFormatting>
  <conditionalFormatting sqref="E141">
    <cfRule type="duplicateValues" dxfId="113" priority="25"/>
  </conditionalFormatting>
  <conditionalFormatting sqref="E142">
    <cfRule type="duplicateValues" dxfId="112" priority="24"/>
  </conditionalFormatting>
  <conditionalFormatting sqref="E143">
    <cfRule type="duplicateValues" dxfId="111" priority="23"/>
  </conditionalFormatting>
  <conditionalFormatting sqref="E144">
    <cfRule type="duplicateValues" dxfId="110" priority="22"/>
  </conditionalFormatting>
  <conditionalFormatting sqref="E145">
    <cfRule type="duplicateValues" dxfId="109" priority="21"/>
  </conditionalFormatting>
  <conditionalFormatting sqref="E146">
    <cfRule type="duplicateValues" dxfId="108" priority="20"/>
  </conditionalFormatting>
  <conditionalFormatting sqref="E147">
    <cfRule type="duplicateValues" dxfId="107" priority="19"/>
  </conditionalFormatting>
  <conditionalFormatting sqref="E148">
    <cfRule type="duplicateValues" dxfId="106" priority="18"/>
  </conditionalFormatting>
  <conditionalFormatting sqref="E149">
    <cfRule type="duplicateValues" dxfId="105" priority="17"/>
  </conditionalFormatting>
  <conditionalFormatting sqref="E150">
    <cfRule type="duplicateValues" dxfId="104" priority="16"/>
  </conditionalFormatting>
  <conditionalFormatting sqref="E151">
    <cfRule type="duplicateValues" dxfId="103" priority="15"/>
  </conditionalFormatting>
  <conditionalFormatting sqref="E152">
    <cfRule type="duplicateValues" dxfId="102" priority="14"/>
  </conditionalFormatting>
  <conditionalFormatting sqref="E153">
    <cfRule type="duplicateValues" dxfId="101" priority="13"/>
  </conditionalFormatting>
  <conditionalFormatting sqref="E154">
    <cfRule type="duplicateValues" dxfId="100" priority="12"/>
  </conditionalFormatting>
  <conditionalFormatting sqref="E155">
    <cfRule type="duplicateValues" dxfId="99" priority="11"/>
  </conditionalFormatting>
  <conditionalFormatting sqref="E156">
    <cfRule type="duplicateValues" dxfId="98" priority="10"/>
  </conditionalFormatting>
  <conditionalFormatting sqref="E157">
    <cfRule type="duplicateValues" dxfId="97" priority="9"/>
  </conditionalFormatting>
  <conditionalFormatting sqref="E158">
    <cfRule type="duplicateValues" dxfId="96" priority="8"/>
  </conditionalFormatting>
  <conditionalFormatting sqref="E159">
    <cfRule type="duplicateValues" dxfId="95" priority="7"/>
  </conditionalFormatting>
  <conditionalFormatting sqref="E160">
    <cfRule type="duplicateValues" dxfId="94" priority="6"/>
  </conditionalFormatting>
  <conditionalFormatting sqref="E161">
    <cfRule type="duplicateValues" dxfId="93" priority="5"/>
  </conditionalFormatting>
  <conditionalFormatting sqref="E162">
    <cfRule type="duplicateValues" dxfId="92" priority="4"/>
  </conditionalFormatting>
  <conditionalFormatting sqref="E163">
    <cfRule type="duplicateValues" dxfId="91" priority="50"/>
  </conditionalFormatting>
  <conditionalFormatting sqref="E164">
    <cfRule type="duplicateValues" dxfId="90" priority="3"/>
  </conditionalFormatting>
  <conditionalFormatting sqref="E165">
    <cfRule type="duplicateValues" dxfId="89" priority="2"/>
  </conditionalFormatting>
  <conditionalFormatting sqref="E166">
    <cfRule type="duplicateValues" dxfId="88" priority="1"/>
  </conditionalFormatting>
  <conditionalFormatting sqref="E167">
    <cfRule type="duplicateValues" dxfId="87" priority="51"/>
  </conditionalFormatting>
  <hyperlinks>
    <hyperlink ref="E92" r:id="rId1" display="javascript:do_default(1)" xr:uid="{00000000-0004-0000-0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3">
        <v>214</v>
      </c>
      <c r="B149" s="153" t="s">
        <v>2588</v>
      </c>
      <c r="C149" s="153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3">
        <v>349</v>
      </c>
      <c r="B246" s="153" t="s">
        <v>2589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2582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3">
        <v>479</v>
      </c>
      <c r="B344" s="153" t="s">
        <v>2590</v>
      </c>
      <c r="C344" s="153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 xr:uid="{00000000-0009-0000-0000-000009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4:A1048576 A1:A829">
    <cfRule type="duplicateValues" dxfId="86" priority="6"/>
  </conditionalFormatting>
  <conditionalFormatting sqref="A830">
    <cfRule type="duplicateValues" dxfId="85" priority="5"/>
  </conditionalFormatting>
  <conditionalFormatting sqref="A831">
    <cfRule type="duplicateValues" dxfId="84" priority="4"/>
  </conditionalFormatting>
  <conditionalFormatting sqref="A832">
    <cfRule type="duplicateValues" dxfId="83" priority="3"/>
  </conditionalFormatting>
  <conditionalFormatting sqref="A833">
    <cfRule type="duplicateValues" dxfId="82" priority="2"/>
  </conditionalFormatting>
  <conditionalFormatting sqref="A1:A1048576">
    <cfRule type="duplicateValues" dxfId="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5" t="s">
        <v>2417</v>
      </c>
      <c r="B1" s="196"/>
      <c r="C1" s="196"/>
      <c r="D1" s="196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5" t="s">
        <v>2426</v>
      </c>
      <c r="B18" s="196"/>
      <c r="C18" s="196"/>
      <c r="D18" s="196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0" priority="18"/>
  </conditionalFormatting>
  <conditionalFormatting sqref="B7:B8">
    <cfRule type="duplicateValues" dxfId="79" priority="17"/>
  </conditionalFormatting>
  <conditionalFormatting sqref="A7:A8">
    <cfRule type="duplicateValues" dxfId="78" priority="15"/>
    <cfRule type="duplicateValues" dxfId="7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2021-07-25T20:11:54Z</dcterms:modified>
</cp:coreProperties>
</file>