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6\"/>
    </mc:Choice>
  </mc:AlternateContent>
  <xr:revisionPtr revIDLastSave="0" documentId="13_ncr:1_{8B0524A8-CFF2-4176-8437-29EA4C384C5F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Efectivo'!$A$43:$E$72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8" i="1" l="1"/>
  <c r="F298" i="1"/>
  <c r="G298" i="1"/>
  <c r="H298" i="1"/>
  <c r="I298" i="1"/>
  <c r="J298" i="1"/>
  <c r="K298" i="1"/>
  <c r="A299" i="1"/>
  <c r="F299" i="1"/>
  <c r="G299" i="1"/>
  <c r="H299" i="1"/>
  <c r="I299" i="1"/>
  <c r="J299" i="1"/>
  <c r="K299" i="1"/>
  <c r="A300" i="1"/>
  <c r="F300" i="1"/>
  <c r="G300" i="1"/>
  <c r="H300" i="1"/>
  <c r="I300" i="1"/>
  <c r="J300" i="1"/>
  <c r="K300" i="1"/>
  <c r="A301" i="1"/>
  <c r="F301" i="1"/>
  <c r="G301" i="1"/>
  <c r="H301" i="1"/>
  <c r="I301" i="1"/>
  <c r="J301" i="1"/>
  <c r="K301" i="1"/>
  <c r="A302" i="1"/>
  <c r="F302" i="1"/>
  <c r="G302" i="1"/>
  <c r="H302" i="1"/>
  <c r="I302" i="1"/>
  <c r="J302" i="1"/>
  <c r="K302" i="1"/>
  <c r="A303" i="1"/>
  <c r="F303" i="1"/>
  <c r="G303" i="1"/>
  <c r="H303" i="1"/>
  <c r="I303" i="1"/>
  <c r="J303" i="1"/>
  <c r="K303" i="1"/>
  <c r="A304" i="1"/>
  <c r="F304" i="1"/>
  <c r="G304" i="1"/>
  <c r="H304" i="1"/>
  <c r="I304" i="1"/>
  <c r="J304" i="1"/>
  <c r="K304" i="1"/>
  <c r="A305" i="1"/>
  <c r="F305" i="1"/>
  <c r="G305" i="1"/>
  <c r="H305" i="1"/>
  <c r="I305" i="1"/>
  <c r="J305" i="1"/>
  <c r="K305" i="1"/>
  <c r="A306" i="1"/>
  <c r="F306" i="1"/>
  <c r="G306" i="1"/>
  <c r="H306" i="1"/>
  <c r="I306" i="1"/>
  <c r="J306" i="1"/>
  <c r="K306" i="1"/>
  <c r="A307" i="1"/>
  <c r="F307" i="1"/>
  <c r="G307" i="1"/>
  <c r="H307" i="1"/>
  <c r="I307" i="1"/>
  <c r="J307" i="1"/>
  <c r="K307" i="1"/>
  <c r="A247" i="1"/>
  <c r="F247" i="1"/>
  <c r="G247" i="1"/>
  <c r="H247" i="1"/>
  <c r="I247" i="1"/>
  <c r="J247" i="1"/>
  <c r="K247" i="1"/>
  <c r="A223" i="1"/>
  <c r="F223" i="1"/>
  <c r="G223" i="1"/>
  <c r="H223" i="1"/>
  <c r="I223" i="1"/>
  <c r="J223" i="1"/>
  <c r="K223" i="1"/>
  <c r="A224" i="1"/>
  <c r="F224" i="1"/>
  <c r="G224" i="1"/>
  <c r="H224" i="1"/>
  <c r="I224" i="1"/>
  <c r="J224" i="1"/>
  <c r="K224" i="1"/>
  <c r="A225" i="1"/>
  <c r="F225" i="1"/>
  <c r="G225" i="1"/>
  <c r="H225" i="1"/>
  <c r="I225" i="1"/>
  <c r="J225" i="1"/>
  <c r="K225" i="1"/>
  <c r="A226" i="1"/>
  <c r="F226" i="1"/>
  <c r="G226" i="1"/>
  <c r="H226" i="1"/>
  <c r="I226" i="1"/>
  <c r="J226" i="1"/>
  <c r="K226" i="1"/>
  <c r="A221" i="1"/>
  <c r="F221" i="1"/>
  <c r="G221" i="1"/>
  <c r="H221" i="1"/>
  <c r="I221" i="1"/>
  <c r="J221" i="1"/>
  <c r="K221" i="1"/>
  <c r="A222" i="1"/>
  <c r="F222" i="1"/>
  <c r="G222" i="1"/>
  <c r="H222" i="1"/>
  <c r="I222" i="1"/>
  <c r="J222" i="1"/>
  <c r="K222" i="1"/>
  <c r="A248" i="1"/>
  <c r="F248" i="1"/>
  <c r="G248" i="1"/>
  <c r="H248" i="1"/>
  <c r="I248" i="1"/>
  <c r="J248" i="1"/>
  <c r="K248" i="1"/>
  <c r="A201" i="1"/>
  <c r="F201" i="1"/>
  <c r="G201" i="1"/>
  <c r="H201" i="1"/>
  <c r="I201" i="1"/>
  <c r="J201" i="1"/>
  <c r="K201" i="1"/>
  <c r="A227" i="1"/>
  <c r="F227" i="1"/>
  <c r="G227" i="1"/>
  <c r="H227" i="1"/>
  <c r="I227" i="1"/>
  <c r="J227" i="1"/>
  <c r="K227" i="1"/>
  <c r="A202" i="1"/>
  <c r="F202" i="1"/>
  <c r="G202" i="1"/>
  <c r="H202" i="1"/>
  <c r="I202" i="1"/>
  <c r="J202" i="1"/>
  <c r="K202" i="1"/>
  <c r="A203" i="1"/>
  <c r="F203" i="1"/>
  <c r="G203" i="1"/>
  <c r="H203" i="1"/>
  <c r="I203" i="1"/>
  <c r="J203" i="1"/>
  <c r="K203" i="1"/>
  <c r="A204" i="1"/>
  <c r="F204" i="1"/>
  <c r="G204" i="1"/>
  <c r="H204" i="1"/>
  <c r="I204" i="1"/>
  <c r="J204" i="1"/>
  <c r="K204" i="1"/>
  <c r="A249" i="1"/>
  <c r="F249" i="1"/>
  <c r="G249" i="1"/>
  <c r="H249" i="1"/>
  <c r="I249" i="1"/>
  <c r="J249" i="1"/>
  <c r="K249" i="1"/>
  <c r="A205" i="1"/>
  <c r="F205" i="1"/>
  <c r="G205" i="1"/>
  <c r="H205" i="1"/>
  <c r="I205" i="1"/>
  <c r="J205" i="1"/>
  <c r="K205" i="1"/>
  <c r="A206" i="1"/>
  <c r="F206" i="1"/>
  <c r="G206" i="1"/>
  <c r="H206" i="1"/>
  <c r="I206" i="1"/>
  <c r="J206" i="1"/>
  <c r="K206" i="1"/>
  <c r="A207" i="1"/>
  <c r="F207" i="1"/>
  <c r="G207" i="1"/>
  <c r="H207" i="1"/>
  <c r="I207" i="1"/>
  <c r="J207" i="1"/>
  <c r="K207" i="1"/>
  <c r="A208" i="1"/>
  <c r="F208" i="1"/>
  <c r="G208" i="1"/>
  <c r="H208" i="1"/>
  <c r="I208" i="1"/>
  <c r="J208" i="1"/>
  <c r="K208" i="1"/>
  <c r="A279" i="1"/>
  <c r="F279" i="1"/>
  <c r="G279" i="1"/>
  <c r="H279" i="1"/>
  <c r="I279" i="1"/>
  <c r="J279" i="1"/>
  <c r="K279" i="1"/>
  <c r="A209" i="1"/>
  <c r="F209" i="1"/>
  <c r="G209" i="1"/>
  <c r="H209" i="1"/>
  <c r="I209" i="1"/>
  <c r="J209" i="1"/>
  <c r="K209" i="1"/>
  <c r="A269" i="1"/>
  <c r="F269" i="1"/>
  <c r="G269" i="1"/>
  <c r="H269" i="1"/>
  <c r="I269" i="1"/>
  <c r="J269" i="1"/>
  <c r="K269" i="1"/>
  <c r="A270" i="1"/>
  <c r="F270" i="1"/>
  <c r="G270" i="1"/>
  <c r="H270" i="1"/>
  <c r="I270" i="1"/>
  <c r="J270" i="1"/>
  <c r="K270" i="1"/>
  <c r="A271" i="1"/>
  <c r="F271" i="1"/>
  <c r="G271" i="1"/>
  <c r="H271" i="1"/>
  <c r="I271" i="1"/>
  <c r="J271" i="1"/>
  <c r="K271" i="1"/>
  <c r="A210" i="1"/>
  <c r="F210" i="1"/>
  <c r="G210" i="1"/>
  <c r="H210" i="1"/>
  <c r="I210" i="1"/>
  <c r="J210" i="1"/>
  <c r="K210" i="1"/>
  <c r="A278" i="1"/>
  <c r="F278" i="1"/>
  <c r="G278" i="1"/>
  <c r="H278" i="1"/>
  <c r="I278" i="1"/>
  <c r="J278" i="1"/>
  <c r="K278" i="1"/>
  <c r="A294" i="1"/>
  <c r="F294" i="1"/>
  <c r="G294" i="1"/>
  <c r="H294" i="1"/>
  <c r="I294" i="1"/>
  <c r="J294" i="1"/>
  <c r="K294" i="1"/>
  <c r="A272" i="1"/>
  <c r="F272" i="1"/>
  <c r="G272" i="1"/>
  <c r="H272" i="1"/>
  <c r="I272" i="1"/>
  <c r="J272" i="1"/>
  <c r="K272" i="1"/>
  <c r="A273" i="1"/>
  <c r="F273" i="1"/>
  <c r="G273" i="1"/>
  <c r="H273" i="1"/>
  <c r="I273" i="1"/>
  <c r="J273" i="1"/>
  <c r="K273" i="1"/>
  <c r="A295" i="1"/>
  <c r="F295" i="1"/>
  <c r="G295" i="1"/>
  <c r="H295" i="1"/>
  <c r="I295" i="1"/>
  <c r="J295" i="1"/>
  <c r="K295" i="1"/>
  <c r="A274" i="1"/>
  <c r="F274" i="1"/>
  <c r="G274" i="1"/>
  <c r="H274" i="1"/>
  <c r="I274" i="1"/>
  <c r="J274" i="1"/>
  <c r="K274" i="1"/>
  <c r="A275" i="1"/>
  <c r="F275" i="1"/>
  <c r="G275" i="1"/>
  <c r="H275" i="1"/>
  <c r="I275" i="1"/>
  <c r="J275" i="1"/>
  <c r="K275" i="1"/>
  <c r="A296" i="1"/>
  <c r="F296" i="1"/>
  <c r="G296" i="1"/>
  <c r="H296" i="1"/>
  <c r="I296" i="1"/>
  <c r="J296" i="1"/>
  <c r="K296" i="1"/>
  <c r="A276" i="1"/>
  <c r="F276" i="1"/>
  <c r="G276" i="1"/>
  <c r="H276" i="1"/>
  <c r="I276" i="1"/>
  <c r="J276" i="1"/>
  <c r="K276" i="1"/>
  <c r="A277" i="1"/>
  <c r="F277" i="1"/>
  <c r="G277" i="1"/>
  <c r="H277" i="1"/>
  <c r="I277" i="1"/>
  <c r="J277" i="1"/>
  <c r="K277" i="1"/>
  <c r="K297" i="1"/>
  <c r="J297" i="1"/>
  <c r="I297" i="1"/>
  <c r="H297" i="1"/>
  <c r="G297" i="1"/>
  <c r="F297" i="1"/>
  <c r="A297" i="1"/>
  <c r="F220" i="1"/>
  <c r="G220" i="1"/>
  <c r="H220" i="1"/>
  <c r="I220" i="1"/>
  <c r="J220" i="1"/>
  <c r="K220" i="1"/>
  <c r="F173" i="1"/>
  <c r="G173" i="1"/>
  <c r="H173" i="1"/>
  <c r="I173" i="1"/>
  <c r="J173" i="1"/>
  <c r="K173" i="1"/>
  <c r="F200" i="1"/>
  <c r="G200" i="1"/>
  <c r="H200" i="1"/>
  <c r="I200" i="1"/>
  <c r="J200" i="1"/>
  <c r="K200" i="1"/>
  <c r="F246" i="1"/>
  <c r="G246" i="1"/>
  <c r="H246" i="1"/>
  <c r="I246" i="1"/>
  <c r="J246" i="1"/>
  <c r="K246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245" i="1"/>
  <c r="G245" i="1"/>
  <c r="H245" i="1"/>
  <c r="I245" i="1"/>
  <c r="J245" i="1"/>
  <c r="K245" i="1"/>
  <c r="F197" i="1"/>
  <c r="G197" i="1"/>
  <c r="H197" i="1"/>
  <c r="I197" i="1"/>
  <c r="J197" i="1"/>
  <c r="K197" i="1"/>
  <c r="F268" i="1"/>
  <c r="G268" i="1"/>
  <c r="H268" i="1"/>
  <c r="I268" i="1"/>
  <c r="J268" i="1"/>
  <c r="K268" i="1"/>
  <c r="F196" i="1"/>
  <c r="G196" i="1"/>
  <c r="H196" i="1"/>
  <c r="I196" i="1"/>
  <c r="J196" i="1"/>
  <c r="K196" i="1"/>
  <c r="F293" i="1"/>
  <c r="G293" i="1"/>
  <c r="H293" i="1"/>
  <c r="I293" i="1"/>
  <c r="J293" i="1"/>
  <c r="K293" i="1"/>
  <c r="F267" i="1"/>
  <c r="G267" i="1"/>
  <c r="H267" i="1"/>
  <c r="I267" i="1"/>
  <c r="J267" i="1"/>
  <c r="K267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266" i="1"/>
  <c r="G266" i="1"/>
  <c r="H266" i="1"/>
  <c r="I266" i="1"/>
  <c r="J266" i="1"/>
  <c r="K266" i="1"/>
  <c r="F193" i="1"/>
  <c r="G193" i="1"/>
  <c r="H193" i="1"/>
  <c r="I193" i="1"/>
  <c r="J193" i="1"/>
  <c r="K193" i="1"/>
  <c r="F265" i="1"/>
  <c r="G265" i="1"/>
  <c r="H265" i="1"/>
  <c r="I265" i="1"/>
  <c r="J265" i="1"/>
  <c r="K265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292" i="1"/>
  <c r="G292" i="1"/>
  <c r="H292" i="1"/>
  <c r="I292" i="1"/>
  <c r="J292" i="1"/>
  <c r="K292" i="1"/>
  <c r="F291" i="1"/>
  <c r="G291" i="1"/>
  <c r="H291" i="1"/>
  <c r="I291" i="1"/>
  <c r="J291" i="1"/>
  <c r="K291" i="1"/>
  <c r="A220" i="1"/>
  <c r="A173" i="1"/>
  <c r="A200" i="1"/>
  <c r="A246" i="1"/>
  <c r="A199" i="1"/>
  <c r="A198" i="1"/>
  <c r="A245" i="1"/>
  <c r="A197" i="1"/>
  <c r="A268" i="1"/>
  <c r="A196" i="1"/>
  <c r="A293" i="1"/>
  <c r="A267" i="1"/>
  <c r="A195" i="1"/>
  <c r="A194" i="1"/>
  <c r="A266" i="1"/>
  <c r="A193" i="1"/>
  <c r="A265" i="1"/>
  <c r="A192" i="1"/>
  <c r="A191" i="1"/>
  <c r="A292" i="1"/>
  <c r="A291" i="1"/>
  <c r="B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B195" i="16"/>
  <c r="C194" i="16"/>
  <c r="A194" i="16"/>
  <c r="C193" i="16"/>
  <c r="A193" i="16"/>
  <c r="C192" i="16"/>
  <c r="A192" i="16"/>
  <c r="C191" i="16"/>
  <c r="A191" i="16"/>
  <c r="C190" i="16"/>
  <c r="A190" i="16"/>
  <c r="B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8" i="16" l="1"/>
  <c r="F25" i="1"/>
  <c r="G25" i="1"/>
  <c r="H25" i="1"/>
  <c r="I25" i="1"/>
  <c r="J25" i="1"/>
  <c r="K25" i="1"/>
  <c r="F66" i="1"/>
  <c r="G66" i="1"/>
  <c r="H66" i="1"/>
  <c r="I66" i="1"/>
  <c r="J66" i="1"/>
  <c r="K66" i="1"/>
  <c r="A25" i="1"/>
  <c r="A66" i="1"/>
  <c r="F290" i="1"/>
  <c r="G290" i="1"/>
  <c r="H290" i="1"/>
  <c r="I290" i="1"/>
  <c r="J290" i="1"/>
  <c r="K290" i="1"/>
  <c r="F289" i="1"/>
  <c r="G289" i="1"/>
  <c r="H289" i="1"/>
  <c r="I289" i="1"/>
  <c r="J289" i="1"/>
  <c r="K289" i="1"/>
  <c r="F288" i="1"/>
  <c r="G288" i="1"/>
  <c r="H288" i="1"/>
  <c r="I288" i="1"/>
  <c r="J288" i="1"/>
  <c r="K288" i="1"/>
  <c r="F287" i="1"/>
  <c r="G287" i="1"/>
  <c r="H287" i="1"/>
  <c r="I287" i="1"/>
  <c r="J287" i="1"/>
  <c r="K287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264" i="1"/>
  <c r="G264" i="1"/>
  <c r="H264" i="1"/>
  <c r="I264" i="1"/>
  <c r="J264" i="1"/>
  <c r="K264" i="1"/>
  <c r="F263" i="1"/>
  <c r="G263" i="1"/>
  <c r="H263" i="1"/>
  <c r="I263" i="1"/>
  <c r="J263" i="1"/>
  <c r="K263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262" i="1"/>
  <c r="G262" i="1"/>
  <c r="H262" i="1"/>
  <c r="I262" i="1"/>
  <c r="J262" i="1"/>
  <c r="K262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242" i="1"/>
  <c r="G242" i="1"/>
  <c r="H242" i="1"/>
  <c r="I242" i="1"/>
  <c r="J242" i="1"/>
  <c r="K242" i="1"/>
  <c r="F156" i="1"/>
  <c r="G156" i="1"/>
  <c r="H156" i="1"/>
  <c r="I156" i="1"/>
  <c r="J156" i="1"/>
  <c r="K156" i="1"/>
  <c r="F261" i="1"/>
  <c r="G261" i="1"/>
  <c r="H261" i="1"/>
  <c r="I261" i="1"/>
  <c r="J261" i="1"/>
  <c r="K261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250" i="1"/>
  <c r="G250" i="1"/>
  <c r="H250" i="1"/>
  <c r="I250" i="1"/>
  <c r="J250" i="1"/>
  <c r="K250" i="1"/>
  <c r="F252" i="1"/>
  <c r="G252" i="1"/>
  <c r="H252" i="1"/>
  <c r="I252" i="1"/>
  <c r="J252" i="1"/>
  <c r="K252" i="1"/>
  <c r="F286" i="1"/>
  <c r="G286" i="1"/>
  <c r="H286" i="1"/>
  <c r="I286" i="1"/>
  <c r="J286" i="1"/>
  <c r="K286" i="1"/>
  <c r="F285" i="1"/>
  <c r="G285" i="1"/>
  <c r="H285" i="1"/>
  <c r="I285" i="1"/>
  <c r="J285" i="1"/>
  <c r="K285" i="1"/>
  <c r="F24" i="1"/>
  <c r="G24" i="1"/>
  <c r="H24" i="1"/>
  <c r="I24" i="1"/>
  <c r="J24" i="1"/>
  <c r="K24" i="1"/>
  <c r="F172" i="1"/>
  <c r="G172" i="1"/>
  <c r="H172" i="1"/>
  <c r="I172" i="1"/>
  <c r="J172" i="1"/>
  <c r="K172" i="1"/>
  <c r="F153" i="1"/>
  <c r="G153" i="1"/>
  <c r="H153" i="1"/>
  <c r="I153" i="1"/>
  <c r="J153" i="1"/>
  <c r="K153" i="1"/>
  <c r="F241" i="1"/>
  <c r="G241" i="1"/>
  <c r="H241" i="1"/>
  <c r="I241" i="1"/>
  <c r="J241" i="1"/>
  <c r="K241" i="1"/>
  <c r="A290" i="1"/>
  <c r="A289" i="1"/>
  <c r="A288" i="1"/>
  <c r="A287" i="1"/>
  <c r="A244" i="1"/>
  <c r="A243" i="1"/>
  <c r="A190" i="1"/>
  <c r="A189" i="1"/>
  <c r="A188" i="1"/>
  <c r="A264" i="1"/>
  <c r="A263" i="1"/>
  <c r="A161" i="1"/>
  <c r="A160" i="1"/>
  <c r="A159" i="1"/>
  <c r="A262" i="1"/>
  <c r="A158" i="1"/>
  <c r="A157" i="1"/>
  <c r="A242" i="1"/>
  <c r="A156" i="1"/>
  <c r="A261" i="1"/>
  <c r="A155" i="1"/>
  <c r="A154" i="1"/>
  <c r="A250" i="1"/>
  <c r="A252" i="1"/>
  <c r="A286" i="1"/>
  <c r="A285" i="1"/>
  <c r="A24" i="1"/>
  <c r="A172" i="1"/>
  <c r="A153" i="1"/>
  <c r="A241" i="1"/>
  <c r="A68" i="1" l="1"/>
  <c r="F68" i="1"/>
  <c r="G68" i="1"/>
  <c r="H68" i="1"/>
  <c r="I68" i="1"/>
  <c r="J68" i="1"/>
  <c r="K68" i="1"/>
  <c r="F187" i="1"/>
  <c r="G187" i="1"/>
  <c r="H187" i="1"/>
  <c r="I187" i="1"/>
  <c r="J187" i="1"/>
  <c r="K187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65" i="1"/>
  <c r="G65" i="1"/>
  <c r="H65" i="1"/>
  <c r="I65" i="1"/>
  <c r="J65" i="1"/>
  <c r="K65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67" i="1"/>
  <c r="G67" i="1"/>
  <c r="H67" i="1"/>
  <c r="I67" i="1"/>
  <c r="J67" i="1"/>
  <c r="K67" i="1"/>
  <c r="F284" i="1"/>
  <c r="G284" i="1"/>
  <c r="H284" i="1"/>
  <c r="I284" i="1"/>
  <c r="J284" i="1"/>
  <c r="K284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64" i="1"/>
  <c r="G64" i="1"/>
  <c r="H64" i="1"/>
  <c r="I64" i="1"/>
  <c r="J64" i="1"/>
  <c r="K64" i="1"/>
  <c r="F186" i="1"/>
  <c r="G186" i="1"/>
  <c r="H186" i="1"/>
  <c r="I186" i="1"/>
  <c r="J186" i="1"/>
  <c r="K186" i="1"/>
  <c r="F23" i="1"/>
  <c r="G23" i="1"/>
  <c r="H23" i="1"/>
  <c r="I23" i="1"/>
  <c r="J23" i="1"/>
  <c r="K23" i="1"/>
  <c r="F22" i="1"/>
  <c r="G22" i="1"/>
  <c r="H22" i="1"/>
  <c r="I22" i="1"/>
  <c r="J22" i="1"/>
  <c r="K22" i="1"/>
  <c r="F185" i="1"/>
  <c r="G185" i="1"/>
  <c r="H185" i="1"/>
  <c r="I185" i="1"/>
  <c r="J185" i="1"/>
  <c r="K185" i="1"/>
  <c r="A187" i="1"/>
  <c r="A152" i="1"/>
  <c r="A151" i="1"/>
  <c r="A150" i="1"/>
  <c r="A149" i="1"/>
  <c r="A65" i="1"/>
  <c r="A148" i="1"/>
  <c r="A147" i="1"/>
  <c r="A146" i="1"/>
  <c r="A67" i="1"/>
  <c r="A284" i="1"/>
  <c r="A145" i="1"/>
  <c r="A144" i="1"/>
  <c r="A143" i="1"/>
  <c r="A142" i="1"/>
  <c r="A64" i="1"/>
  <c r="A186" i="1"/>
  <c r="A23" i="1"/>
  <c r="A22" i="1"/>
  <c r="A185" i="1"/>
  <c r="A141" i="1" l="1"/>
  <c r="A140" i="1"/>
  <c r="A139" i="1"/>
  <c r="A138" i="1"/>
  <c r="A219" i="1"/>
  <c r="A32" i="1"/>
  <c r="A184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219" i="1"/>
  <c r="G219" i="1"/>
  <c r="H219" i="1"/>
  <c r="I219" i="1"/>
  <c r="J219" i="1"/>
  <c r="K219" i="1"/>
  <c r="F32" i="1"/>
  <c r="G32" i="1"/>
  <c r="H32" i="1"/>
  <c r="I32" i="1"/>
  <c r="J32" i="1"/>
  <c r="K32" i="1"/>
  <c r="F184" i="1"/>
  <c r="G184" i="1"/>
  <c r="H184" i="1"/>
  <c r="I184" i="1"/>
  <c r="J184" i="1"/>
  <c r="K184" i="1"/>
  <c r="F218" i="1" l="1"/>
  <c r="G218" i="1"/>
  <c r="H218" i="1"/>
  <c r="I218" i="1"/>
  <c r="J218" i="1"/>
  <c r="K218" i="1"/>
  <c r="F69" i="1"/>
  <c r="G69" i="1"/>
  <c r="H69" i="1"/>
  <c r="I69" i="1"/>
  <c r="J69" i="1"/>
  <c r="K69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A218" i="1"/>
  <c r="A69" i="1"/>
  <c r="A183" i="1"/>
  <c r="A182" i="1"/>
  <c r="A181" i="1"/>
  <c r="F31" i="1" l="1"/>
  <c r="G31" i="1"/>
  <c r="H31" i="1"/>
  <c r="I31" i="1"/>
  <c r="J31" i="1"/>
  <c r="K31" i="1"/>
  <c r="F180" i="1"/>
  <c r="G180" i="1"/>
  <c r="H180" i="1"/>
  <c r="I180" i="1"/>
  <c r="J180" i="1"/>
  <c r="K180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63" i="1"/>
  <c r="G63" i="1"/>
  <c r="H63" i="1"/>
  <c r="I63" i="1"/>
  <c r="J63" i="1"/>
  <c r="K63" i="1"/>
  <c r="F62" i="1"/>
  <c r="G62" i="1"/>
  <c r="H62" i="1"/>
  <c r="I62" i="1"/>
  <c r="J62" i="1"/>
  <c r="K62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31" i="1"/>
  <c r="A180" i="1"/>
  <c r="A137" i="1"/>
  <c r="A136" i="1"/>
  <c r="A63" i="1"/>
  <c r="A62" i="1"/>
  <c r="A135" i="1"/>
  <c r="A134" i="1"/>
  <c r="A133" i="1"/>
  <c r="A132" i="1"/>
  <c r="A52" i="1" l="1"/>
  <c r="F52" i="1"/>
  <c r="G52" i="1"/>
  <c r="H52" i="1"/>
  <c r="I52" i="1"/>
  <c r="J52" i="1"/>
  <c r="K52" i="1"/>
  <c r="F235" i="1" l="1"/>
  <c r="G235" i="1"/>
  <c r="H235" i="1"/>
  <c r="I235" i="1"/>
  <c r="J235" i="1"/>
  <c r="K23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57" i="1"/>
  <c r="G57" i="1"/>
  <c r="H57" i="1"/>
  <c r="I57" i="1"/>
  <c r="J57" i="1"/>
  <c r="K57" i="1"/>
  <c r="F109" i="1"/>
  <c r="G109" i="1"/>
  <c r="H109" i="1"/>
  <c r="I109" i="1"/>
  <c r="J109" i="1"/>
  <c r="K109" i="1"/>
  <c r="A235" i="1"/>
  <c r="A112" i="1"/>
  <c r="A111" i="1"/>
  <c r="A110" i="1"/>
  <c r="A57" i="1"/>
  <c r="A109" i="1"/>
  <c r="F131" i="1" l="1"/>
  <c r="G131" i="1"/>
  <c r="H131" i="1"/>
  <c r="I131" i="1"/>
  <c r="J131" i="1"/>
  <c r="K131" i="1"/>
  <c r="F260" i="1"/>
  <c r="G260" i="1"/>
  <c r="H260" i="1"/>
  <c r="I260" i="1"/>
  <c r="J260" i="1"/>
  <c r="K26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61" i="1"/>
  <c r="G61" i="1"/>
  <c r="H61" i="1"/>
  <c r="I61" i="1"/>
  <c r="J61" i="1"/>
  <c r="K61" i="1"/>
  <c r="F240" i="1"/>
  <c r="G240" i="1"/>
  <c r="H240" i="1"/>
  <c r="I240" i="1"/>
  <c r="J240" i="1"/>
  <c r="K240" i="1"/>
  <c r="F171" i="1"/>
  <c r="G171" i="1"/>
  <c r="H171" i="1"/>
  <c r="I171" i="1"/>
  <c r="J171" i="1"/>
  <c r="K171" i="1"/>
  <c r="F239" i="1"/>
  <c r="G239" i="1"/>
  <c r="H239" i="1"/>
  <c r="I239" i="1"/>
  <c r="J239" i="1"/>
  <c r="K23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283" i="1"/>
  <c r="G283" i="1"/>
  <c r="H283" i="1"/>
  <c r="I283" i="1"/>
  <c r="J283" i="1"/>
  <c r="K283" i="1"/>
  <c r="F217" i="1"/>
  <c r="G217" i="1"/>
  <c r="H217" i="1"/>
  <c r="I217" i="1"/>
  <c r="J217" i="1"/>
  <c r="K217" i="1"/>
  <c r="F42" i="1"/>
  <c r="G42" i="1"/>
  <c r="H42" i="1"/>
  <c r="I42" i="1"/>
  <c r="J42" i="1"/>
  <c r="K42" i="1"/>
  <c r="F41" i="1"/>
  <c r="G41" i="1"/>
  <c r="H41" i="1"/>
  <c r="I41" i="1"/>
  <c r="J41" i="1"/>
  <c r="K41" i="1"/>
  <c r="F170" i="1"/>
  <c r="G170" i="1"/>
  <c r="H170" i="1"/>
  <c r="I170" i="1"/>
  <c r="J170" i="1"/>
  <c r="K170" i="1"/>
  <c r="F40" i="1"/>
  <c r="G40" i="1"/>
  <c r="H40" i="1"/>
  <c r="I40" i="1"/>
  <c r="J40" i="1"/>
  <c r="K40" i="1"/>
  <c r="F238" i="1"/>
  <c r="G238" i="1"/>
  <c r="H238" i="1"/>
  <c r="I238" i="1"/>
  <c r="J238" i="1"/>
  <c r="K238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237" i="1"/>
  <c r="G237" i="1"/>
  <c r="H237" i="1"/>
  <c r="I237" i="1"/>
  <c r="J237" i="1"/>
  <c r="K237" i="1"/>
  <c r="F121" i="1"/>
  <c r="G121" i="1"/>
  <c r="H121" i="1"/>
  <c r="I121" i="1"/>
  <c r="J121" i="1"/>
  <c r="K121" i="1"/>
  <c r="F60" i="1"/>
  <c r="G60" i="1"/>
  <c r="H60" i="1"/>
  <c r="I60" i="1"/>
  <c r="J60" i="1"/>
  <c r="K60" i="1"/>
  <c r="F120" i="1"/>
  <c r="G120" i="1"/>
  <c r="H120" i="1"/>
  <c r="I120" i="1"/>
  <c r="J120" i="1"/>
  <c r="K120" i="1"/>
  <c r="F259" i="1"/>
  <c r="G259" i="1"/>
  <c r="H259" i="1"/>
  <c r="I259" i="1"/>
  <c r="J259" i="1"/>
  <c r="K259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236" i="1"/>
  <c r="G236" i="1"/>
  <c r="H236" i="1"/>
  <c r="I236" i="1"/>
  <c r="J236" i="1"/>
  <c r="K236" i="1"/>
  <c r="F116" i="1"/>
  <c r="G116" i="1"/>
  <c r="H116" i="1"/>
  <c r="I116" i="1"/>
  <c r="J116" i="1"/>
  <c r="K116" i="1"/>
  <c r="F59" i="1"/>
  <c r="G59" i="1"/>
  <c r="H59" i="1"/>
  <c r="I59" i="1"/>
  <c r="J59" i="1"/>
  <c r="K59" i="1"/>
  <c r="F115" i="1"/>
  <c r="G115" i="1"/>
  <c r="H115" i="1"/>
  <c r="I115" i="1"/>
  <c r="J115" i="1"/>
  <c r="K115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58" i="1"/>
  <c r="G58" i="1"/>
  <c r="H58" i="1"/>
  <c r="I58" i="1"/>
  <c r="J58" i="1"/>
  <c r="K58" i="1"/>
  <c r="F18" i="1"/>
  <c r="G18" i="1"/>
  <c r="H18" i="1"/>
  <c r="I18" i="1"/>
  <c r="J18" i="1"/>
  <c r="K18" i="1"/>
  <c r="F17" i="1"/>
  <c r="G17" i="1"/>
  <c r="H17" i="1"/>
  <c r="I17" i="1"/>
  <c r="J17" i="1"/>
  <c r="K17" i="1"/>
  <c r="F39" i="1"/>
  <c r="G39" i="1"/>
  <c r="H39" i="1"/>
  <c r="I39" i="1"/>
  <c r="J39" i="1"/>
  <c r="K39" i="1"/>
  <c r="F16" i="1"/>
  <c r="G16" i="1"/>
  <c r="H16" i="1"/>
  <c r="I16" i="1"/>
  <c r="J16" i="1"/>
  <c r="K16" i="1"/>
  <c r="A131" i="1"/>
  <c r="A260" i="1"/>
  <c r="A130" i="1"/>
  <c r="A129" i="1"/>
  <c r="A128" i="1"/>
  <c r="A61" i="1"/>
  <c r="A240" i="1"/>
  <c r="A171" i="1"/>
  <c r="A239" i="1"/>
  <c r="A21" i="1"/>
  <c r="A20" i="1"/>
  <c r="A19" i="1"/>
  <c r="A127" i="1"/>
  <c r="A126" i="1"/>
  <c r="A125" i="1"/>
  <c r="A124" i="1"/>
  <c r="A283" i="1"/>
  <c r="A217" i="1"/>
  <c r="A42" i="1"/>
  <c r="A41" i="1"/>
  <c r="A170" i="1"/>
  <c r="A40" i="1"/>
  <c r="A238" i="1"/>
  <c r="A123" i="1"/>
  <c r="A122" i="1"/>
  <c r="A237" i="1"/>
  <c r="A121" i="1"/>
  <c r="A60" i="1"/>
  <c r="A120" i="1"/>
  <c r="A259" i="1"/>
  <c r="A119" i="1"/>
  <c r="A118" i="1"/>
  <c r="A117" i="1"/>
  <c r="A236" i="1"/>
  <c r="A116" i="1"/>
  <c r="A59" i="1"/>
  <c r="A115" i="1"/>
  <c r="A179" i="1"/>
  <c r="A178" i="1"/>
  <c r="A114" i="1"/>
  <c r="A113" i="1"/>
  <c r="A58" i="1"/>
  <c r="A18" i="1"/>
  <c r="A17" i="1"/>
  <c r="A39" i="1"/>
  <c r="A16" i="1"/>
  <c r="A15" i="1" l="1"/>
  <c r="F15" i="1"/>
  <c r="G15" i="1"/>
  <c r="H15" i="1"/>
  <c r="I15" i="1"/>
  <c r="J15" i="1"/>
  <c r="K15" i="1"/>
  <c r="A30" i="1"/>
  <c r="F30" i="1"/>
  <c r="G30" i="1"/>
  <c r="H30" i="1"/>
  <c r="I30" i="1"/>
  <c r="J30" i="1"/>
  <c r="K30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38" i="1"/>
  <c r="F38" i="1"/>
  <c r="G38" i="1"/>
  <c r="H38" i="1"/>
  <c r="I38" i="1"/>
  <c r="J38" i="1"/>
  <c r="K38" i="1"/>
  <c r="A177" i="1"/>
  <c r="F177" i="1"/>
  <c r="G177" i="1"/>
  <c r="H177" i="1"/>
  <c r="I177" i="1"/>
  <c r="J177" i="1"/>
  <c r="K177" i="1"/>
  <c r="A281" i="1"/>
  <c r="F281" i="1"/>
  <c r="G281" i="1"/>
  <c r="H281" i="1"/>
  <c r="I281" i="1"/>
  <c r="J281" i="1"/>
  <c r="K281" i="1"/>
  <c r="A280" i="1"/>
  <c r="F280" i="1"/>
  <c r="G280" i="1"/>
  <c r="H280" i="1"/>
  <c r="I280" i="1"/>
  <c r="J280" i="1"/>
  <c r="K280" i="1"/>
  <c r="A106" i="1"/>
  <c r="F106" i="1"/>
  <c r="G106" i="1"/>
  <c r="H106" i="1"/>
  <c r="I106" i="1"/>
  <c r="J106" i="1"/>
  <c r="K106" i="1"/>
  <c r="A233" i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A258" i="1"/>
  <c r="F258" i="1"/>
  <c r="G258" i="1"/>
  <c r="H258" i="1"/>
  <c r="I258" i="1"/>
  <c r="J258" i="1"/>
  <c r="K258" i="1"/>
  <c r="A37" i="1"/>
  <c r="F37" i="1"/>
  <c r="G37" i="1"/>
  <c r="H37" i="1"/>
  <c r="I37" i="1"/>
  <c r="J37" i="1"/>
  <c r="K37" i="1"/>
  <c r="A105" i="1"/>
  <c r="F105" i="1"/>
  <c r="G105" i="1"/>
  <c r="H105" i="1"/>
  <c r="I105" i="1"/>
  <c r="J105" i="1"/>
  <c r="K105" i="1"/>
  <c r="A282" i="1"/>
  <c r="F282" i="1"/>
  <c r="G282" i="1"/>
  <c r="H282" i="1"/>
  <c r="I282" i="1"/>
  <c r="J282" i="1"/>
  <c r="K282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69" i="1"/>
  <c r="F169" i="1"/>
  <c r="G169" i="1"/>
  <c r="H169" i="1"/>
  <c r="I169" i="1"/>
  <c r="J169" i="1"/>
  <c r="K169" i="1"/>
  <c r="A234" i="1"/>
  <c r="F234" i="1"/>
  <c r="G234" i="1"/>
  <c r="H234" i="1"/>
  <c r="I234" i="1"/>
  <c r="J234" i="1"/>
  <c r="K234" i="1"/>
  <c r="A168" i="1"/>
  <c r="F168" i="1"/>
  <c r="G168" i="1"/>
  <c r="H168" i="1"/>
  <c r="I168" i="1"/>
  <c r="J168" i="1"/>
  <c r="K168" i="1"/>
  <c r="A29" i="1"/>
  <c r="A165" i="1"/>
  <c r="A251" i="1"/>
  <c r="A216" i="1"/>
  <c r="A99" i="1"/>
  <c r="A100" i="1"/>
  <c r="A101" i="1"/>
  <c r="A102" i="1"/>
  <c r="A103" i="1"/>
  <c r="A104" i="1"/>
  <c r="A53" i="1"/>
  <c r="A54" i="1"/>
  <c r="A230" i="1"/>
  <c r="A231" i="1"/>
  <c r="A55" i="1"/>
  <c r="A56" i="1"/>
  <c r="F29" i="1"/>
  <c r="G29" i="1"/>
  <c r="H29" i="1"/>
  <c r="I29" i="1"/>
  <c r="J29" i="1"/>
  <c r="K29" i="1"/>
  <c r="F165" i="1"/>
  <c r="G165" i="1"/>
  <c r="H165" i="1"/>
  <c r="I165" i="1"/>
  <c r="J165" i="1"/>
  <c r="K165" i="1"/>
  <c r="F251" i="1"/>
  <c r="G251" i="1"/>
  <c r="H251" i="1"/>
  <c r="I251" i="1"/>
  <c r="J251" i="1"/>
  <c r="K251" i="1"/>
  <c r="F216" i="1"/>
  <c r="G216" i="1"/>
  <c r="H216" i="1"/>
  <c r="I216" i="1"/>
  <c r="J216" i="1"/>
  <c r="K216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53" i="1"/>
  <c r="G53" i="1"/>
  <c r="H53" i="1"/>
  <c r="I53" i="1"/>
  <c r="J53" i="1"/>
  <c r="K53" i="1"/>
  <c r="F54" i="1"/>
  <c r="G54" i="1"/>
  <c r="H54" i="1"/>
  <c r="I54" i="1"/>
  <c r="J54" i="1"/>
  <c r="K54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55" i="1"/>
  <c r="G55" i="1"/>
  <c r="H55" i="1"/>
  <c r="I55" i="1"/>
  <c r="J55" i="1"/>
  <c r="K55" i="1"/>
  <c r="F56" i="1"/>
  <c r="G56" i="1"/>
  <c r="H56" i="1"/>
  <c r="I56" i="1"/>
  <c r="J56" i="1"/>
  <c r="K56" i="1"/>
  <c r="A70" i="1" l="1"/>
  <c r="F70" i="1"/>
  <c r="G70" i="1"/>
  <c r="H70" i="1"/>
  <c r="I70" i="1"/>
  <c r="J70" i="1"/>
  <c r="K70" i="1"/>
  <c r="A33" i="1"/>
  <c r="F33" i="1"/>
  <c r="G33" i="1"/>
  <c r="H33" i="1"/>
  <c r="I33" i="1"/>
  <c r="J33" i="1"/>
  <c r="K33" i="1"/>
  <c r="F14" i="1" l="1"/>
  <c r="G14" i="1"/>
  <c r="H14" i="1"/>
  <c r="I14" i="1"/>
  <c r="J14" i="1"/>
  <c r="K14" i="1"/>
  <c r="F13" i="1"/>
  <c r="G13" i="1"/>
  <c r="H13" i="1"/>
  <c r="I13" i="1"/>
  <c r="J13" i="1"/>
  <c r="K13" i="1"/>
  <c r="F215" i="1"/>
  <c r="G215" i="1"/>
  <c r="H215" i="1"/>
  <c r="I215" i="1"/>
  <c r="J215" i="1"/>
  <c r="K215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51" i="1"/>
  <c r="G51" i="1"/>
  <c r="H51" i="1"/>
  <c r="I51" i="1"/>
  <c r="J51" i="1"/>
  <c r="K51" i="1"/>
  <c r="F95" i="1"/>
  <c r="G95" i="1"/>
  <c r="H95" i="1"/>
  <c r="I95" i="1"/>
  <c r="J95" i="1"/>
  <c r="K95" i="1"/>
  <c r="F12" i="1"/>
  <c r="G12" i="1"/>
  <c r="H12" i="1"/>
  <c r="I12" i="1"/>
  <c r="J12" i="1"/>
  <c r="K12" i="1"/>
  <c r="F28" i="1"/>
  <c r="G28" i="1"/>
  <c r="H28" i="1"/>
  <c r="I28" i="1"/>
  <c r="J28" i="1"/>
  <c r="K28" i="1"/>
  <c r="F94" i="1"/>
  <c r="G94" i="1"/>
  <c r="H94" i="1"/>
  <c r="I94" i="1"/>
  <c r="J94" i="1"/>
  <c r="K94" i="1"/>
  <c r="F93" i="1"/>
  <c r="G93" i="1"/>
  <c r="H93" i="1"/>
  <c r="I93" i="1"/>
  <c r="J93" i="1"/>
  <c r="K93" i="1"/>
  <c r="F164" i="1"/>
  <c r="G164" i="1"/>
  <c r="H164" i="1"/>
  <c r="I164" i="1"/>
  <c r="J164" i="1"/>
  <c r="K164" i="1"/>
  <c r="F36" i="1"/>
  <c r="G36" i="1"/>
  <c r="H36" i="1"/>
  <c r="I36" i="1"/>
  <c r="J36" i="1"/>
  <c r="K36" i="1"/>
  <c r="F11" i="1"/>
  <c r="G11" i="1"/>
  <c r="H11" i="1"/>
  <c r="I11" i="1"/>
  <c r="J11" i="1"/>
  <c r="K11" i="1"/>
  <c r="F10" i="1"/>
  <c r="G10" i="1"/>
  <c r="H10" i="1"/>
  <c r="I10" i="1"/>
  <c r="J10" i="1"/>
  <c r="K10" i="1"/>
  <c r="F35" i="1"/>
  <c r="G35" i="1"/>
  <c r="H35" i="1"/>
  <c r="I35" i="1"/>
  <c r="J35" i="1"/>
  <c r="K35" i="1"/>
  <c r="F50" i="1"/>
  <c r="G50" i="1"/>
  <c r="H50" i="1"/>
  <c r="I50" i="1"/>
  <c r="J50" i="1"/>
  <c r="K50" i="1"/>
  <c r="F92" i="1"/>
  <c r="G92" i="1"/>
  <c r="H92" i="1"/>
  <c r="I92" i="1"/>
  <c r="J92" i="1"/>
  <c r="K92" i="1"/>
  <c r="F257" i="1"/>
  <c r="G257" i="1"/>
  <c r="H257" i="1"/>
  <c r="I257" i="1"/>
  <c r="J257" i="1"/>
  <c r="K257" i="1"/>
  <c r="F49" i="1"/>
  <c r="G49" i="1"/>
  <c r="H49" i="1"/>
  <c r="I49" i="1"/>
  <c r="J49" i="1"/>
  <c r="K49" i="1"/>
  <c r="F91" i="1"/>
  <c r="G91" i="1"/>
  <c r="H91" i="1"/>
  <c r="I91" i="1"/>
  <c r="J91" i="1"/>
  <c r="K91" i="1"/>
  <c r="F90" i="1"/>
  <c r="G90" i="1"/>
  <c r="H90" i="1"/>
  <c r="I90" i="1"/>
  <c r="J90" i="1"/>
  <c r="K90" i="1"/>
  <c r="F34" i="1"/>
  <c r="G34" i="1"/>
  <c r="H34" i="1"/>
  <c r="I34" i="1"/>
  <c r="J34" i="1"/>
  <c r="K34" i="1"/>
  <c r="F89" i="1"/>
  <c r="G89" i="1"/>
  <c r="H89" i="1"/>
  <c r="I89" i="1"/>
  <c r="J89" i="1"/>
  <c r="K89" i="1"/>
  <c r="F48" i="1"/>
  <c r="G48" i="1"/>
  <c r="H48" i="1"/>
  <c r="I48" i="1"/>
  <c r="J48" i="1"/>
  <c r="K48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256" i="1"/>
  <c r="G256" i="1"/>
  <c r="H256" i="1"/>
  <c r="I256" i="1"/>
  <c r="J256" i="1"/>
  <c r="K256" i="1"/>
  <c r="F85" i="1"/>
  <c r="G85" i="1"/>
  <c r="H85" i="1"/>
  <c r="I85" i="1"/>
  <c r="J85" i="1"/>
  <c r="K85" i="1"/>
  <c r="F84" i="1"/>
  <c r="G84" i="1"/>
  <c r="H84" i="1"/>
  <c r="I84" i="1"/>
  <c r="J84" i="1"/>
  <c r="K84" i="1"/>
  <c r="F47" i="1"/>
  <c r="G47" i="1"/>
  <c r="H47" i="1"/>
  <c r="I47" i="1"/>
  <c r="J47" i="1"/>
  <c r="K47" i="1"/>
  <c r="F229" i="1"/>
  <c r="G229" i="1"/>
  <c r="H229" i="1"/>
  <c r="I229" i="1"/>
  <c r="J229" i="1"/>
  <c r="K229" i="1"/>
  <c r="F46" i="1"/>
  <c r="G46" i="1"/>
  <c r="H46" i="1"/>
  <c r="I46" i="1"/>
  <c r="J46" i="1"/>
  <c r="K46" i="1"/>
  <c r="F255" i="1"/>
  <c r="G255" i="1"/>
  <c r="H255" i="1"/>
  <c r="I255" i="1"/>
  <c r="J255" i="1"/>
  <c r="K255" i="1"/>
  <c r="F83" i="1"/>
  <c r="G83" i="1"/>
  <c r="H83" i="1"/>
  <c r="I83" i="1"/>
  <c r="J83" i="1"/>
  <c r="K83" i="1"/>
  <c r="F228" i="1"/>
  <c r="G228" i="1"/>
  <c r="H228" i="1"/>
  <c r="I228" i="1"/>
  <c r="J228" i="1"/>
  <c r="K228" i="1"/>
  <c r="A163" i="1"/>
  <c r="A14" i="1"/>
  <c r="A13" i="1"/>
  <c r="A215" i="1"/>
  <c r="A98" i="1"/>
  <c r="A97" i="1"/>
  <c r="A96" i="1"/>
  <c r="A51" i="1"/>
  <c r="A95" i="1"/>
  <c r="A12" i="1"/>
  <c r="A28" i="1"/>
  <c r="A94" i="1"/>
  <c r="A93" i="1"/>
  <c r="A164" i="1"/>
  <c r="A36" i="1"/>
  <c r="A11" i="1"/>
  <c r="A10" i="1"/>
  <c r="A35" i="1"/>
  <c r="A50" i="1"/>
  <c r="A92" i="1"/>
  <c r="A257" i="1"/>
  <c r="A49" i="1"/>
  <c r="A91" i="1"/>
  <c r="A90" i="1"/>
  <c r="A34" i="1"/>
  <c r="A89" i="1"/>
  <c r="A48" i="1"/>
  <c r="A88" i="1"/>
  <c r="A87" i="1"/>
  <c r="A86" i="1"/>
  <c r="A256" i="1"/>
  <c r="A85" i="1"/>
  <c r="A84" i="1"/>
  <c r="A47" i="1"/>
  <c r="A229" i="1"/>
  <c r="A46" i="1"/>
  <c r="A255" i="1"/>
  <c r="A83" i="1"/>
  <c r="A228" i="1"/>
  <c r="H1" i="16" l="1"/>
  <c r="J1" i="16"/>
  <c r="F163" i="1"/>
  <c r="G163" i="1"/>
  <c r="H163" i="1"/>
  <c r="I163" i="1"/>
  <c r="J163" i="1"/>
  <c r="K163" i="1"/>
  <c r="F176" i="1"/>
  <c r="G176" i="1"/>
  <c r="H176" i="1"/>
  <c r="I176" i="1"/>
  <c r="J176" i="1"/>
  <c r="K176" i="1"/>
  <c r="F214" i="1"/>
  <c r="G214" i="1"/>
  <c r="H214" i="1"/>
  <c r="I214" i="1"/>
  <c r="J214" i="1"/>
  <c r="K214" i="1"/>
  <c r="F27" i="1"/>
  <c r="G27" i="1"/>
  <c r="H27" i="1"/>
  <c r="I27" i="1"/>
  <c r="J27" i="1"/>
  <c r="K27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9" i="1"/>
  <c r="G9" i="1"/>
  <c r="H9" i="1"/>
  <c r="I9" i="1"/>
  <c r="J9" i="1"/>
  <c r="K9" i="1"/>
  <c r="F79" i="1"/>
  <c r="G79" i="1"/>
  <c r="H79" i="1"/>
  <c r="I79" i="1"/>
  <c r="J79" i="1"/>
  <c r="K79" i="1"/>
  <c r="F78" i="1"/>
  <c r="G78" i="1"/>
  <c r="H78" i="1"/>
  <c r="I78" i="1"/>
  <c r="J78" i="1"/>
  <c r="K78" i="1"/>
  <c r="F45" i="1"/>
  <c r="G45" i="1"/>
  <c r="H45" i="1"/>
  <c r="I45" i="1"/>
  <c r="J45" i="1"/>
  <c r="K45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8" i="1"/>
  <c r="G8" i="1"/>
  <c r="H8" i="1"/>
  <c r="I8" i="1"/>
  <c r="J8" i="1"/>
  <c r="K8" i="1"/>
  <c r="A176" i="1"/>
  <c r="A214" i="1"/>
  <c r="A27" i="1"/>
  <c r="A82" i="1"/>
  <c r="A81" i="1"/>
  <c r="A80" i="1"/>
  <c r="A9" i="1"/>
  <c r="A79" i="1"/>
  <c r="A78" i="1"/>
  <c r="A45" i="1"/>
  <c r="A77" i="1"/>
  <c r="A76" i="1"/>
  <c r="A75" i="1"/>
  <c r="A8" i="1"/>
  <c r="F174" i="1" l="1"/>
  <c r="G174" i="1"/>
  <c r="H174" i="1"/>
  <c r="I174" i="1"/>
  <c r="J174" i="1"/>
  <c r="K174" i="1"/>
  <c r="F6" i="1"/>
  <c r="G6" i="1"/>
  <c r="H6" i="1"/>
  <c r="I6" i="1"/>
  <c r="J6" i="1"/>
  <c r="K6" i="1"/>
  <c r="F5" i="1"/>
  <c r="G5" i="1"/>
  <c r="H5" i="1"/>
  <c r="I5" i="1"/>
  <c r="J5" i="1"/>
  <c r="K5" i="1"/>
  <c r="F26" i="1"/>
  <c r="G26" i="1"/>
  <c r="H26" i="1"/>
  <c r="I26" i="1"/>
  <c r="J26" i="1"/>
  <c r="K26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43" i="1"/>
  <c r="G43" i="1"/>
  <c r="H43" i="1"/>
  <c r="I43" i="1"/>
  <c r="J43" i="1"/>
  <c r="K43" i="1"/>
  <c r="F44" i="1"/>
  <c r="G44" i="1"/>
  <c r="H44" i="1"/>
  <c r="I44" i="1"/>
  <c r="J44" i="1"/>
  <c r="K44" i="1"/>
  <c r="F213" i="1"/>
  <c r="G213" i="1"/>
  <c r="H213" i="1"/>
  <c r="I213" i="1"/>
  <c r="J213" i="1"/>
  <c r="K213" i="1"/>
  <c r="F253" i="1"/>
  <c r="G253" i="1"/>
  <c r="H253" i="1"/>
  <c r="I253" i="1"/>
  <c r="J253" i="1"/>
  <c r="K253" i="1"/>
  <c r="F71" i="1"/>
  <c r="G71" i="1"/>
  <c r="H71" i="1"/>
  <c r="I71" i="1"/>
  <c r="J71" i="1"/>
  <c r="K71" i="1"/>
  <c r="F72" i="1"/>
  <c r="G72" i="1"/>
  <c r="H72" i="1"/>
  <c r="I72" i="1"/>
  <c r="J72" i="1"/>
  <c r="K72" i="1"/>
  <c r="F162" i="1"/>
  <c r="G162" i="1"/>
  <c r="H162" i="1"/>
  <c r="I162" i="1"/>
  <c r="J162" i="1"/>
  <c r="K162" i="1"/>
  <c r="F175" i="1"/>
  <c r="G175" i="1"/>
  <c r="H175" i="1"/>
  <c r="I175" i="1"/>
  <c r="J175" i="1"/>
  <c r="K175" i="1"/>
  <c r="F7" i="1"/>
  <c r="G7" i="1"/>
  <c r="H7" i="1"/>
  <c r="I7" i="1"/>
  <c r="J7" i="1"/>
  <c r="K7" i="1"/>
  <c r="F74" i="1"/>
  <c r="G74" i="1"/>
  <c r="H74" i="1"/>
  <c r="I74" i="1"/>
  <c r="J74" i="1"/>
  <c r="K74" i="1"/>
  <c r="F254" i="1"/>
  <c r="G254" i="1"/>
  <c r="H254" i="1"/>
  <c r="I254" i="1"/>
  <c r="J254" i="1"/>
  <c r="K254" i="1"/>
  <c r="F73" i="1"/>
  <c r="G73" i="1"/>
  <c r="H73" i="1"/>
  <c r="I73" i="1"/>
  <c r="J73" i="1"/>
  <c r="K73" i="1"/>
  <c r="A213" i="1"/>
  <c r="A253" i="1"/>
  <c r="A71" i="1"/>
  <c r="A72" i="1"/>
  <c r="A162" i="1"/>
  <c r="A175" i="1"/>
  <c r="A7" i="1"/>
  <c r="A74" i="1"/>
  <c r="A254" i="1"/>
  <c r="A73" i="1"/>
  <c r="A26" i="1" l="1"/>
  <c r="A212" i="1"/>
  <c r="A44" i="1"/>
  <c r="A43" i="1"/>
  <c r="A6" i="1" l="1"/>
  <c r="A5" i="1" l="1"/>
  <c r="A211" i="1" l="1"/>
  <c r="A174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<sst xmlns="http://schemas.openxmlformats.org/spreadsheetml/2006/main" count="14886" uniqueCount="2716">
  <si>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</si>
  <si>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</si>
  <si>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</si>
  <si>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</si>
  <si>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</si>
  <si>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</si>
  <si>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</si>
  <si>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</si>
  <si>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</si>
  <si>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</si>
  <si>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</si>
  <si>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</si>
  <si>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</si>
  <si>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</si>
  <si>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</si>
  <si>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</si>
  <si>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</si>
  <si>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</si>
  <si>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</si>
  <si>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</si>
  <si>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</si>
  <si>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</si>
  <si>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</si>
  <si>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</si>
  <si>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</si>
  <si>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</si>
  <si>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</si>
  <si>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</si>
  <si>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</si>
  <si>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</si>
  <si>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</si>
  <si>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</si>
  <si>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</si>
  <si>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</si>
  <si>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</si>
  <si>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</si>
  <si>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</si>
  <si>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</si>
  <si>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</si>
  <si>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</si>
  <si>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</si>
  <si>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</si>
  <si>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</si>
  <si>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</si>
  <si>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</si>
  <si>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</si>
  <si>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</si>
  <si>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</si>
  <si>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</si>
  <si>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</si>
  <si>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</si>
  <si>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</si>
  <si>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</si>
  <si>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</si>
  <si>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</si>
  <si>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</si>
  <si>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</si>
  <si>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</si>
  <si>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</si>
  <si>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</si>
  <si>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</si>
  <si>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</si>
  <si>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</si>
  <si>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</si>
  <si>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</si>
  <si>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</si>
  <si>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</si>
  <si>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</si>
  <si>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</si>
  <si>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</si>
  <si>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</si>
  <si>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</si>
  <si>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</si>
  <si>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</si>
  <si>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</si>
  <si>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</si>
  <si>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</si>
  <si>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</si>
  <si>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</si>
  <si>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</si>
  <si>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</si>
  <si>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</si>
  <si>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</si>
  <si>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</si>
  <si>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</si>
  <si>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</si>
  <si>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</si>
  <si>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</si>
  <si>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</si>
  <si>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</si>
  <si>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</si>
  <si>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</si>
  <si>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</si>
  <si>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</si>
  <si>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</si>
  <si>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</si>
  <si>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</si>
  <si>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</si>
  <si>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</si>
  <si>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</si>
  <si>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</si>
  <si>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</si>
  <si>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</si>
  <si>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</si>
  <si>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</si>
  <si>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</si>
  <si>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</si>
  <si>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</si>
  <si>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</si>
  <si>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</si>
  <si>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</si>
  <si>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</si>
  <si>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</si>
  <si>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</si>
  <si>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</si>
  <si>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</si>
  <si>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</si>
  <si>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</si>
  <si>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</si>
  <si>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</si>
  <si>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</si>
  <si>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</si>
  <si>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</si>
  <si>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</si>
  <si>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</si>
  <si>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</si>
  <si>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</si>
  <si>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</si>
  <si>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</si>
  <si>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</si>
  <si>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</si>
  <si>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</si>
  <si>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</si>
  <si>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</si>
  <si>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</si>
  <si>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</si>
  <si>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</si>
  <si>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</si>
  <si>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</si>
  <si>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</si>
  <si>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</si>
  <si>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</si>
  <si>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</si>
  <si>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</si>
  <si>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</si>
  <si>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</si>
  <si>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</si>
  <si>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</si>
  <si>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</si>
  <si>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</si>
  <si>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</si>
  <si>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</si>
  <si>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</si>
  <si>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</si>
  <si>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</si>
  <si>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</si>
  <si>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</si>
  <si>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</si>
  <si>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</si>
  <si>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</si>
  <si>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</si>
  <si>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</si>
  <si>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</si>
  <si>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</si>
  <si>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</si>
  <si>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</si>
  <si>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</si>
  <si>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</si>
  <si>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</si>
  <si>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</si>
  <si>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</si>
  <si>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</si>
  <si>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</si>
  <si>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</si>
  <si>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</si>
  <si>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</si>
  <si>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</si>
  <si>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</si>
  <si>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</si>
  <si>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</si>
  <si>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</si>
  <si>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</si>
  <si>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</si>
  <si>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</si>
  <si>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</si>
  <si>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</si>
  <si>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</si>
  <si>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</si>
  <si>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</si>
  <si>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</si>
  <si>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</si>
  <si>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</si>
  <si>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</si>
  <si>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</si>
  <si>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</si>
  <si>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</si>
  <si>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</si>
  <si>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</si>
  <si>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</si>
  <si>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</si>
  <si>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</si>
  <si>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</si>
  <si>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</si>
  <si>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</si>
  <si>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</si>
  <si>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</si>
  <si>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</si>
  <si>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</si>
  <si>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</si>
  <si>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</si>
  <si>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</si>
  <si>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</si>
  <si>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</si>
  <si>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</si>
  <si>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</si>
  <si>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</si>
  <si>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</si>
  <si>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</si>
  <si>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</si>
  <si>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</si>
  <si>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</si>
  <si>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</si>
  <si>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</si>
  <si>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</si>
  <si>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</si>
  <si>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</si>
  <si>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</si>
  <si>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</si>
  <si>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</si>
  <si>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</si>
  <si>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</si>
  <si>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</si>
  <si>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</si>
  <si>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</si>
  <si>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</si>
  <si>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</si>
  <si>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</si>
  <si>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</si>
  <si>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</si>
  <si>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</si>
  <si>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</si>
  <si>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</si>
  <si>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</si>
  <si>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</si>
  <si>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</si>
  <si>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</si>
  <si>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</si>
  <si>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</si>
  <si>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</si>
  <si>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</si>
  <si>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</si>
  <si>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</si>
  <si>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</si>
  <si>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</si>
  <si>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</si>
  <si>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</si>
  <si>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</si>
  <si>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</si>
  <si>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</si>
  <si>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</si>
  <si>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</si>
  <si>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</si>
  <si>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</si>
  <si>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</si>
  <si>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</si>
  <si>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</si>
  <si>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</si>
  <si>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</si>
  <si>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</si>
  <si>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</si>
  <si>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</si>
  <si>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</si>
  <si>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</si>
  <si>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</si>
  <si>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</si>
  <si>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</si>
  <si>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</si>
  <si>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</si>
  <si>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</si>
  <si>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</si>
  <si>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</si>
  <si>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</si>
  <si>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</si>
  <si>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</si>
  <si>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</si>
  <si>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</si>
  <si>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</si>
  <si>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</si>
  <si>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</si>
  <si>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</si>
  <si>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</si>
  <si>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</si>
  <si>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</si>
  <si>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</si>
  <si>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</si>
  <si>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</si>
  <si>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</si>
  <si>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</si>
  <si>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</si>
  <si>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</si>
  <si>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</si>
  <si>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</si>
  <si>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</si>
  <si>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</si>
  <si>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</si>
  <si>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</si>
  <si>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</si>
  <si>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</si>
  <si>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</si>
  <si>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</si>
  <si>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</si>
  <si>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</si>
  <si>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</si>
  <si>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</si>
  <si>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</si>
  <si>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</si>
  <si>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</si>
  <si>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</si>
  <si>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</si>
  <si>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</si>
  <si>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</si>
  <si>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</si>
  <si>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</si>
  <si>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</si>
  <si>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</si>
  <si>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</si>
  <si>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</si>
  <si>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</si>
  <si>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</si>
  <si>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</si>
  <si>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</si>
  <si>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</si>
  <si>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</si>
  <si>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</si>
  <si>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</si>
  <si>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</si>
  <si>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</si>
  <si>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</si>
  <si>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</si>
  <si>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</si>
  <si>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</si>
  <si>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</si>
  <si>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</si>
  <si>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</si>
  <si>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</si>
  <si>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</si>
  <si>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</si>
  <si>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</si>
  <si>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</si>
  <si>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</si>
  <si>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</si>
  <si>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</si>
  <si>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</si>
  <si>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</si>
  <si>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</si>
  <si>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</si>
  <si>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</si>
  <si>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</si>
  <si>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</si>
  <si>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</si>
  <si>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</si>
  <si>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</si>
  <si>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</si>
  <si>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</si>
  <si>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</si>
  <si>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</si>
  <si>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</si>
  <si>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</si>
  <si>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</si>
  <si>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</si>
  <si>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</si>
  <si>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</si>
  <si>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</si>
  <si>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</si>
  <si>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</si>
  <si>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</si>
  <si>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</si>
  <si>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</si>
  <si>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</si>
  <si>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</si>
  <si>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</si>
  <si>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</si>
  <si>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</si>
  <si>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</si>
  <si>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</si>
  <si>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</si>
  <si>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</si>
  <si>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</si>
  <si>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</si>
  <si>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</si>
  <si>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</si>
  <si>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</si>
  <si>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</si>
  <si>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</si>
  <si>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</si>
  <si>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</si>
  <si>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</si>
  <si>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</si>
  <si>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</si>
  <si>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</si>
  <si>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</si>
  <si>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</si>
  <si>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</si>
  <si>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</si>
  <si>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</si>
  <si>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</si>
  <si>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</si>
  <si>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</si>
  <si>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</si>
  <si>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</si>
  <si>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</si>
  <si>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</si>
  <si>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</si>
  <si>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</si>
  <si>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</si>
  <si>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</si>
  <si>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</si>
  <si>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</si>
  <si>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</si>
  <si>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</si>
  <si>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</si>
  <si>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</si>
  <si>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</si>
  <si>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</si>
  <si>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</si>
  <si>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</si>
  <si>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</si>
  <si>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</si>
  <si>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</si>
  <si>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</si>
  <si>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</si>
  <si>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</si>
  <si>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</si>
  <si>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</si>
  <si>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</si>
  <si>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</si>
  <si>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</si>
  <si>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</si>
  <si>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</si>
  <si>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</si>
  <si>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</si>
  <si>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</si>
  <si>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</si>
  <si>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</si>
  <si>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</si>
  <si>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</si>
  <si>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</si>
  <si>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</si>
  <si>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</si>
  <si>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</si>
  <si>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</si>
  <si>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</si>
  <si>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</si>
  <si>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</si>
  <si>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</si>
  <si>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</si>
  <si>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</si>
  <si>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</si>
  <si>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</si>
  <si>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</si>
  <si>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</si>
  <si>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</si>
  <si>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</si>
  <si>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</si>
  <si>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</si>
  <si>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</si>
  <si>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</si>
  <si>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</si>
  <si>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</si>
  <si>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</si>
  <si>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</si>
  <si>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</si>
  <si>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</si>
  <si>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</si>
  <si>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</si>
  <si>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</si>
  <si>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</si>
  <si>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</si>
  <si>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</si>
  <si>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</si>
  <si>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</si>
  <si>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</si>
  <si>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</si>
  <si>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</si>
  <si>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</si>
  <si>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</si>
  <si>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</si>
  <si>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</si>
  <si>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</si>
  <si>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</si>
  <si>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</si>
  <si>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</si>
  <si>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</si>
  <si>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</si>
  <si>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</si>
  <si>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</si>
  <si>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</si>
  <si>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</si>
  <si>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</si>
  <si>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</si>
  <si>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</si>
  <si>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</si>
  <si>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</si>
  <si>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</si>
  <si>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</si>
  <si>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</si>
  <si>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</si>
  <si>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</si>
  <si>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</si>
  <si>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</si>
  <si>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</si>
  <si>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</si>
  <si>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</si>
  <si>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</si>
  <si>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</si>
  <si>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</si>
  <si>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</si>
  <si>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</si>
  <si>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</si>
  <si>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</si>
  <si>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</si>
  <si>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</si>
  <si>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</si>
  <si>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</si>
  <si>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</si>
  <si>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</si>
  <si>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</si>
  <si>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</si>
  <si>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</si>
  <si>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</si>
  <si>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</si>
  <si>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</si>
  <si>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</si>
  <si>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</si>
  <si>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</si>
  <si>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</si>
  <si>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</si>
  <si>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</si>
  <si>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</si>
  <si>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</si>
  <si>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</si>
  <si>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</si>
  <si>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</si>
  <si>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</si>
  <si>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</si>
  <si>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</si>
  <si>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</si>
  <si>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</si>
  <si>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</si>
  <si>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</si>
  <si>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</si>
  <si>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</si>
  <si>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</si>
  <si>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</si>
  <si>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</si>
  <si>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</si>
  <si>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</si>
  <si>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</si>
  <si>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</si>
  <si>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</si>
  <si>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</si>
  <si>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</si>
  <si>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</si>
  <si>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</si>
  <si>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</si>
  <si>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</si>
  <si>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</si>
  <si>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</si>
  <si>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</si>
  <si>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</si>
  <si>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</si>
  <si>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</si>
  <si>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</si>
  <si>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</si>
  <si>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</si>
  <si>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</si>
  <si>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</si>
  <si>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</si>
  <si>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</si>
  <si>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</si>
  <si>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</si>
  <si>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</si>
  <si>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</si>
  <si>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</si>
  <si>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</si>
  <si>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</si>
  <si>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</si>
  <si>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</si>
  <si>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</si>
  <si>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</si>
  <si>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</si>
  <si>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</si>
  <si>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</si>
  <si>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</si>
  <si>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</si>
  <si>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</si>
  <si>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</si>
  <si>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</si>
  <si>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</si>
  <si>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</si>
  <si>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</si>
  <si>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</si>
  <si>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</si>
  <si>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</si>
  <si>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</si>
  <si>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</si>
  <si>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</si>
  <si>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</si>
  <si>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</si>
  <si>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</si>
  <si>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</si>
  <si>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</si>
  <si>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</si>
  <si>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</si>
  <si>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</si>
  <si>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</si>
  <si>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</si>
  <si>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</si>
  <si>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</si>
  <si>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</si>
  <si>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</si>
  <si>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</si>
  <si>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</si>
  <si>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</si>
  <si>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</si>
  <si>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</si>
  <si>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</si>
  <si>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</si>
  <si>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</si>
  <si>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</si>
  <si>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</si>
  <si>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</si>
  <si>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</si>
  <si>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</si>
  <si>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</si>
  <si>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</si>
  <si>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</si>
  <si>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</si>
  <si>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</si>
  <si>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</si>
  <si>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</si>
  <si>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</si>
  <si>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</si>
  <si>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</si>
  <si>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</si>
  <si>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</si>
  <si>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</si>
  <si>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</si>
  <si>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</si>
  <si>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</si>
  <si>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</si>
  <si>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</si>
  <si>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</si>
  <si>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</si>
  <si>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</si>
  <si>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</si>
  <si>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</si>
  <si>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</si>
  <si>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</si>
  <si>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</si>
  <si>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</si>
  <si>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</si>
  <si>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</si>
  <si>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</si>
  <si>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</si>
  <si>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</si>
  <si>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</si>
  <si>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</si>
  <si>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</si>
  <si>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</si>
  <si>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</si>
  <si>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</si>
  <si>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</si>
  <si>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</si>
  <si>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</si>
  <si>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</si>
  <si>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</si>
  <si>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</si>
  <si>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</si>
  <si>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</si>
  <si>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</si>
  <si>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</si>
  <si>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</si>
  <si>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</si>
  <si>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</si>
  <si>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</si>
  <si>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</si>
  <si>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</si>
  <si>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</si>
  <si>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</si>
  <si>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</si>
  <si>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</si>
  <si>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</si>
  <si>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</si>
  <si>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</si>
  <si>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</si>
  <si>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</si>
  <si>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</si>
  <si>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</si>
  <si>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</si>
  <si>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</si>
  <si>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</si>
  <si>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</si>
  <si>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</si>
  <si>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</si>
  <si>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</si>
  <si>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</si>
  <si>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</si>
  <si>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</si>
  <si>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</si>
  <si>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</si>
  <si>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</si>
  <si>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</si>
  <si>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</si>
  <si>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</si>
  <si>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</si>
  <si>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</si>
  <si>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</si>
  <si>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</si>
  <si>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</si>
  <si>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</si>
  <si>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</si>
  <si>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</si>
  <si>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</si>
  <si>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</si>
  <si>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</si>
  <si>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</si>
  <si>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</si>
  <si>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</si>
  <si>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</si>
  <si>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</si>
  <si>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</si>
  <si>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</si>
  <si>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</si>
  <si>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</si>
  <si>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</si>
  <si>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</si>
  <si>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</si>
  <si>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</si>
  <si>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</si>
  <si>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</si>
  <si>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</si>
  <si>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</si>
  <si>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</si>
  <si>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</si>
  <si>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</si>
  <si>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</si>
  <si>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</si>
  <si>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</si>
  <si>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</si>
  <si>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</si>
  <si>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</si>
  <si>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</si>
  <si>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</si>
  <si>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</si>
  <si>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</si>
  <si>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</si>
  <si>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</si>
  <si>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</si>
  <si>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</si>
  <si>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</si>
  <si>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</si>
  <si>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</si>
  <si>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</si>
  <si>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</si>
  <si>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</si>
  <si>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</si>
  <si>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</si>
  <si>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</si>
  <si>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</si>
  <si>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</si>
  <si>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</si>
  <si>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</si>
  <si>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</si>
  <si>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</si>
  <si>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</si>
  <si>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</si>
  <si>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</si>
  <si>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</si>
  <si>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</si>
  <si>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</si>
  <si>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</si>
  <si>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</si>
  <si>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</si>
  <si>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</si>
  <si>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</si>
  <si>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</si>
  <si>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</si>
  <si>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</si>
  <si>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</si>
  <si>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</si>
  <si>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</si>
  <si>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</si>
  <si>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</si>
  <si>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</si>
  <si>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</si>
  <si>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</si>
  <si>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</si>
  <si>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</si>
  <si>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</si>
  <si>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</si>
  <si>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</si>
  <si>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</si>
  <si>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</si>
  <si>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</si>
  <si>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</si>
  <si>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</si>
  <si>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</si>
  <si>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</si>
  <si>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</si>
  <si>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</si>
  <si>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</si>
  <si>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</si>
  <si>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</si>
  <si>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</si>
  <si>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</si>
  <si>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</si>
  <si>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</si>
  <si>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</si>
  <si>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</si>
  <si>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</si>
  <si>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</si>
  <si>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</si>
  <si>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</si>
  <si>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</si>
  <si>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</si>
  <si>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</si>
  <si>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</si>
  <si>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</si>
  <si>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</si>
  <si>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</si>
  <si>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</si>
  <si>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</si>
  <si>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</si>
  <si>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</si>
  <si>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</si>
  <si>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</si>
  <si>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</si>
  <si>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</si>
  <si>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</si>
  <si>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</si>
  <si>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</si>
  <si>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</si>
  <si>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</si>
  <si>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</si>
  <si>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</si>
  <si>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</si>
  <si>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</si>
  <si>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</si>
  <si>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</si>
  <si>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</si>
  <si>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</si>
  <si>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</si>
  <si>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</si>
  <si>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</si>
  <si>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</si>
  <si>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</si>
  <si>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</si>
  <si>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</si>
  <si>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</si>
  <si>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</si>
  <si>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</si>
  <si>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</si>
  <si>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</si>
  <si>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</si>
  <si>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</si>
  <si>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</si>
  <si>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</si>
  <si>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</si>
  <si>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</si>
  <si>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</si>
  <si>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</si>
  <si>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</si>
  <si>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</si>
  <si>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</si>
  <si>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</si>
  <si>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</si>
  <si>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</si>
  <si>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</si>
  <si>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</si>
  <si>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</si>
  <si>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</si>
  <si>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</si>
  <si>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</si>
  <si>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</si>
  <si>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</si>
  <si>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</si>
  <si>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</si>
  <si>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</si>
  <si>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</si>
  <si>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</si>
  <si>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</si>
  <si>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</si>
  <si>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</si>
  <si>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</si>
  <si>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</si>
  <si>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</si>
  <si>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</si>
  <si>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</si>
  <si>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</si>
  <si>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</si>
  <si>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</si>
  <si>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</si>
  <si>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</si>
  <si>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</si>
  <si>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</si>
  <si>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</si>
  <si>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</si>
  <si>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</si>
  <si>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</si>
  <si>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</si>
  <si>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</si>
  <si>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</si>
  <si>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</si>
  <si>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</si>
  <si>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</si>
  <si>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</si>
  <si>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</si>
  <si>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</si>
  <si>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</si>
  <si>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</si>
  <si>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</si>
  <si>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</si>
  <si>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</si>
  <si>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</si>
  <si>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</si>
  <si>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</si>
  <si>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</si>
  <si>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</si>
  <si>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</si>
  <si>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</si>
  <si>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</si>
  <si>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</si>
  <si>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</si>
  <si>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</si>
  <si>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</si>
  <si>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</si>
  <si>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</si>
  <si>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</si>
  <si>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</si>
  <si>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</si>
  <si>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</si>
  <si>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</si>
  <si>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</si>
  <si>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</si>
  <si>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</si>
  <si>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</si>
  <si>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</si>
  <si>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</si>
  <si>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</si>
  <si>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</si>
  <si>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</si>
  <si>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</si>
  <si>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</si>
  <si>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</si>
  <si>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</si>
  <si>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</si>
  <si>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</si>
  <si>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</si>
  <si>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</si>
  <si>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</si>
  <si>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</si>
  <si>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</si>
  <si>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</si>
  <si>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</si>
  <si>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</si>
  <si>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</si>
  <si>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</si>
  <si>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</si>
  <si>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</si>
  <si>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</si>
  <si>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</si>
  <si>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</si>
  <si>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</si>
  <si>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</si>
  <si>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</si>
  <si>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</si>
  <si>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</si>
  <si>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</si>
  <si>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</si>
  <si>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</si>
  <si>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</si>
  <si>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</si>
  <si>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</si>
  <si>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</si>
  <si>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</si>
  <si>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</si>
  <si>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</si>
  <si>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</si>
  <si>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</si>
  <si>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</si>
  <si>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</si>
  <si>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</si>
  <si>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</si>
  <si>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</si>
  <si>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</si>
  <si>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</si>
  <si>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</si>
  <si>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</si>
  <si>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</si>
  <si>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</si>
  <si>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</si>
  <si>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</si>
  <si>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</si>
  <si>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</si>
  <si>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</si>
  <si>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</si>
  <si>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</si>
  <si>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</si>
  <si>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</si>
  <si>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</si>
  <si>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</si>
  <si>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</si>
  <si>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</si>
  <si>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</si>
  <si>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</si>
  <si>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</si>
  <si>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</si>
  <si>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</si>
  <si>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</si>
  <si>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</si>
  <si>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</si>
  <si>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</si>
  <si>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</si>
  <si>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</si>
  <si>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</si>
  <si>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</si>
  <si>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</si>
  <si>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</si>
  <si>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</si>
  <si>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</si>
  <si>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</si>
  <si>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</si>
  <si>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</si>
  <si>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</si>
  <si>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</si>
  <si>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</si>
  <si>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</si>
  <si>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</si>
  <si>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</si>
  <si>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</si>
  <si>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</si>
  <si>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</si>
  <si>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</si>
  <si>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</si>
  <si>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</si>
  <si>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</si>
  <si>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</si>
  <si>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</si>
  <si>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</si>
  <si>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</si>
  <si>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</si>
  <si>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</si>
  <si>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</si>
  <si>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</si>
  <si>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</si>
  <si>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</si>
  <si>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</si>
  <si>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</si>
  <si>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</si>
  <si>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</si>
  <si>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</si>
  <si>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</si>
  <si>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</si>
  <si>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</si>
  <si>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</si>
  <si>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</si>
  <si>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</si>
  <si>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</si>
  <si>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</si>
  <si>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</si>
  <si>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</si>
  <si>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</si>
  <si>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</si>
  <si>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</si>
  <si>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</si>
  <si>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</si>
  <si>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</si>
  <si>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</si>
  <si>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</si>
  <si>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</si>
  <si>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</si>
  <si>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</si>
  <si>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</si>
  <si>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</si>
  <si>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</si>
  <si>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</si>
  <si>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</si>
  <si>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</si>
  <si>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</si>
  <si>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</si>
  <si>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</si>
  <si>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</si>
  <si>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</si>
  <si>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</si>
  <si>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</si>
  <si>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</si>
  <si>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</si>
  <si>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</si>
  <si>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</si>
  <si>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</si>
  <si>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</si>
  <si>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</si>
  <si>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</si>
  <si>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</si>
  <si>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</si>
  <si>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</si>
  <si>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</si>
  <si>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</si>
  <si>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</si>
  <si>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</si>
  <si>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</si>
  <si>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</si>
  <si>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</si>
  <si>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</si>
  <si>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</si>
  <si>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</si>
  <si>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</si>
  <si>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</si>
  <si>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</si>
  <si>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</si>
  <si>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</si>
  <si>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</si>
  <si>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</si>
  <si>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</si>
  <si>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</si>
  <si>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</si>
  <si>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</si>
  <si>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</si>
  <si>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</si>
  <si>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</si>
  <si>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</si>
  <si>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</si>
  <si>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</si>
  <si>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</si>
  <si>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</si>
  <si>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</si>
  <si>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</si>
  <si>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</si>
  <si>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</si>
  <si>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</si>
  <si>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</si>
  <si>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</si>
  <si>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</si>
  <si>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</si>
  <si>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</si>
  <si>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</si>
  <si>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</si>
  <si>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</si>
  <si>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</si>
  <si>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</si>
  <si>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</si>
  <si>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</si>
  <si>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</si>
  <si>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</si>
  <si>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</si>
  <si>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</si>
  <si>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</si>
  <si>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</si>
  <si>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</si>
  <si>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</si>
  <si>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</si>
  <si>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</si>
  <si>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</si>
  <si>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</si>
  <si>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</si>
  <si>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</si>
  <si>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</si>
  <si>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</si>
  <si>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</si>
  <si>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</si>
  <si>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</si>
  <si>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</si>
  <si>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</si>
  <si>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</si>
  <si>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</si>
  <si>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</si>
  <si>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</si>
  <si>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</si>
  <si>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</si>
  <si>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</si>
  <si>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</si>
  <si>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</si>
  <si>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</si>
  <si>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</si>
  <si>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</si>
  <si>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</si>
  <si>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</si>
  <si>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</si>
  <si>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</si>
  <si>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</si>
  <si>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</si>
  <si>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</si>
  <si>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</si>
  <si>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</si>
  <si>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</si>
  <si>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</si>
  <si>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</si>
  <si>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</si>
  <si>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</si>
  <si>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</si>
  <si>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</si>
  <si>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</si>
  <si>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</si>
  <si>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</si>
  <si>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</si>
  <si>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</si>
  <si>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</si>
  <si>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</si>
  <si>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</si>
  <si>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</si>
  <si>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</si>
  <si>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</si>
  <si>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</si>
  <si>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</si>
  <si>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</si>
  <si>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</si>
  <si>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</si>
  <si>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</si>
  <si>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</si>
  <si>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</si>
  <si>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</si>
  <si>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</si>
  <si>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</si>
  <si>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</si>
  <si>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</si>
  <si>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</si>
  <si>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</si>
  <si>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</si>
  <si>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</si>
  <si>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</si>
  <si>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</si>
  <si>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</si>
  <si>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</si>
  <si>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</si>
  <si>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</si>
  <si>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</si>
  <si>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</si>
  <si>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</si>
  <si>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</si>
  <si>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</si>
  <si>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</si>
  <si>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</si>
  <si>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</si>
  <si>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</si>
  <si>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</si>
  <si>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</si>
  <si>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</si>
  <si>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</si>
  <si>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</si>
  <si>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</si>
  <si>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</si>
  <si>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</si>
  <si>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</si>
  <si>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</si>
  <si>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</si>
  <si>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</si>
  <si>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</si>
  <si>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</si>
  <si>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</si>
  <si>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</si>
  <si>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</si>
  <si>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</si>
  <si>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</si>
  <si>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</si>
  <si>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</si>
  <si>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</si>
  <si>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</si>
  <si>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</si>
  <si>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</si>
  <si>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</si>
  <si>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</si>
  <si>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</si>
  <si>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</si>
  <si>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</si>
  <si>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</si>
  <si>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</si>
  <si>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</si>
  <si>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</si>
  <si>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</si>
  <si>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</si>
  <si>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</si>
  <si>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</si>
  <si>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</si>
  <si>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</si>
  <si>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</si>
  <si>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</si>
  <si>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</si>
  <si>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</si>
  <si>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</si>
  <si>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</si>
  <si>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</si>
  <si>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</si>
  <si>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</si>
  <si>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</si>
  <si>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</si>
  <si>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</si>
  <si>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</si>
  <si>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</si>
  <si>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</si>
  <si>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</si>
  <si>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</si>
  <si>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</si>
  <si>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</si>
  <si>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</si>
  <si>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</si>
  <si>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</si>
  <si>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</si>
  <si>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</si>
  <si>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</si>
  <si>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</si>
  <si>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</si>
  <si>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</si>
  <si>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</si>
  <si>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</si>
  <si>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</si>
  <si>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</si>
  <si>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</si>
  <si>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</si>
  <si>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</si>
  <si>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</si>
  <si>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</si>
  <si>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</si>
  <si>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</si>
  <si>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</si>
  <si>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</si>
  <si>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</si>
  <si>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</si>
  <si>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</si>
  <si>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</si>
  <si>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</si>
  <si>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</si>
  <si>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</si>
  <si>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</si>
  <si>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</si>
  <si>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</si>
  <si>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</si>
  <si>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</si>
  <si>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</si>
  <si>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</si>
  <si>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</si>
  <si>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</si>
  <si>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</si>
  <si>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</si>
  <si>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</si>
  <si>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</si>
  <si>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</si>
  <si>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</si>
  <si>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</si>
  <si>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</si>
  <si>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</si>
  <si>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</si>
  <si>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</si>
  <si>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</si>
  <si>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</si>
  <si>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</si>
  <si>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</si>
  <si>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</si>
  <si>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</si>
  <si>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</si>
  <si>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</si>
  <si>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</si>
  <si>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</si>
  <si>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</si>
  <si>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</si>
  <si>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</si>
  <si>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</si>
  <si>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</si>
  <si>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</si>
  <si>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</si>
  <si>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</si>
  <si>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</si>
  <si>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</si>
  <si>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</si>
  <si>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</si>
  <si>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</si>
  <si>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</si>
  <si>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</si>
  <si>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</si>
  <si>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</si>
  <si>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</si>
  <si>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</si>
  <si>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</si>
  <si>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</si>
  <si>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</si>
  <si>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</si>
  <si>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</si>
  <si>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</si>
  <si>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</si>
  <si>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</si>
  <si>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</si>
  <si>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</si>
  <si>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</si>
  <si>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</si>
  <si>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</si>
  <si>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</si>
  <si>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</si>
  <si>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</si>
  <si>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</si>
  <si>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</si>
  <si>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</si>
  <si>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</si>
  <si>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</si>
  <si>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</si>
  <si>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</si>
  <si>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</si>
  <si>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</si>
  <si>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</si>
  <si>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</si>
  <si>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</si>
  <si>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</si>
  <si>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</si>
  <si>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</si>
  <si>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</si>
  <si>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</si>
  <si>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</si>
  <si>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</si>
  <si>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</si>
  <si>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</si>
  <si>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</si>
  <si>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</si>
  <si>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</si>
  <si>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</si>
  <si>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</si>
  <si>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</si>
  <si>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</si>
  <si>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</si>
  <si>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</si>
  <si>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</si>
  <si>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</si>
  <si>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</si>
  <si>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</si>
  <si>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</si>
  <si>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</si>
  <si>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</si>
  <si>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</si>
  <si>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</si>
  <si>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</si>
  <si>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</si>
  <si>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</si>
  <si>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</si>
  <si>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</si>
  <si>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</si>
  <si>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</si>
  <si>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</si>
  <si>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</si>
  <si>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</si>
  <si>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</si>
  <si>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</si>
  <si>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</si>
  <si>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</si>
  <si>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</si>
  <si>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</si>
  <si>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</si>
  <si>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</si>
  <si>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</si>
  <si>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</si>
  <si>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</si>
  <si>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</si>
  <si>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</si>
  <si>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</si>
  <si>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</si>
  <si>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</si>
  <si>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</si>
  <si>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</si>
  <si>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</si>
  <si>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</si>
  <si>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</si>
  <si>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</si>
  <si>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</si>
  <si>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</si>
  <si>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</si>
  <si>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</si>
  <si>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</si>
  <si>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</si>
  <si>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</si>
  <si>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</si>
  <si>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</si>
  <si>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</si>
  <si>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</si>
  <si>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</si>
  <si>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</si>
  <si>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</si>
  <si>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</si>
  <si>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</si>
  <si>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</si>
  <si>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</si>
  <si>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</si>
  <si>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</si>
  <si>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</si>
  <si>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</si>
  <si>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</si>
  <si>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</si>
  <si>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</si>
  <si>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</si>
  <si>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</si>
  <si>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</si>
  <si>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</si>
  <si>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</si>
  <si>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</si>
  <si>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</si>
  <si>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</si>
  <si>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</si>
  <si>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</si>
  <si>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</si>
  <si>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</si>
  <si>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</si>
  <si>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</si>
  <si>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</si>
  <si>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</si>
  <si>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</si>
  <si>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</si>
  <si>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</si>
  <si>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</si>
  <si>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</si>
  <si>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</si>
  <si>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</si>
  <si>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</si>
  <si>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</si>
  <si>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</si>
  <si>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</si>
  <si>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</si>
  <si>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</si>
  <si>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</si>
  <si>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</si>
  <si>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</si>
  <si>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</si>
  <si>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</si>
  <si>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</si>
  <si>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</si>
  <si>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</si>
  <si>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</si>
  <si>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</si>
  <si>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</si>
  <si>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</si>
  <si>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</si>
  <si>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</si>
  <si>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</si>
  <si>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</si>
  <si>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</si>
  <si>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</si>
  <si>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</si>
  <si>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</si>
  <si>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</si>
  <si>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</si>
  <si>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</si>
  <si>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</si>
  <si>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</si>
  <si>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</si>
  <si>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</si>
  <si>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</si>
  <si>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</si>
  <si>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</si>
  <si>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</si>
  <si>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</si>
  <si>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</si>
  <si>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</si>
  <si>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</si>
  <si>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</si>
  <si>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</si>
  <si>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</si>
  <si>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</si>
  <si>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</si>
  <si>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</si>
  <si>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</si>
  <si>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</si>
  <si>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</si>
  <si>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</si>
  <si>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</si>
  <si>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</si>
  <si>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</si>
  <si>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</si>
  <si>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</si>
  <si>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</si>
  <si>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</si>
  <si>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</si>
  <si>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</si>
  <si>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</si>
  <si>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</si>
  <si>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</si>
  <si>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</si>
  <si>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</si>
  <si>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</si>
  <si>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</si>
  <si>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</si>
  <si>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</si>
  <si>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</si>
  <si>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</si>
  <si>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</si>
  <si>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</si>
  <si>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</si>
  <si>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</si>
  <si>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</si>
  <si>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</si>
  <si>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</si>
  <si>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</si>
  <si>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</si>
  <si>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</si>
  <si>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</si>
  <si>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</si>
  <si>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</si>
  <si>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</si>
  <si>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</si>
  <si>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</si>
  <si>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</si>
  <si>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</si>
  <si>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</si>
  <si>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</si>
  <si>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</si>
  <si>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</si>
  <si>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</si>
  <si>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</si>
  <si>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</si>
  <si>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</si>
  <si>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</si>
  <si>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</si>
  <si>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</si>
  <si>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</si>
  <si>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</si>
  <si>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</si>
  <si>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</si>
  <si>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</si>
  <si>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</si>
  <si>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</si>
  <si>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</si>
  <si>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</si>
  <si>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</si>
  <si>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</si>
  <si>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</si>
  <si>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</si>
  <si>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</si>
  <si>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</si>
  <si>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</si>
  <si>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</si>
  <si>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</si>
  <si>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</si>
  <si>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</si>
  <si>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</si>
  <si>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</si>
  <si>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</si>
  <si>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</si>
  <si>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</si>
  <si>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</si>
  <si>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</si>
  <si>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</si>
  <si>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</si>
  <si>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</si>
  <si>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</si>
  <si>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</si>
  <si>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</si>
  <si>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</si>
  <si>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</si>
  <si>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</si>
  <si>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</si>
  <si>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</si>
  <si>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</si>
  <si>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</si>
  <si>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</si>
  <si>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</si>
  <si>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</si>
  <si>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</si>
  <si>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</si>
  <si>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</si>
  <si>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</si>
  <si>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</si>
  <si>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</si>
  <si>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</si>
  <si>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</si>
  <si>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</si>
  <si>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</si>
  <si>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</si>
  <si>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</si>
  <si>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</si>
  <si>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</si>
  <si>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</si>
  <si>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</si>
  <si>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</si>
  <si>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</si>
  <si>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</si>
  <si>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</si>
  <si>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</si>
  <si>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</si>
  <si>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</si>
  <si>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</si>
  <si>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</si>
  <si>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</si>
  <si>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</si>
  <si>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</si>
  <si>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</si>
  <si>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</si>
  <si>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</si>
  <si>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</si>
  <si>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</si>
  <si>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</si>
  <si>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</si>
  <si>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</si>
  <si>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</si>
  <si>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</si>
  <si>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</si>
  <si>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</si>
  <si>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</si>
  <si>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</si>
  <si>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</si>
  <si>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</si>
  <si>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</si>
  <si>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</si>
  <si>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</si>
  <si>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</si>
  <si>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</si>
  <si>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</si>
  <si>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</si>
  <si>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</si>
  <si>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</si>
  <si>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</si>
  <si>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</si>
  <si>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</si>
  <si>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</si>
  <si>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</si>
  <si>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</si>
  <si>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</si>
  <si>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</si>
  <si>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</si>
  <si>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</si>
  <si>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</si>
  <si>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</si>
  <si>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</si>
  <si>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</si>
  <si>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</si>
  <si>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</si>
  <si>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</si>
  <si>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</si>
  <si>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</si>
  <si>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</si>
  <si>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</si>
  <si>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</si>
  <si>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</si>
  <si>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</si>
  <si>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</si>
  <si>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</si>
  <si>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</si>
  <si>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</si>
  <si>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</si>
  <si>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</si>
  <si>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</si>
  <si>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</si>
  <si>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</si>
  <si>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</si>
  <si>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</si>
  <si>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</si>
  <si>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</si>
  <si>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</si>
  <si>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</si>
  <si>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</si>
  <si>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</si>
  <si>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</si>
  <si>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</si>
  <si>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</si>
  <si>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</si>
  <si>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</si>
  <si>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</si>
  <si>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</si>
  <si>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</si>
  <si>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</si>
  <si>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</si>
  <si>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</si>
  <si>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</si>
  <si>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</si>
  <si>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</si>
  <si>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</si>
  <si>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</si>
  <si>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</si>
  <si>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</si>
  <si>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</si>
  <si>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</si>
  <si>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</si>
  <si>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</si>
  <si>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</si>
  <si>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</si>
  <si>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</si>
  <si>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</si>
  <si>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</si>
  <si>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</si>
  <si>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</si>
  <si>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</si>
  <si>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</si>
  <si>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</si>
  <si>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</si>
  <si>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</si>
  <si>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</si>
  <si>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</si>
  <si>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</si>
  <si>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</si>
  <si>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</si>
  <si>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</si>
  <si>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</si>
  <si>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</si>
  <si>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</si>
  <si>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</si>
  <si>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</si>
  <si>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</si>
  <si>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</si>
  <si>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</si>
  <si>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</si>
  <si>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</si>
  <si>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</si>
  <si>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</si>
  <si>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</si>
  <si>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</si>
  <si>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</si>
  <si>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</si>
  <si>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</si>
  <si>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</si>
  <si>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</si>
  <si>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</si>
  <si>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</si>
  <si>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</si>
  <si>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</si>
  <si>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</si>
  <si>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</si>
  <si>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</si>
  <si>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</si>
  <si>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</si>
  <si>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</si>
  <si>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</si>
  <si>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</si>
  <si>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</si>
  <si>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</si>
  <si>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</si>
  <si>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</si>
  <si>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</si>
  <si>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</si>
  <si>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</si>
  <si>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</si>
  <si>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</si>
  <si>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</si>
  <si>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</si>
  <si>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</si>
  <si>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</si>
  <si>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</si>
  <si>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</si>
  <si>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</si>
  <si>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</si>
  <si>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</si>
  <si>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</si>
  <si>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</si>
  <si>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</si>
  <si>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</si>
  <si>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</si>
  <si>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</si>
  <si>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</si>
  <si>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</si>
  <si>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</si>
  <si>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</si>
  <si>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</si>
  <si>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</si>
  <si>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</si>
  <si>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</si>
  <si>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</si>
  <si>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</si>
  <si>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</si>
  <si>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</si>
  <si>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</si>
  <si>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</si>
  <si>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</si>
  <si>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</si>
  <si>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</si>
  <si>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</si>
  <si>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</si>
  <si>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</si>
  <si>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</si>
  <si>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</si>
  <si>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</si>
  <si>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</si>
  <si>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</si>
  <si>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</si>
  <si>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</si>
  <si>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</si>
  <si>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</si>
  <si>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</si>
  <si>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</si>
  <si>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</si>
  <si>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</si>
  <si>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</si>
  <si>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</si>
  <si>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</si>
  <si>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</si>
  <si>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</si>
  <si>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</si>
  <si>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</si>
  <si>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</si>
  <si>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</si>
  <si>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</si>
  <si>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</si>
  <si>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</si>
  <si>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</si>
  <si>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</si>
  <si>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</si>
  <si>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</si>
  <si>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</si>
  <si>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</si>
  <si>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</si>
  <si>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</si>
  <si>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</si>
  <si>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</si>
  <si>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</si>
  <si>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</si>
  <si>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</si>
  <si>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</si>
  <si>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</si>
  <si>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</si>
  <si>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</si>
  <si>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</si>
  <si>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</si>
  <si>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</si>
  <si>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</si>
  <si>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</si>
  <si>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</si>
  <si>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</si>
  <si>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</si>
  <si>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</si>
  <si>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</si>
  <si>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</si>
  <si>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</si>
  <si>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</si>
  <si>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</si>
  <si>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</si>
  <si>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</si>
  <si>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</si>
  <si>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</si>
  <si>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</si>
  <si>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</si>
  <si>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</si>
  <si>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</si>
  <si>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</si>
  <si>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</si>
  <si>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</si>
  <si>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</si>
  <si>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</si>
  <si>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</si>
  <si>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</si>
  <si>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</si>
  <si>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</si>
  <si>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</si>
  <si>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</si>
  <si>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</si>
  <si>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</si>
  <si>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</si>
  <si>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</si>
  <si>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</si>
  <si>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</si>
  <si>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</si>
  <si>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</si>
  <si>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</si>
  <si>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</si>
  <si>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</si>
  <si>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</si>
  <si>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</si>
  <si>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</si>
  <si>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</si>
  <si>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</si>
  <si>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</si>
  <si>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</si>
  <si>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</si>
  <si>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</si>
  <si>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</si>
  <si>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</si>
  <si>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</si>
  <si>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</si>
  <si>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</si>
  <si>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</si>
  <si>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</si>
  <si>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</si>
  <si>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</si>
  <si>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</si>
  <si>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</si>
  <si>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</si>
  <si>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</si>
  <si>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</si>
  <si>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</si>
  <si>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</si>
  <si>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</si>
  <si>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</si>
  <si>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</si>
  <si>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</si>
  <si>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</si>
  <si>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</si>
  <si>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</si>
  <si>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</si>
  <si>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</si>
  <si>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</si>
  <si>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</si>
  <si>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</si>
  <si>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</si>
  <si>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</si>
  <si>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</si>
  <si>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</si>
  <si>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</si>
  <si>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</si>
  <si>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</si>
  <si>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</si>
  <si>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</si>
  <si>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</si>
  <si>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</si>
  <si>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</si>
  <si>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</si>
  <si>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</si>
  <si>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</si>
  <si>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</si>
  <si>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</si>
  <si>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</si>
  <si>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</si>
  <si>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</si>
  <si>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</si>
  <si>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</si>
  <si>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</si>
  <si>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</si>
  <si>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</si>
  <si>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</si>
  <si>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</si>
  <si>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</si>
  <si>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</si>
  <si>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</si>
  <si>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</si>
  <si>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</si>
  <si>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</si>
  <si>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</si>
  <si>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</si>
  <si>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</si>
  <si>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</si>
  <si>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</si>
  <si>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</si>
  <si>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</si>
  <si>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</si>
  <si>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</si>
  <si>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</si>
  <si>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</si>
  <si>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</si>
  <si>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</si>
  <si>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</si>
  <si>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</si>
  <si>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</si>
  <si>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</si>
  <si>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</si>
  <si>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</si>
  <si>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</si>
  <si>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</si>
  <si>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</si>
  <si>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</si>
  <si>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</si>
  <si>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</si>
  <si>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</si>
  <si>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</si>
  <si>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</si>
  <si>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</si>
  <si>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</si>
  <si>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</si>
  <si>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</si>
  <si>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</si>
  <si>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</si>
  <si>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</si>
  <si>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</si>
  <si>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</si>
  <si>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</si>
  <si>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</si>
  <si>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</si>
  <si>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</si>
  <si>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</si>
  <si>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</si>
  <si>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</si>
  <si>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</si>
  <si>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</si>
  <si>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</si>
  <si>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</si>
  <si>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</si>
  <si>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</si>
  <si>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</si>
  <si>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</si>
  <si>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</si>
  <si>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</si>
  <si>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</si>
  <si>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</si>
  <si>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</si>
  <si>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</si>
  <si>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</si>
  <si>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</si>
  <si>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</si>
  <si>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</si>
  <si>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</si>
  <si>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</si>
  <si>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</si>
  <si>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</si>
  <si>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</si>
  <si>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</si>
  <si>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</si>
  <si>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</si>
  <si>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</si>
  <si>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</si>
  <si>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</si>
  <si>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</si>
  <si>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</si>
  <si>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</si>
  <si>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</si>
  <si>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</si>
  <si>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</si>
  <si>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</si>
  <si>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</si>
  <si>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</si>
  <si>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</si>
  <si>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</si>
  <si>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</si>
  <si>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</si>
  <si>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</si>
  <si>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</si>
  <si>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</si>
  <si>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</si>
  <si>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</si>
  <si>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</si>
  <si>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</si>
  <si>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</si>
  <si>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</si>
  <si>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</si>
  <si>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</si>
  <si>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</si>
  <si>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</si>
  <si>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</si>
  <si>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</si>
  <si>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</si>
  <si>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</si>
  <si>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</si>
  <si>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</si>
  <si>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</si>
  <si>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</si>
  <si>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</si>
  <si>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</si>
  <si>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</si>
  <si>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</si>
  <si>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</si>
  <si>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</si>
  <si>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</si>
  <si>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</si>
  <si>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</si>
  <si>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</si>
  <si>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</si>
  <si>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</si>
  <si>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</si>
  <si>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</si>
  <si>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</si>
  <si>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</si>
  <si>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</si>
  <si>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</si>
  <si>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</si>
  <si>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</si>
  <si>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</si>
  <si>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</si>
  <si>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</si>
  <si>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</si>
  <si>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</si>
  <si>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</si>
  <si>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</si>
  <si>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</si>
  <si>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</si>
  <si>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</si>
  <si>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</si>
  <si>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</si>
  <si>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</si>
  <si>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</si>
  <si>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</si>
  <si>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</si>
  <si>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</si>
  <si>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</si>
  <si>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</si>
  <si>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</si>
  <si>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</si>
  <si>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</si>
  <si>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</si>
  <si>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</si>
  <si>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</si>
  <si>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</si>
  <si>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</si>
  <si>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</si>
  <si>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</si>
  <si>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</si>
  <si>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</si>
  <si>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</si>
  <si>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</si>
  <si>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</si>
  <si>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</si>
  <si>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</si>
  <si>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</si>
  <si>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</si>
  <si>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</si>
  <si>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</si>
  <si>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</si>
  <si>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</si>
  <si>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</si>
  <si>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</si>
  <si>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</si>
  <si>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</si>
  <si>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</si>
  <si>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</si>
  <si>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</si>
  <si>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</si>
  <si>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</si>
  <si>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</si>
  <si>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</si>
  <si>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</si>
  <si>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</si>
  <si>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</si>
  <si>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</si>
  <si>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</si>
  <si>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</si>
  <si>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</si>
  <si>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</si>
  <si>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</si>
  <si>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</si>
  <si>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</si>
  <si>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</si>
  <si>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</si>
  <si>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</si>
  <si>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</si>
  <si>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</si>
  <si>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</si>
  <si>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</si>
  <si>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</si>
  <si>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</si>
  <si>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</si>
  <si>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</si>
  <si>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</si>
  <si>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</si>
  <si>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</si>
  <si>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</si>
  <si>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</si>
  <si>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</si>
  <si>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</si>
  <si>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</si>
  <si>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</si>
  <si>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</si>
  <si>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</si>
  <si>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</si>
  <si>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</si>
  <si>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</si>
  <si>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</si>
  <si>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</si>
  <si>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</si>
  <si>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</si>
  <si>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</si>
  <si>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</si>
  <si>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</si>
  <si>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</si>
  <si>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</si>
  <si>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</si>
  <si>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</si>
  <si>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</si>
  <si>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</si>
  <si>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</si>
  <si>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</si>
  <si>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</si>
  <si>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</si>
  <si>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</si>
  <si>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</si>
  <si>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</si>
  <si>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</si>
  <si>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</si>
  <si>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</si>
  <si>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</si>
  <si>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</si>
  <si>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</si>
  <si>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</si>
  <si>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</si>
  <si>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</si>
  <si>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</si>
  <si>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</si>
  <si>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</si>
  <si>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</si>
  <si>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</si>
  <si>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</si>
  <si>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</si>
  <si>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</si>
  <si>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</si>
  <si>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</si>
  <si>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</si>
  <si>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</si>
  <si>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</si>
  <si>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</si>
  <si>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</si>
  <si>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</si>
  <si>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</si>
  <si>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</si>
  <si>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</si>
  <si>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</si>
  <si>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</si>
  <si>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</si>
  <si>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</si>
  <si>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</si>
  <si>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</si>
  <si>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</si>
  <si>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</si>
  <si>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</si>
  <si>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</si>
  <si>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</si>
  <si>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</si>
  <si>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</si>
  <si>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</si>
  <si>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</si>
  <si>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</si>
  <si>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</si>
  <si>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</si>
  <si>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</si>
  <si>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</si>
  <si>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</si>
  <si>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</si>
  <si>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</si>
  <si>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</si>
  <si>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</si>
  <si>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</si>
  <si>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</si>
  <si>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</si>
  <si>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</si>
  <si>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</si>
  <si>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</si>
  <si>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</si>
  <si>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</si>
  <si>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</si>
  <si>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</si>
  <si>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</si>
  <si>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</si>
  <si>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</si>
  <si>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</si>
  <si>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</si>
  <si>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</si>
  <si>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</si>
  <si>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</si>
  <si>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</si>
  <si>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</si>
  <si>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</si>
  <si>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</si>
  <si>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</si>
  <si>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</si>
  <si>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</si>
  <si>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</si>
  <si>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</si>
  <si>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</si>
  <si>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</si>
  <si>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</si>
  <si>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</si>
  <si>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</si>
  <si>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</si>
  <si>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</si>
  <si>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</si>
  <si>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</si>
  <si>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</si>
  <si>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</si>
  <si>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</si>
  <si>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</si>
  <si>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</si>
  <si>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</si>
  <si>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</si>
  <si>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</si>
  <si>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</si>
  <si>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</si>
  <si>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</si>
  <si>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</si>
  <si>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</si>
  <si>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</si>
  <si>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</si>
  <si>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</si>
  <si>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</si>
  <si>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</si>
  <si>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</si>
  <si>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</si>
  <si>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</si>
  <si>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</si>
  <si>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</si>
  <si>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</si>
  <si>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</si>
  <si>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</si>
  <si>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</si>
  <si>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</si>
  <si>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</si>
  <si>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</si>
  <si>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</si>
  <si>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</si>
  <si>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</si>
  <si>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</si>
  <si>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</si>
  <si>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</si>
  <si>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</si>
  <si>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</si>
  <si>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</si>
  <si>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</si>
  <si>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</si>
  <si>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</si>
  <si>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</si>
  <si>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</si>
  <si>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</si>
  <si>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</si>
  <si>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</si>
  <si>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</si>
  <si>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</si>
  <si>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</si>
  <si>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</si>
  <si>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</si>
  <si>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</si>
  <si>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</si>
  <si>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</si>
  <si>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</si>
  <si>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</si>
  <si>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</si>
  <si>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</si>
  <si>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</si>
  <si>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</si>
  <si>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</si>
  <si>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</si>
  <si>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</si>
  <si>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</si>
  <si>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</si>
  <si>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</si>
  <si>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</si>
  <si>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</si>
  <si>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</si>
  <si>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</si>
  <si>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</si>
  <si>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</si>
  <si>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</si>
  <si>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</si>
  <si>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</si>
  <si>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</si>
  <si>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</si>
  <si>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</si>
  <si>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</si>
  <si>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</si>
  <si>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</si>
  <si>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</si>
  <si>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</si>
  <si>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</si>
  <si>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</si>
  <si>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</si>
  <si>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</si>
  <si>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</si>
  <si>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</si>
  <si>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</si>
  <si>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</si>
  <si>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</si>
  <si>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</si>
  <si>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</si>
  <si>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</si>
  <si>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</si>
  <si>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</si>
  <si>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</si>
  <si>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</si>
  <si>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</si>
  <si>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</si>
  <si>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</si>
  <si>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</si>
  <si>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</si>
  <si>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</si>
  <si>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</si>
  <si>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</si>
  <si>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</si>
  <si>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</si>
  <si>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</si>
  <si>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</si>
  <si>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</si>
  <si>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</si>
  <si>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</si>
  <si>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</si>
  <si>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</si>
  <si>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</si>
  <si>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</si>
  <si>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</si>
  <si>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</si>
  <si>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</si>
  <si>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</si>
  <si>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</si>
  <si>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</si>
  <si>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</si>
  <si>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</si>
  <si>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</si>
  <si>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</si>
  <si>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</si>
  <si>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</si>
  <si>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</si>
  <si>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</si>
  <si>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</si>
  <si>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</si>
  <si>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</si>
  <si>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</si>
  <si>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</si>
  <si>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</si>
  <si>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</si>
  <si>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</si>
  <si>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</si>
  <si>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</si>
  <si>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</si>
  <si>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</si>
  <si>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</si>
  <si>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</si>
  <si>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</si>
  <si>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</si>
  <si>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</si>
  <si>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</si>
  <si>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</si>
  <si>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</si>
  <si>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</si>
  <si>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</si>
  <si>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</si>
  <si>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</si>
  <si>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</si>
  <si>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</si>
  <si>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</si>
  <si>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</si>
  <si>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</si>
  <si>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</si>
  <si>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</si>
  <si>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</si>
  <si>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</si>
  <si>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</si>
  <si>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</si>
  <si>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</si>
  <si>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</si>
  <si>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</si>
  <si>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</si>
  <si>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</si>
  <si>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</si>
  <si>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</si>
  <si>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</si>
  <si>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</si>
  <si>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</si>
  <si>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</si>
  <si>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</si>
  <si>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</si>
  <si>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</si>
  <si>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</si>
  <si>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</si>
  <si>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</si>
  <si>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</si>
  <si>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</si>
  <si>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</si>
  <si>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</si>
  <si>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</si>
  <si>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</si>
  <si>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</si>
  <si>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</si>
  <si>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</si>
  <si>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</si>
  <si>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</si>
  <si>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</si>
  <si>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</si>
  <si>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</si>
  <si>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</si>
  <si>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</si>
  <si>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</si>
  <si>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</si>
  <si>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</si>
  <si>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</si>
  <si>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</si>
  <si>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</si>
  <si>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</si>
  <si>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</si>
  <si>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</si>
  <si>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</si>
  <si>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</si>
  <si>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</si>
  <si>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</si>
  <si>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</si>
  <si>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</si>
  <si>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</si>
  <si>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</si>
  <si>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</si>
  <si>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</si>
  <si>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</si>
  <si>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</si>
  <si>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</si>
  <si>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</si>
  <si>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</si>
  <si>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</si>
  <si>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</si>
  <si>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</si>
  <si>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</si>
  <si>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</si>
  <si>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</si>
  <si>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</si>
  <si>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</si>
  <si>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</si>
  <si>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</si>
  <si>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</si>
  <si>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</si>
  <si>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</si>
  <si>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</si>
  <si>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</si>
  <si>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</si>
  <si>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</si>
  <si>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</si>
  <si>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</si>
  <si>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</si>
  <si>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</si>
  <si>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</si>
  <si>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Alonzo Estrella, Placido de Jesus</t>
  </si>
  <si>
    <t>PRINTER</t>
  </si>
  <si>
    <t>ATM Ayuntamiento El Puerto</t>
  </si>
  <si>
    <t>3335966130</t>
  </si>
  <si>
    <t>3335966129</t>
  </si>
  <si>
    <t>3335966127</t>
  </si>
  <si>
    <t>3335966126</t>
  </si>
  <si>
    <t>3335966125</t>
  </si>
  <si>
    <t>3335966124</t>
  </si>
  <si>
    <t>3335966123</t>
  </si>
  <si>
    <t>3335966122</t>
  </si>
  <si>
    <t>3335966121</t>
  </si>
  <si>
    <t>3335966120</t>
  </si>
  <si>
    <t>26 Julio de 2021</t>
  </si>
  <si>
    <t>3335966137</t>
  </si>
  <si>
    <t>3335966136</t>
  </si>
  <si>
    <t>3335966135</t>
  </si>
  <si>
    <t>3335966133</t>
  </si>
  <si>
    <t>3335966131</t>
  </si>
  <si>
    <t>SIN ACTIVIDAD DE RETIRO</t>
  </si>
  <si>
    <t>3335966281</t>
  </si>
  <si>
    <t>3335966265</t>
  </si>
  <si>
    <t>3335966256</t>
  </si>
  <si>
    <t>3335966230</t>
  </si>
  <si>
    <t>3335966186</t>
  </si>
  <si>
    <t>3335966175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</si>
  <si>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</si>
  <si>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</si>
  <si>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</si>
  <si>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</si>
  <si>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</si>
  <si>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3335966757</t>
  </si>
  <si>
    <t>3335966728</t>
  </si>
  <si>
    <t>3335966724</t>
  </si>
  <si>
    <t>3335966720</t>
  </si>
  <si>
    <t>3335966713</t>
  </si>
  <si>
    <t>3335966707</t>
  </si>
  <si>
    <t>3335966699</t>
  </si>
  <si>
    <t>3335966601</t>
  </si>
  <si>
    <t>3335966595</t>
  </si>
  <si>
    <t>3335966581</t>
  </si>
  <si>
    <t>3335966579</t>
  </si>
  <si>
    <t>3335966572</t>
  </si>
  <si>
    <t>3335966569</t>
  </si>
  <si>
    <t>3335966563</t>
  </si>
  <si>
    <t>3335966555</t>
  </si>
  <si>
    <t>3335966550</t>
  </si>
  <si>
    <t>3335966509</t>
  </si>
  <si>
    <t>3335966402</t>
  </si>
  <si>
    <t>3335966385</t>
  </si>
  <si>
    <t>LECTOR</t>
  </si>
  <si>
    <t>3335966885</t>
  </si>
  <si>
    <t>Closed</t>
  </si>
  <si>
    <t>Doñe Ramirez, Luis Manuel</t>
  </si>
  <si>
    <t>LECTOR - REINICIO</t>
  </si>
  <si>
    <t>REINICIO EXITOSO</t>
  </si>
  <si>
    <t>3335967342</t>
  </si>
  <si>
    <t>3335967336</t>
  </si>
  <si>
    <t>3335967331</t>
  </si>
  <si>
    <t>3335967320</t>
  </si>
  <si>
    <t>3335967307</t>
  </si>
  <si>
    <t>3335967301</t>
  </si>
  <si>
    <t>3335967292</t>
  </si>
  <si>
    <t>3335967288</t>
  </si>
  <si>
    <t>3335967286</t>
  </si>
  <si>
    <t>3335967274</t>
  </si>
  <si>
    <t>3335967271</t>
  </si>
  <si>
    <t>3335967270</t>
  </si>
  <si>
    <t>3335967266</t>
  </si>
  <si>
    <t>3335967263</t>
  </si>
  <si>
    <t>3335967251</t>
  </si>
  <si>
    <t>3335967242</t>
  </si>
  <si>
    <t>3335967238</t>
  </si>
  <si>
    <t>3335967225</t>
  </si>
  <si>
    <t>3335967215</t>
  </si>
  <si>
    <t>3335967203</t>
  </si>
  <si>
    <t>3335967198</t>
  </si>
  <si>
    <t>3335967194</t>
  </si>
  <si>
    <t>3335967125</t>
  </si>
  <si>
    <t>3335967095</t>
  </si>
  <si>
    <t>3335967075</t>
  </si>
  <si>
    <t>3335967048</t>
  </si>
  <si>
    <t>3335967028</t>
  </si>
  <si>
    <t>3335967025</t>
  </si>
  <si>
    <t>3335966977</t>
  </si>
  <si>
    <t>3335966969</t>
  </si>
  <si>
    <t>INHIBIDO</t>
  </si>
  <si>
    <t>VANDALIZADO</t>
  </si>
  <si>
    <t>3335967370</t>
  </si>
  <si>
    <t>3335967255</t>
  </si>
  <si>
    <t>ENVIO DE CARGA</t>
  </si>
  <si>
    <t>CARGA EXITOSA</t>
  </si>
  <si>
    <t>3335966097</t>
  </si>
  <si>
    <t>FUERA DE SERVICIO / GAVETAS DE RECHAZOS Y DEPOSITOS FULL</t>
  </si>
  <si>
    <t>3335967538</t>
  </si>
  <si>
    <t>3335967535</t>
  </si>
  <si>
    <t>3335967534</t>
  </si>
  <si>
    <t>3335967533</t>
  </si>
  <si>
    <t>3335967530</t>
  </si>
  <si>
    <t>3335967527</t>
  </si>
  <si>
    <t>3335967525</t>
  </si>
  <si>
    <t>3335967522</t>
  </si>
  <si>
    <t>3335967521</t>
  </si>
  <si>
    <t>3335967516</t>
  </si>
  <si>
    <t>3335967514</t>
  </si>
  <si>
    <t>3335967513</t>
  </si>
  <si>
    <t>3335967511</t>
  </si>
  <si>
    <t>3335967510</t>
  </si>
  <si>
    <t>3335967508</t>
  </si>
  <si>
    <t>3335967504</t>
  </si>
  <si>
    <t>3335967499</t>
  </si>
  <si>
    <t>3335967496</t>
  </si>
  <si>
    <t>3335967486</t>
  </si>
  <si>
    <t>3335967464</t>
  </si>
  <si>
    <t>3335967454</t>
  </si>
  <si>
    <t>DIPSENSADOR</t>
  </si>
  <si>
    <t>GAVETAS PROBLEMAS</t>
  </si>
  <si>
    <t>SIN EFECTIVO (PENDIENTE 3335964319)</t>
  </si>
  <si>
    <t>SIN EFECTIVO (PENDIENTE 3335964303)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</si>
</sst>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56" fillId="50" borderId="71" xfId="0" applyFont="1" applyFill="1" applyBorder="1" applyAlignment="1">
      <alignment horizontal="left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124"/>
      <tableStyleElement type="headerRow" dxfId="1123"/>
      <tableStyleElement type="totalRow" dxfId="1122"/>
      <tableStyleElement type="firstColumn" dxfId="1121"/>
      <tableStyleElement type="lastColumn" dxfId="1120"/>
      <tableStyleElement type="firstRowStripe" dxfId="1119"/>
      <tableStyleElement type="firstColumnStripe" dxfId="11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77.8324421296275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51.3409722222204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40.4985879629603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30.4985879629603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30.5651273148178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29.6175231481466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ATM'!$A$2:$B$822,2,0)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26.6447916666657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ATM'!$A$2:$B$822,2,0)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24.6312615740753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ATM'!$A$2:$B$822,2,0)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24.5685532407442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ATM'!$A$2:$B$822,2,0)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20.6895833333328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ATM'!$A$2:$B$822,2,0)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6" priority="99335"/>
  </conditionalFormatting>
  <conditionalFormatting sqref="E3">
    <cfRule type="duplicateValues" dxfId="75" priority="121698"/>
  </conditionalFormatting>
  <conditionalFormatting sqref="E3">
    <cfRule type="duplicateValues" dxfId="74" priority="121699"/>
    <cfRule type="duplicateValues" dxfId="73" priority="121700"/>
  </conditionalFormatting>
  <conditionalFormatting sqref="E3">
    <cfRule type="duplicateValues" dxfId="72" priority="121701"/>
    <cfRule type="duplicateValues" dxfId="71" priority="121702"/>
    <cfRule type="duplicateValues" dxfId="70" priority="121703"/>
    <cfRule type="duplicateValues" dxfId="69" priority="121704"/>
  </conditionalFormatting>
  <conditionalFormatting sqref="B3">
    <cfRule type="duplicateValues" dxfId="68" priority="121705"/>
  </conditionalFormatting>
  <conditionalFormatting sqref="E4">
    <cfRule type="duplicateValues" dxfId="67" priority="60"/>
  </conditionalFormatting>
  <conditionalFormatting sqref="E4">
    <cfRule type="duplicateValues" dxfId="66" priority="57"/>
    <cfRule type="duplicateValues" dxfId="65" priority="58"/>
    <cfRule type="duplicateValues" dxfId="64" priority="59"/>
  </conditionalFormatting>
  <conditionalFormatting sqref="E4">
    <cfRule type="duplicateValues" dxfId="63" priority="56"/>
  </conditionalFormatting>
  <conditionalFormatting sqref="E4">
    <cfRule type="duplicateValues" dxfId="62" priority="53"/>
    <cfRule type="duplicateValues" dxfId="61" priority="54"/>
    <cfRule type="duplicateValues" dxfId="60" priority="55"/>
  </conditionalFormatting>
  <conditionalFormatting sqref="B4">
    <cfRule type="duplicateValues" dxfId="59" priority="52"/>
  </conditionalFormatting>
  <conditionalFormatting sqref="E4">
    <cfRule type="duplicateValues" dxfId="58" priority="51"/>
  </conditionalFormatting>
  <conditionalFormatting sqref="E5">
    <cfRule type="duplicateValues" dxfId="57" priority="50"/>
  </conditionalFormatting>
  <conditionalFormatting sqref="E5">
    <cfRule type="duplicateValues" dxfId="56" priority="47"/>
    <cfRule type="duplicateValues" dxfId="55" priority="48"/>
    <cfRule type="duplicateValues" dxfId="54" priority="49"/>
  </conditionalFormatting>
  <conditionalFormatting sqref="E5">
    <cfRule type="duplicateValues" dxfId="53" priority="46"/>
  </conditionalFormatting>
  <conditionalFormatting sqref="E5">
    <cfRule type="duplicateValues" dxfId="52" priority="43"/>
    <cfRule type="duplicateValues" dxfId="51" priority="44"/>
    <cfRule type="duplicateValues" dxfId="50" priority="45"/>
  </conditionalFormatting>
  <conditionalFormatting sqref="B5">
    <cfRule type="duplicateValues" dxfId="49" priority="42"/>
  </conditionalFormatting>
  <conditionalFormatting sqref="E5">
    <cfRule type="duplicateValues" dxfId="48" priority="41"/>
  </conditionalFormatting>
  <conditionalFormatting sqref="E7:E11">
    <cfRule type="duplicateValues" dxfId="47" priority="40"/>
  </conditionalFormatting>
  <conditionalFormatting sqref="B7:B11">
    <cfRule type="duplicateValues" dxfId="46" priority="39"/>
  </conditionalFormatting>
  <conditionalFormatting sqref="B7:B11">
    <cfRule type="duplicateValues" dxfId="45" priority="36"/>
    <cfRule type="duplicateValues" dxfId="44" priority="37"/>
    <cfRule type="duplicateValues" dxfId="43" priority="38"/>
  </conditionalFormatting>
  <conditionalFormatting sqref="E7:E11">
    <cfRule type="duplicateValues" dxfId="42" priority="35"/>
  </conditionalFormatting>
  <conditionalFormatting sqref="E7:E11">
    <cfRule type="duplicateValues" dxfId="41" priority="33"/>
    <cfRule type="duplicateValues" dxfId="40" priority="34"/>
  </conditionalFormatting>
  <conditionalFormatting sqref="E7:E11">
    <cfRule type="duplicateValues" dxfId="39" priority="30"/>
    <cfRule type="duplicateValues" dxfId="38" priority="31"/>
    <cfRule type="duplicateValues" dxfId="37" priority="32"/>
  </conditionalFormatting>
  <conditionalFormatting sqref="E7:E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B6">
    <cfRule type="duplicateValues" dxfId="32" priority="25"/>
  </conditionalFormatting>
  <conditionalFormatting sqref="E6">
    <cfRule type="duplicateValues" dxfId="31" priority="24"/>
  </conditionalFormatting>
  <conditionalFormatting sqref="E6">
    <cfRule type="duplicateValues" dxfId="30" priority="21"/>
    <cfRule type="duplicateValues" dxfId="29" priority="22"/>
    <cfRule type="duplicateValues" dxfId="28" priority="23"/>
  </conditionalFormatting>
  <conditionalFormatting sqref="E6">
    <cfRule type="duplicateValues" dxfId="27" priority="20"/>
  </conditionalFormatting>
  <conditionalFormatting sqref="E6">
    <cfRule type="duplicateValues" dxfId="26" priority="17"/>
    <cfRule type="duplicateValues" dxfId="25" priority="18"/>
    <cfRule type="duplicateValues" dxfId="24" priority="19"/>
  </conditionalFormatting>
  <conditionalFormatting sqref="E6">
    <cfRule type="duplicateValues" dxfId="23" priority="16"/>
  </conditionalFormatting>
  <conditionalFormatting sqref="E12">
    <cfRule type="duplicateValues" dxfId="22" priority="15"/>
  </conditionalFormatting>
  <conditionalFormatting sqref="B12">
    <cfRule type="duplicateValues" dxfId="21" priority="14"/>
  </conditionalFormatting>
  <conditionalFormatting sqref="B12">
    <cfRule type="duplicateValues" dxfId="20" priority="11"/>
    <cfRule type="duplicateValues" dxfId="19" priority="12"/>
    <cfRule type="duplicateValues" dxfId="18" priority="13"/>
  </conditionalFormatting>
  <conditionalFormatting sqref="E12">
    <cfRule type="duplicateValues" dxfId="17" priority="10"/>
  </conditionalFormatting>
  <conditionalFormatting sqref="E12">
    <cfRule type="duplicateValues" dxfId="16" priority="8"/>
    <cfRule type="duplicateValues" dxfId="15" priority="9"/>
  </conditionalFormatting>
  <conditionalFormatting sqref="E12">
    <cfRule type="duplicateValues" dxfId="14" priority="5"/>
    <cfRule type="duplicateValues" dxfId="13" priority="6"/>
    <cfRule type="duplicateValues" dxfId="12" priority="7"/>
  </conditionalFormatting>
  <conditionalFormatting sqref="E1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43986"/>
  <sheetViews>
    <sheetView tabSelected="1" topLeftCell="J1" zoomScale="85" zoomScaleNormal="85" workbookViewId="0">
      <pane ySplit="4" topLeftCell="A152" activePane="bottomLeft" state="frozen"/>
      <selection pane="bottomLeft" activeCell="L43" sqref="L43:L161"/>
    </sheetView>
  </sheetViews>
  <sheetFormatPr defaultColWidth="25.5703125" defaultRowHeight="15" x14ac:dyDescent="0.25"/>
  <cols>
    <col min="1" max="1" width="29.42578125" style="105" customWidth="1"/>
    <col min="2" max="2" width="18.7109375" style="84" bestFit="1" customWidth="1"/>
    <col min="3" max="3" width="17.7109375" style="43" bestFit="1" customWidth="1"/>
    <col min="4" max="4" width="27.28515625" style="105" customWidth="1"/>
    <col min="5" max="5" width="10.5703125" style="75" bestFit="1" customWidth="1"/>
    <col min="6" max="6" width="11.140625" style="44" customWidth="1"/>
    <col min="7" max="7" width="59.42578125" style="44" customWidth="1"/>
    <col min="8" max="11" width="5.28515625" style="44" customWidth="1"/>
    <col min="12" max="12" width="51.85546875" style="44" customWidth="1"/>
    <col min="13" max="13" width="21.7109375" style="105" customWidth="1"/>
    <col min="14" max="14" width="16.140625" style="105" customWidth="1"/>
    <col min="15" max="15" width="43.5703125" style="105" customWidth="1"/>
    <col min="16" max="16" width="22.1406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71" t="s">
        <v>2150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 x14ac:dyDescent="0.25">
      <c r="A2" s="168" t="s">
        <v>2147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8.75" thickBot="1" x14ac:dyDescent="0.3">
      <c r="A3" s="174" t="s">
        <v>2610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41" t="str">
        <f>VLOOKUP(E5,'LISTADO ATM'!$A$2:$C$902,3,0)</f>
        <v>SUR</v>
      </c>
      <c r="B5" s="150">
        <v>3335964506</v>
      </c>
      <c r="C5" s="99">
        <v>44400.380416666667</v>
      </c>
      <c r="D5" s="99" t="s">
        <v>2177</v>
      </c>
      <c r="E5" s="133">
        <v>968</v>
      </c>
      <c r="F5" s="141" t="str">
        <f>VLOOKUP(E5,VIP!$A$2:$O14563,2,0)</f>
        <v>DRBR24I</v>
      </c>
      <c r="G5" s="141" t="str">
        <f>VLOOKUP(E5,'LISTADO ATM'!$A$2:$B$901,2,0)</f>
        <v xml:space="preserve">ATM UNP Mercado Baní </v>
      </c>
      <c r="H5" s="141" t="str">
        <f>VLOOKUP(E5,VIP!$A$2:$O19524,7,FALSE)</f>
        <v>Si</v>
      </c>
      <c r="I5" s="141" t="str">
        <f>VLOOKUP(E5,VIP!$A$2:$O11489,8,FALSE)</f>
        <v>Si</v>
      </c>
      <c r="J5" s="141" t="str">
        <f>VLOOKUP(E5,VIP!$A$2:$O11439,8,FALSE)</f>
        <v>Si</v>
      </c>
      <c r="K5" s="141" t="str">
        <f>VLOOKUP(E5,VIP!$A$2:$O15013,6,0)</f>
        <v>SI</v>
      </c>
      <c r="L5" s="142" t="s">
        <v>2216</v>
      </c>
      <c r="M5" s="162" t="s">
        <v>2541</v>
      </c>
      <c r="N5" s="162" t="s">
        <v>2649</v>
      </c>
      <c r="O5" s="141" t="s">
        <v>2451</v>
      </c>
      <c r="P5" s="141"/>
      <c r="Q5" s="161">
        <v>44403.444976851853</v>
      </c>
    </row>
    <row r="6" spans="1:17" ht="18" x14ac:dyDescent="0.25">
      <c r="A6" s="141" t="str">
        <f>VLOOKUP(E6,'LISTADO ATM'!$A$2:$C$902,3,0)</f>
        <v>DISTRITO NACIONAL</v>
      </c>
      <c r="B6" s="138">
        <v>3335965245</v>
      </c>
      <c r="C6" s="99">
        <v>44400.648159722223</v>
      </c>
      <c r="D6" s="99" t="s">
        <v>2177</v>
      </c>
      <c r="E6" s="133">
        <v>686</v>
      </c>
      <c r="F6" s="141" t="str">
        <f>VLOOKUP(E6,VIP!$A$2:$O14570,2,0)</f>
        <v>DRBR686</v>
      </c>
      <c r="G6" s="141" t="str">
        <f>VLOOKUP(E6,'LISTADO ATM'!$A$2:$B$901,2,0)</f>
        <v>ATM Autoservicio Oficina Máximo Gómez</v>
      </c>
      <c r="H6" s="141" t="str">
        <f>VLOOKUP(E6,VIP!$A$2:$O19531,7,FALSE)</f>
        <v>Si</v>
      </c>
      <c r="I6" s="141" t="str">
        <f>VLOOKUP(E6,VIP!$A$2:$O11496,8,FALSE)</f>
        <v>Si</v>
      </c>
      <c r="J6" s="141" t="str">
        <f>VLOOKUP(E6,VIP!$A$2:$O11446,8,FALSE)</f>
        <v>Si</v>
      </c>
      <c r="K6" s="141" t="str">
        <f>VLOOKUP(E6,VIP!$A$2:$O15020,6,0)</f>
        <v>NO</v>
      </c>
      <c r="L6" s="142" t="s">
        <v>2216</v>
      </c>
      <c r="M6" s="162" t="s">
        <v>2541</v>
      </c>
      <c r="N6" s="162" t="s">
        <v>2649</v>
      </c>
      <c r="O6" s="141" t="s">
        <v>2451</v>
      </c>
      <c r="P6" s="141"/>
      <c r="Q6" s="161">
        <v>44403.608298611114</v>
      </c>
    </row>
    <row r="7" spans="1:17" ht="18" x14ac:dyDescent="0.25">
      <c r="A7" s="141" t="str">
        <f>VLOOKUP(E7,'LISTADO ATM'!$A$2:$C$902,3,0)</f>
        <v>DISTRITO NACIONAL</v>
      </c>
      <c r="B7" s="138">
        <v>3335965724</v>
      </c>
      <c r="C7" s="99">
        <v>44401.456099537034</v>
      </c>
      <c r="D7" s="99" t="s">
        <v>2177</v>
      </c>
      <c r="E7" s="133">
        <v>989</v>
      </c>
      <c r="F7" s="141" t="str">
        <f>VLOOKUP(E7,VIP!$A$2:$O14610,2,0)</f>
        <v>DRBR989</v>
      </c>
      <c r="G7" s="141" t="str">
        <f>VLOOKUP(E7,'LISTADO ATM'!$A$2:$B$901,2,0)</f>
        <v xml:space="preserve">ATM Ministerio de Deportes </v>
      </c>
      <c r="H7" s="141" t="str">
        <f>VLOOKUP(E7,VIP!$A$2:$O19571,7,FALSE)</f>
        <v>Si</v>
      </c>
      <c r="I7" s="141" t="str">
        <f>VLOOKUP(E7,VIP!$A$2:$O11536,8,FALSE)</f>
        <v>Si</v>
      </c>
      <c r="J7" s="141" t="str">
        <f>VLOOKUP(E7,VIP!$A$2:$O11486,8,FALSE)</f>
        <v>Si</v>
      </c>
      <c r="K7" s="141" t="str">
        <f>VLOOKUP(E7,VIP!$A$2:$O15060,6,0)</f>
        <v>NO</v>
      </c>
      <c r="L7" s="142" t="s">
        <v>2216</v>
      </c>
      <c r="M7" s="162" t="s">
        <v>2541</v>
      </c>
      <c r="N7" s="162" t="s">
        <v>2649</v>
      </c>
      <c r="O7" s="141" t="s">
        <v>2451</v>
      </c>
      <c r="P7" s="141"/>
      <c r="Q7" s="161">
        <v>44403.608298611114</v>
      </c>
    </row>
    <row r="8" spans="1:17" ht="18" x14ac:dyDescent="0.25">
      <c r="A8" s="141" t="str">
        <f>VLOOKUP(E8,'LISTADO ATM'!$A$2:$C$902,3,0)</f>
        <v>ESTE</v>
      </c>
      <c r="B8" s="138">
        <v>3335965786</v>
      </c>
      <c r="C8" s="99">
        <v>44401.526307870372</v>
      </c>
      <c r="D8" s="99" t="s">
        <v>2177</v>
      </c>
      <c r="E8" s="133">
        <v>222</v>
      </c>
      <c r="F8" s="141" t="str">
        <f>VLOOKUP(E8,VIP!$A$2:$O14608,2,0)</f>
        <v>DRBR222</v>
      </c>
      <c r="G8" s="141" t="str">
        <f>VLOOKUP(E8,'LISTADO ATM'!$A$2:$B$901,2,0)</f>
        <v xml:space="preserve">ATM UNP Dominicus (La Romana) </v>
      </c>
      <c r="H8" s="141" t="str">
        <f>VLOOKUP(E8,VIP!$A$2:$O19569,7,FALSE)</f>
        <v>Si</v>
      </c>
      <c r="I8" s="141" t="str">
        <f>VLOOKUP(E8,VIP!$A$2:$O11534,8,FALSE)</f>
        <v>Si</v>
      </c>
      <c r="J8" s="141" t="str">
        <f>VLOOKUP(E8,VIP!$A$2:$O11484,8,FALSE)</f>
        <v>Si</v>
      </c>
      <c r="K8" s="141" t="str">
        <f>VLOOKUP(E8,VIP!$A$2:$O15058,6,0)</f>
        <v>NO</v>
      </c>
      <c r="L8" s="142" t="s">
        <v>2216</v>
      </c>
      <c r="M8" s="162" t="s">
        <v>2541</v>
      </c>
      <c r="N8" s="162" t="s">
        <v>2649</v>
      </c>
      <c r="O8" s="141" t="s">
        <v>2451</v>
      </c>
      <c r="P8" s="141"/>
      <c r="Q8" s="161">
        <v>44403.608298611114</v>
      </c>
    </row>
    <row r="9" spans="1:17" ht="18" x14ac:dyDescent="0.25">
      <c r="A9" s="141" t="str">
        <f>VLOOKUP(E9,'LISTADO ATM'!$A$2:$C$902,3,0)</f>
        <v>DISTRITO NACIONAL</v>
      </c>
      <c r="B9" s="138">
        <v>3335965817</v>
      </c>
      <c r="C9" s="99">
        <v>44401.589768518519</v>
      </c>
      <c r="D9" s="99" t="s">
        <v>2177</v>
      </c>
      <c r="E9" s="133">
        <v>113</v>
      </c>
      <c r="F9" s="141" t="str">
        <f>VLOOKUP(E9,VIP!$A$2:$O14596,2,0)</f>
        <v>DRBR113</v>
      </c>
      <c r="G9" s="141" t="str">
        <f>VLOOKUP(E9,'LISTADO ATM'!$A$2:$B$901,2,0)</f>
        <v xml:space="preserve">ATM Autoservicio Atalaya del Mar </v>
      </c>
      <c r="H9" s="141" t="str">
        <f>VLOOKUP(E9,VIP!$A$2:$O19557,7,FALSE)</f>
        <v>Si</v>
      </c>
      <c r="I9" s="141" t="str">
        <f>VLOOKUP(E9,VIP!$A$2:$O11522,8,FALSE)</f>
        <v>No</v>
      </c>
      <c r="J9" s="141" t="str">
        <f>VLOOKUP(E9,VIP!$A$2:$O11472,8,FALSE)</f>
        <v>No</v>
      </c>
      <c r="K9" s="141" t="str">
        <f>VLOOKUP(E9,VIP!$A$2:$O15046,6,0)</f>
        <v>NO</v>
      </c>
      <c r="L9" s="142" t="s">
        <v>2216</v>
      </c>
      <c r="M9" s="162" t="s">
        <v>2541</v>
      </c>
      <c r="N9" s="162" t="s">
        <v>2649</v>
      </c>
      <c r="O9" s="141" t="s">
        <v>2451</v>
      </c>
      <c r="P9" s="141"/>
      <c r="Q9" s="161">
        <v>44403.444976851853</v>
      </c>
    </row>
    <row r="10" spans="1:17" ht="18" x14ac:dyDescent="0.25">
      <c r="A10" s="141" t="str">
        <f>VLOOKUP(E10,'LISTADO ATM'!$A$2:$C$902,3,0)</f>
        <v>DISTRITO NACIONAL</v>
      </c>
      <c r="B10" s="138">
        <v>3335965938</v>
      </c>
      <c r="C10" s="99">
        <v>44401.807303240741</v>
      </c>
      <c r="D10" s="99" t="s">
        <v>2177</v>
      </c>
      <c r="E10" s="133">
        <v>408</v>
      </c>
      <c r="F10" s="141" t="str">
        <f>VLOOKUP(E10,VIP!$A$2:$O14613,2,0)</f>
        <v>DRBR408</v>
      </c>
      <c r="G10" s="141" t="str">
        <f>VLOOKUP(E10,'LISTADO ATM'!$A$2:$B$901,2,0)</f>
        <v xml:space="preserve">ATM Autobanco Las Palmas de Herrera </v>
      </c>
      <c r="H10" s="141" t="str">
        <f>VLOOKUP(E10,VIP!$A$2:$O19574,7,FALSE)</f>
        <v>Si</v>
      </c>
      <c r="I10" s="141" t="str">
        <f>VLOOKUP(E10,VIP!$A$2:$O11539,8,FALSE)</f>
        <v>Si</v>
      </c>
      <c r="J10" s="141" t="str">
        <f>VLOOKUP(E10,VIP!$A$2:$O11489,8,FALSE)</f>
        <v>Si</v>
      </c>
      <c r="K10" s="141" t="str">
        <f>VLOOKUP(E10,VIP!$A$2:$O15063,6,0)</f>
        <v>NO</v>
      </c>
      <c r="L10" s="142" t="s">
        <v>2216</v>
      </c>
      <c r="M10" s="162" t="s">
        <v>2541</v>
      </c>
      <c r="N10" s="162" t="s">
        <v>2649</v>
      </c>
      <c r="O10" s="141" t="s">
        <v>2451</v>
      </c>
      <c r="P10" s="141"/>
      <c r="Q10" s="161">
        <v>44403.608298611114</v>
      </c>
    </row>
    <row r="11" spans="1:17" ht="18" x14ac:dyDescent="0.25">
      <c r="A11" s="141" t="str">
        <f>VLOOKUP(E11,'LISTADO ATM'!$A$2:$C$902,3,0)</f>
        <v>DISTRITO NACIONAL</v>
      </c>
      <c r="B11" s="138">
        <v>3335965940</v>
      </c>
      <c r="C11" s="99">
        <v>44401.808125000003</v>
      </c>
      <c r="D11" s="99" t="s">
        <v>2177</v>
      </c>
      <c r="E11" s="133">
        <v>858</v>
      </c>
      <c r="F11" s="141" t="str">
        <f>VLOOKUP(E11,VIP!$A$2:$O14611,2,0)</f>
        <v>DRBR858</v>
      </c>
      <c r="G11" s="141" t="str">
        <f>VLOOKUP(E11,'LISTADO ATM'!$A$2:$B$901,2,0)</f>
        <v xml:space="preserve">ATM Cooperativa Maestros (COOPNAMA) </v>
      </c>
      <c r="H11" s="141" t="str">
        <f>VLOOKUP(E11,VIP!$A$2:$O19572,7,FALSE)</f>
        <v>Si</v>
      </c>
      <c r="I11" s="141" t="str">
        <f>VLOOKUP(E11,VIP!$A$2:$O11537,8,FALSE)</f>
        <v>No</v>
      </c>
      <c r="J11" s="141" t="str">
        <f>VLOOKUP(E11,VIP!$A$2:$O11487,8,FALSE)</f>
        <v>No</v>
      </c>
      <c r="K11" s="141" t="str">
        <f>VLOOKUP(E11,VIP!$A$2:$O15061,6,0)</f>
        <v>NO</v>
      </c>
      <c r="L11" s="142" t="s">
        <v>2216</v>
      </c>
      <c r="M11" s="162" t="s">
        <v>2541</v>
      </c>
      <c r="N11" s="162" t="s">
        <v>2649</v>
      </c>
      <c r="O11" s="141" t="s">
        <v>2451</v>
      </c>
      <c r="P11" s="141"/>
      <c r="Q11" s="161">
        <v>44403.444976851853</v>
      </c>
    </row>
    <row r="12" spans="1:17" ht="18" x14ac:dyDescent="0.25">
      <c r="A12" s="141" t="str">
        <f>VLOOKUP(E12,'LISTADO ATM'!$A$2:$C$902,3,0)</f>
        <v>DISTRITO NACIONAL</v>
      </c>
      <c r="B12" s="138">
        <v>3335965959</v>
      </c>
      <c r="C12" s="99">
        <v>44401.858402777776</v>
      </c>
      <c r="D12" s="99" t="s">
        <v>2177</v>
      </c>
      <c r="E12" s="133">
        <v>160</v>
      </c>
      <c r="F12" s="141" t="str">
        <f>VLOOKUP(E12,VIP!$A$2:$O14593,2,0)</f>
        <v>DRBR160</v>
      </c>
      <c r="G12" s="141" t="str">
        <f>VLOOKUP(E12,'LISTADO ATM'!$A$2:$B$901,2,0)</f>
        <v xml:space="preserve">ATM Oficina Herrera </v>
      </c>
      <c r="H12" s="141" t="str">
        <f>VLOOKUP(E12,VIP!$A$2:$O19554,7,FALSE)</f>
        <v>Si</v>
      </c>
      <c r="I12" s="141" t="str">
        <f>VLOOKUP(E12,VIP!$A$2:$O11519,8,FALSE)</f>
        <v>Si</v>
      </c>
      <c r="J12" s="141" t="str">
        <f>VLOOKUP(E12,VIP!$A$2:$O11469,8,FALSE)</f>
        <v>Si</v>
      </c>
      <c r="K12" s="141" t="str">
        <f>VLOOKUP(E12,VIP!$A$2:$O15043,6,0)</f>
        <v>NO</v>
      </c>
      <c r="L12" s="142" t="s">
        <v>2216</v>
      </c>
      <c r="M12" s="162" t="s">
        <v>2541</v>
      </c>
      <c r="N12" s="162" t="s">
        <v>2649</v>
      </c>
      <c r="O12" s="141" t="s">
        <v>2451</v>
      </c>
      <c r="P12" s="141"/>
      <c r="Q12" s="161">
        <v>44403.608298611114</v>
      </c>
    </row>
    <row r="13" spans="1:17" ht="18" x14ac:dyDescent="0.25">
      <c r="A13" s="141" t="str">
        <f>VLOOKUP(E13,'LISTADO ATM'!$A$2:$C$902,3,0)</f>
        <v>DISTRITO NACIONAL</v>
      </c>
      <c r="B13" s="138">
        <v>3335965970</v>
      </c>
      <c r="C13" s="99">
        <v>44401.945659722223</v>
      </c>
      <c r="D13" s="99" t="s">
        <v>2177</v>
      </c>
      <c r="E13" s="133">
        <v>37</v>
      </c>
      <c r="F13" s="141" t="str">
        <f>VLOOKUP(E13,VIP!$A$2:$O14583,2,0)</f>
        <v>DRBR037</v>
      </c>
      <c r="G13" s="141" t="str">
        <f>VLOOKUP(E13,'LISTADO ATM'!$A$2:$B$901,2,0)</f>
        <v xml:space="preserve">ATM Oficina Villa Mella </v>
      </c>
      <c r="H13" s="141" t="str">
        <f>VLOOKUP(E13,VIP!$A$2:$O19544,7,FALSE)</f>
        <v>Si</v>
      </c>
      <c r="I13" s="141" t="str">
        <f>VLOOKUP(E13,VIP!$A$2:$O11509,8,FALSE)</f>
        <v>Si</v>
      </c>
      <c r="J13" s="141" t="str">
        <f>VLOOKUP(E13,VIP!$A$2:$O11459,8,FALSE)</f>
        <v>Si</v>
      </c>
      <c r="K13" s="141" t="str">
        <f>VLOOKUP(E13,VIP!$A$2:$O15033,6,0)</f>
        <v>SI</v>
      </c>
      <c r="L13" s="142" t="s">
        <v>2216</v>
      </c>
      <c r="M13" s="162" t="s">
        <v>2541</v>
      </c>
      <c r="N13" s="162" t="s">
        <v>2649</v>
      </c>
      <c r="O13" s="141" t="s">
        <v>2451</v>
      </c>
      <c r="P13" s="141"/>
      <c r="Q13" s="161">
        <v>44403.608298611114</v>
      </c>
    </row>
    <row r="14" spans="1:17" ht="18" x14ac:dyDescent="0.25">
      <c r="A14" s="141" t="str">
        <f>VLOOKUP(E14,'LISTADO ATM'!$A$2:$C$902,3,0)</f>
        <v>ESTE</v>
      </c>
      <c r="B14" s="138">
        <v>3335965971</v>
      </c>
      <c r="C14" s="99">
        <v>44401.946481481478</v>
      </c>
      <c r="D14" s="99" t="s">
        <v>2177</v>
      </c>
      <c r="E14" s="133">
        <v>521</v>
      </c>
      <c r="F14" s="141" t="str">
        <f>VLOOKUP(E14,VIP!$A$2:$O14582,2,0)</f>
        <v>DRBR521</v>
      </c>
      <c r="G14" s="141" t="str">
        <f>VLOOKUP(E14,'LISTADO ATM'!$A$2:$B$901,2,0)</f>
        <v xml:space="preserve">ATM UNP Bayahibe (La Romana) </v>
      </c>
      <c r="H14" s="141" t="str">
        <f>VLOOKUP(E14,VIP!$A$2:$O19543,7,FALSE)</f>
        <v>Si</v>
      </c>
      <c r="I14" s="141" t="str">
        <f>VLOOKUP(E14,VIP!$A$2:$O11508,8,FALSE)</f>
        <v>Si</v>
      </c>
      <c r="J14" s="141" t="str">
        <f>VLOOKUP(E14,VIP!$A$2:$O11458,8,FALSE)</f>
        <v>Si</v>
      </c>
      <c r="K14" s="141" t="str">
        <f>VLOOKUP(E14,VIP!$A$2:$O15032,6,0)</f>
        <v>NO</v>
      </c>
      <c r="L14" s="142" t="s">
        <v>2216</v>
      </c>
      <c r="M14" s="162" t="s">
        <v>2541</v>
      </c>
      <c r="N14" s="162" t="s">
        <v>2649</v>
      </c>
      <c r="O14" s="141" t="s">
        <v>2451</v>
      </c>
      <c r="P14" s="141"/>
      <c r="Q14" s="161">
        <v>44403.608298611114</v>
      </c>
    </row>
    <row r="15" spans="1:17" ht="18" x14ac:dyDescent="0.25">
      <c r="A15" s="141" t="str">
        <f>VLOOKUP(E15,'LISTADO ATM'!$A$2:$C$902,3,0)</f>
        <v>DISTRITO NACIONAL</v>
      </c>
      <c r="B15" s="138">
        <v>3335966037</v>
      </c>
      <c r="C15" s="99">
        <v>44402.535497685189</v>
      </c>
      <c r="D15" s="99" t="s">
        <v>2177</v>
      </c>
      <c r="E15" s="133">
        <v>232</v>
      </c>
      <c r="F15" s="141" t="str">
        <f>VLOOKUP(E15,VIP!$A$2:$O14627,2,0)</f>
        <v>DRBR232</v>
      </c>
      <c r="G15" s="141" t="str">
        <f>VLOOKUP(E15,'LISTADO ATM'!$A$2:$B$901,2,0)</f>
        <v xml:space="preserve">ATM S/M Nacional Charles de Gaulle </v>
      </c>
      <c r="H15" s="141" t="str">
        <f>VLOOKUP(E15,VIP!$A$2:$O19588,7,FALSE)</f>
        <v>Si</v>
      </c>
      <c r="I15" s="141" t="str">
        <f>VLOOKUP(E15,VIP!$A$2:$O11553,8,FALSE)</f>
        <v>Si</v>
      </c>
      <c r="J15" s="141" t="str">
        <f>VLOOKUP(E15,VIP!$A$2:$O11503,8,FALSE)</f>
        <v>Si</v>
      </c>
      <c r="K15" s="141" t="str">
        <f>VLOOKUP(E15,VIP!$A$2:$O15077,6,0)</f>
        <v>SI</v>
      </c>
      <c r="L15" s="99" t="s">
        <v>2216</v>
      </c>
      <c r="M15" s="162" t="s">
        <v>2541</v>
      </c>
      <c r="N15" s="98" t="s">
        <v>2449</v>
      </c>
      <c r="O15" s="141" t="s">
        <v>2451</v>
      </c>
      <c r="P15" s="141"/>
      <c r="Q15" s="161">
        <v>44403.765972222223</v>
      </c>
    </row>
    <row r="16" spans="1:17" ht="18" x14ac:dyDescent="0.25">
      <c r="A16" s="141" t="str">
        <f>VLOOKUP(E16,'LISTADO ATM'!$A$2:$C$902,3,0)</f>
        <v>NORTE</v>
      </c>
      <c r="B16" s="138">
        <v>3335966068</v>
      </c>
      <c r="C16" s="99">
        <v>44402.67701388889</v>
      </c>
      <c r="D16" s="99" t="s">
        <v>2178</v>
      </c>
      <c r="E16" s="133">
        <v>373</v>
      </c>
      <c r="F16" s="141" t="str">
        <f>VLOOKUP(E16,VIP!$A$2:$O14682,2,0)</f>
        <v>DRBR373</v>
      </c>
      <c r="G16" s="141" t="str">
        <f>VLOOKUP(E16,'LISTADO ATM'!$A$2:$B$901,2,0)</f>
        <v>S/M Tangui Nagua</v>
      </c>
      <c r="H16" s="141" t="str">
        <f>VLOOKUP(E16,VIP!$A$2:$O19643,7,FALSE)</f>
        <v>N/A</v>
      </c>
      <c r="I16" s="141" t="str">
        <f>VLOOKUP(E16,VIP!$A$2:$O11608,8,FALSE)</f>
        <v>N/A</v>
      </c>
      <c r="J16" s="141" t="str">
        <f>VLOOKUP(E16,VIP!$A$2:$O11558,8,FALSE)</f>
        <v>N/A</v>
      </c>
      <c r="K16" s="141" t="str">
        <f>VLOOKUP(E16,VIP!$A$2:$O15132,6,0)</f>
        <v>N/A</v>
      </c>
      <c r="L16" s="142" t="s">
        <v>2216</v>
      </c>
      <c r="M16" s="162" t="s">
        <v>2541</v>
      </c>
      <c r="N16" s="162" t="s">
        <v>2649</v>
      </c>
      <c r="O16" s="141" t="s">
        <v>2581</v>
      </c>
      <c r="P16" s="141"/>
      <c r="Q16" s="161">
        <v>44403.608298611114</v>
      </c>
    </row>
    <row r="17" spans="1:17" ht="18" x14ac:dyDescent="0.25">
      <c r="A17" s="141" t="str">
        <f>VLOOKUP(E17,'LISTADO ATM'!$A$2:$C$902,3,0)</f>
        <v>SUR</v>
      </c>
      <c r="B17" s="138">
        <v>3335966070</v>
      </c>
      <c r="C17" s="99">
        <v>44402.677939814814</v>
      </c>
      <c r="D17" s="99" t="s">
        <v>2177</v>
      </c>
      <c r="E17" s="133">
        <v>615</v>
      </c>
      <c r="F17" s="141" t="str">
        <f>VLOOKUP(E17,VIP!$A$2:$O14680,2,0)</f>
        <v>DRBR418</v>
      </c>
      <c r="G17" s="141" t="str">
        <f>VLOOKUP(E17,'LISTADO ATM'!$A$2:$B$901,2,0)</f>
        <v xml:space="preserve">ATM Estación Sunix Cabral (Barahona) </v>
      </c>
      <c r="H17" s="141" t="str">
        <f>VLOOKUP(E17,VIP!$A$2:$O19641,7,FALSE)</f>
        <v>Si</v>
      </c>
      <c r="I17" s="141" t="str">
        <f>VLOOKUP(E17,VIP!$A$2:$O11606,8,FALSE)</f>
        <v>Si</v>
      </c>
      <c r="J17" s="141" t="str">
        <f>VLOOKUP(E17,VIP!$A$2:$O11556,8,FALSE)</f>
        <v>Si</v>
      </c>
      <c r="K17" s="141" t="str">
        <f>VLOOKUP(E17,VIP!$A$2:$O15130,6,0)</f>
        <v>NO</v>
      </c>
      <c r="L17" s="142" t="s">
        <v>2216</v>
      </c>
      <c r="M17" s="162" t="s">
        <v>2541</v>
      </c>
      <c r="N17" s="98" t="s">
        <v>2449</v>
      </c>
      <c r="O17" s="141" t="s">
        <v>2451</v>
      </c>
      <c r="P17" s="141"/>
      <c r="Q17" s="161">
        <v>44403.608298611114</v>
      </c>
    </row>
    <row r="18" spans="1:17" ht="18" x14ac:dyDescent="0.25">
      <c r="A18" s="141" t="str">
        <f>VLOOKUP(E18,'LISTADO ATM'!$A$2:$C$902,3,0)</f>
        <v>DISTRITO NACIONAL</v>
      </c>
      <c r="B18" s="138">
        <v>3335966071</v>
      </c>
      <c r="C18" s="99">
        <v>44402.678449074076</v>
      </c>
      <c r="D18" s="99" t="s">
        <v>2177</v>
      </c>
      <c r="E18" s="133">
        <v>696</v>
      </c>
      <c r="F18" s="141" t="str">
        <f>VLOOKUP(E18,VIP!$A$2:$O14679,2,0)</f>
        <v>DRBR696</v>
      </c>
      <c r="G18" s="141" t="str">
        <f>VLOOKUP(E18,'LISTADO ATM'!$A$2:$B$901,2,0)</f>
        <v>ATM Olé Jacobo Majluta</v>
      </c>
      <c r="H18" s="141" t="str">
        <f>VLOOKUP(E18,VIP!$A$2:$O19640,7,FALSE)</f>
        <v>Si</v>
      </c>
      <c r="I18" s="141" t="str">
        <f>VLOOKUP(E18,VIP!$A$2:$O11605,8,FALSE)</f>
        <v>Si</v>
      </c>
      <c r="J18" s="141" t="str">
        <f>VLOOKUP(E18,VIP!$A$2:$O11555,8,FALSE)</f>
        <v>Si</v>
      </c>
      <c r="K18" s="141" t="str">
        <f>VLOOKUP(E18,VIP!$A$2:$O15129,6,0)</f>
        <v>NO</v>
      </c>
      <c r="L18" s="142" t="s">
        <v>2216</v>
      </c>
      <c r="M18" s="162" t="s">
        <v>2541</v>
      </c>
      <c r="N18" s="98" t="s">
        <v>2449</v>
      </c>
      <c r="O18" s="141" t="s">
        <v>2451</v>
      </c>
      <c r="P18" s="141"/>
      <c r="Q18" s="161">
        <v>44403.770138888889</v>
      </c>
    </row>
    <row r="19" spans="1:17" ht="18" x14ac:dyDescent="0.25">
      <c r="A19" s="141" t="str">
        <f>VLOOKUP(E19,'LISTADO ATM'!$A$2:$C$902,3,0)</f>
        <v>NORTE</v>
      </c>
      <c r="B19" s="138">
        <v>3335966104</v>
      </c>
      <c r="C19" s="99">
        <v>44402.73847222222</v>
      </c>
      <c r="D19" s="99" t="s">
        <v>2178</v>
      </c>
      <c r="E19" s="133">
        <v>257</v>
      </c>
      <c r="F19" s="141" t="str">
        <f>VLOOKUP(E19,VIP!$A$2:$O14647,2,0)</f>
        <v>DRBR257</v>
      </c>
      <c r="G19" s="141" t="str">
        <f>VLOOKUP(E19,'LISTADO ATM'!$A$2:$B$901,2,0)</f>
        <v xml:space="preserve">ATM S/M Pola (Santiago) </v>
      </c>
      <c r="H19" s="141" t="str">
        <f>VLOOKUP(E19,VIP!$A$2:$O19608,7,FALSE)</f>
        <v>Si</v>
      </c>
      <c r="I19" s="141" t="str">
        <f>VLOOKUP(E19,VIP!$A$2:$O11573,8,FALSE)</f>
        <v>Si</v>
      </c>
      <c r="J19" s="141" t="str">
        <f>VLOOKUP(E19,VIP!$A$2:$O11523,8,FALSE)</f>
        <v>Si</v>
      </c>
      <c r="K19" s="141" t="str">
        <f>VLOOKUP(E19,VIP!$A$2:$O15097,6,0)</f>
        <v>NO</v>
      </c>
      <c r="L19" s="142" t="s">
        <v>2216</v>
      </c>
      <c r="M19" s="162" t="s">
        <v>2541</v>
      </c>
      <c r="N19" s="162" t="s">
        <v>2649</v>
      </c>
      <c r="O19" s="141" t="s">
        <v>2581</v>
      </c>
      <c r="P19" s="141"/>
      <c r="Q19" s="161">
        <v>44403.444976851853</v>
      </c>
    </row>
    <row r="20" spans="1:17" ht="18" x14ac:dyDescent="0.25">
      <c r="A20" s="141" t="str">
        <f>VLOOKUP(E20,'LISTADO ATM'!$A$2:$C$902,3,0)</f>
        <v>NORTE</v>
      </c>
      <c r="B20" s="138">
        <v>3335966105</v>
      </c>
      <c r="C20" s="99">
        <v>44402.738935185182</v>
      </c>
      <c r="D20" s="99" t="s">
        <v>2178</v>
      </c>
      <c r="E20" s="133">
        <v>261</v>
      </c>
      <c r="F20" s="141" t="str">
        <f>VLOOKUP(E20,VIP!$A$2:$O14646,2,0)</f>
        <v>DRBR261</v>
      </c>
      <c r="G20" s="141" t="str">
        <f>VLOOKUP(E20,'LISTADO ATM'!$A$2:$B$901,2,0)</f>
        <v xml:space="preserve">ATM UNP Aeropuerto Cibao (Santiago) </v>
      </c>
      <c r="H20" s="141" t="str">
        <f>VLOOKUP(E20,VIP!$A$2:$O19607,7,FALSE)</f>
        <v>Si</v>
      </c>
      <c r="I20" s="141" t="str">
        <f>VLOOKUP(E20,VIP!$A$2:$O11572,8,FALSE)</f>
        <v>Si</v>
      </c>
      <c r="J20" s="141" t="str">
        <f>VLOOKUP(E20,VIP!$A$2:$O11522,8,FALSE)</f>
        <v>Si</v>
      </c>
      <c r="K20" s="141" t="str">
        <f>VLOOKUP(E20,VIP!$A$2:$O15096,6,0)</f>
        <v>NO</v>
      </c>
      <c r="L20" s="142" t="s">
        <v>2216</v>
      </c>
      <c r="M20" s="162" t="s">
        <v>2541</v>
      </c>
      <c r="N20" s="162" t="s">
        <v>2649</v>
      </c>
      <c r="O20" s="141" t="s">
        <v>2581</v>
      </c>
      <c r="P20" s="141"/>
      <c r="Q20" s="161">
        <v>44403.608298611114</v>
      </c>
    </row>
    <row r="21" spans="1:17" ht="18" x14ac:dyDescent="0.25">
      <c r="A21" s="141" t="str">
        <f>VLOOKUP(E21,'LISTADO ATM'!$A$2:$C$902,3,0)</f>
        <v>DISTRITO NACIONAL</v>
      </c>
      <c r="B21" s="138">
        <v>3335966107</v>
      </c>
      <c r="C21" s="99">
        <v>44402.741030092591</v>
      </c>
      <c r="D21" s="99" t="s">
        <v>2177</v>
      </c>
      <c r="E21" s="133">
        <v>623</v>
      </c>
      <c r="F21" s="141" t="str">
        <f>VLOOKUP(E21,VIP!$A$2:$O14644,2,0)</f>
        <v>DRBR623</v>
      </c>
      <c r="G21" s="141" t="str">
        <f>VLOOKUP(E21,'LISTADO ATM'!$A$2:$B$901,2,0)</f>
        <v xml:space="preserve">ATM Operaciones Especiales (Manoguayabo) </v>
      </c>
      <c r="H21" s="141" t="str">
        <f>VLOOKUP(E21,VIP!$A$2:$O19605,7,FALSE)</f>
        <v>Si</v>
      </c>
      <c r="I21" s="141" t="str">
        <f>VLOOKUP(E21,VIP!$A$2:$O11570,8,FALSE)</f>
        <v>Si</v>
      </c>
      <c r="J21" s="141" t="str">
        <f>VLOOKUP(E21,VIP!$A$2:$O11520,8,FALSE)</f>
        <v>Si</v>
      </c>
      <c r="K21" s="141" t="str">
        <f>VLOOKUP(E21,VIP!$A$2:$O15094,6,0)</f>
        <v>No</v>
      </c>
      <c r="L21" s="142" t="s">
        <v>2216</v>
      </c>
      <c r="M21" s="162" t="s">
        <v>2541</v>
      </c>
      <c r="N21" s="98" t="s">
        <v>2449</v>
      </c>
      <c r="O21" s="141" t="s">
        <v>2451</v>
      </c>
      <c r="P21" s="141"/>
      <c r="Q21" s="161">
        <v>44403.763194444444</v>
      </c>
    </row>
    <row r="22" spans="1:17" ht="18" x14ac:dyDescent="0.25">
      <c r="A22" s="141" t="str">
        <f>VLOOKUP(E22,'LISTADO ATM'!$A$2:$C$902,3,0)</f>
        <v>DISTRITO NACIONAL</v>
      </c>
      <c r="B22" s="138" t="s">
        <v>2645</v>
      </c>
      <c r="C22" s="99">
        <v>44403.368171296293</v>
      </c>
      <c r="D22" s="99" t="s">
        <v>2177</v>
      </c>
      <c r="E22" s="133">
        <v>244</v>
      </c>
      <c r="F22" s="141" t="str">
        <f>VLOOKUP(E22,VIP!$A$2:$O14656,2,0)</f>
        <v>DRBR244</v>
      </c>
      <c r="G22" s="141" t="str">
        <f>VLOOKUP(E22,'LISTADO ATM'!$A$2:$B$901,2,0)</f>
        <v xml:space="preserve">ATM Ministerio de Hacienda (antiguo Finanzas) </v>
      </c>
      <c r="H22" s="141" t="str">
        <f>VLOOKUP(E22,VIP!$A$2:$O19617,7,FALSE)</f>
        <v>Si</v>
      </c>
      <c r="I22" s="141" t="str">
        <f>VLOOKUP(E22,VIP!$A$2:$O11582,8,FALSE)</f>
        <v>Si</v>
      </c>
      <c r="J22" s="141" t="str">
        <f>VLOOKUP(E22,VIP!$A$2:$O11532,8,FALSE)</f>
        <v>Si</v>
      </c>
      <c r="K22" s="141" t="str">
        <f>VLOOKUP(E22,VIP!$A$2:$O15106,6,0)</f>
        <v>NO</v>
      </c>
      <c r="L22" s="142" t="s">
        <v>2216</v>
      </c>
      <c r="M22" s="162" t="s">
        <v>2541</v>
      </c>
      <c r="N22" s="98" t="s">
        <v>2449</v>
      </c>
      <c r="O22" s="141" t="s">
        <v>2451</v>
      </c>
      <c r="P22" s="141"/>
      <c r="Q22" s="161">
        <v>44403.608298611114</v>
      </c>
    </row>
    <row r="23" spans="1:17" ht="18" x14ac:dyDescent="0.25">
      <c r="A23" s="141" t="str">
        <f>VLOOKUP(E23,'LISTADO ATM'!$A$2:$C$902,3,0)</f>
        <v>DISTRITO NACIONAL</v>
      </c>
      <c r="B23" s="138" t="s">
        <v>2644</v>
      </c>
      <c r="C23" s="99">
        <v>44403.387280092589</v>
      </c>
      <c r="D23" s="99" t="s">
        <v>2177</v>
      </c>
      <c r="E23" s="133">
        <v>952</v>
      </c>
      <c r="F23" s="141" t="str">
        <f>VLOOKUP(E23,VIP!$A$2:$O14655,2,0)</f>
        <v>DRBR16L</v>
      </c>
      <c r="G23" s="141" t="str">
        <f>VLOOKUP(E23,'LISTADO ATM'!$A$2:$B$901,2,0)</f>
        <v xml:space="preserve">ATM Alvarez Rivas </v>
      </c>
      <c r="H23" s="141" t="str">
        <f>VLOOKUP(E23,VIP!$A$2:$O19616,7,FALSE)</f>
        <v>Si</v>
      </c>
      <c r="I23" s="141" t="str">
        <f>VLOOKUP(E23,VIP!$A$2:$O11581,8,FALSE)</f>
        <v>Si</v>
      </c>
      <c r="J23" s="141" t="str">
        <f>VLOOKUP(E23,VIP!$A$2:$O11531,8,FALSE)</f>
        <v>Si</v>
      </c>
      <c r="K23" s="141" t="str">
        <f>VLOOKUP(E23,VIP!$A$2:$O15105,6,0)</f>
        <v>NO</v>
      </c>
      <c r="L23" s="142" t="s">
        <v>2216</v>
      </c>
      <c r="M23" s="162" t="s">
        <v>2541</v>
      </c>
      <c r="N23" s="98" t="s">
        <v>2449</v>
      </c>
      <c r="O23" s="141" t="s">
        <v>2451</v>
      </c>
      <c r="P23" s="141"/>
      <c r="Q23" s="161">
        <v>44403.608298611114</v>
      </c>
    </row>
    <row r="24" spans="1:17" ht="18" x14ac:dyDescent="0.25">
      <c r="A24" s="141" t="str">
        <f>VLOOKUP(E24,'LISTADO ATM'!$A$2:$C$902,3,0)</f>
        <v>NORTE</v>
      </c>
      <c r="B24" s="138" t="s">
        <v>2679</v>
      </c>
      <c r="C24" s="99">
        <v>44403.499537037038</v>
      </c>
      <c r="D24" s="99" t="s">
        <v>2178</v>
      </c>
      <c r="E24" s="133">
        <v>22</v>
      </c>
      <c r="F24" s="141" t="str">
        <f>VLOOKUP(E24,VIP!$A$2:$O14685,2,0)</f>
        <v>DRBR813</v>
      </c>
      <c r="G24" s="141" t="str">
        <f>VLOOKUP(E24,'LISTADO ATM'!$A$2:$B$901,2,0)</f>
        <v>ATM S/M Olimpico (Santiago)</v>
      </c>
      <c r="H24" s="141" t="str">
        <f>VLOOKUP(E24,VIP!$A$2:$O19646,7,FALSE)</f>
        <v>Si</v>
      </c>
      <c r="I24" s="141" t="str">
        <f>VLOOKUP(E24,VIP!$A$2:$O11611,8,FALSE)</f>
        <v>Si</v>
      </c>
      <c r="J24" s="141" t="str">
        <f>VLOOKUP(E24,VIP!$A$2:$O11561,8,FALSE)</f>
        <v>Si</v>
      </c>
      <c r="K24" s="141" t="str">
        <f>VLOOKUP(E24,VIP!$A$2:$O15135,6,0)</f>
        <v>NO</v>
      </c>
      <c r="L24" s="142" t="s">
        <v>2216</v>
      </c>
      <c r="M24" s="162" t="s">
        <v>2541</v>
      </c>
      <c r="N24" s="98" t="s">
        <v>2449</v>
      </c>
      <c r="O24" s="141" t="s">
        <v>2595</v>
      </c>
      <c r="P24" s="141"/>
      <c r="Q24" s="161">
        <v>44403.608298611114</v>
      </c>
    </row>
    <row r="25" spans="1:17" ht="18" x14ac:dyDescent="0.25">
      <c r="A25" s="141" t="str">
        <f>VLOOKUP(E25,'LISTADO ATM'!$A$2:$C$902,3,0)</f>
        <v>DISTRITO NACIONAL</v>
      </c>
      <c r="B25" s="138" t="s">
        <v>2685</v>
      </c>
      <c r="C25" s="99">
        <v>44403.611608796295</v>
      </c>
      <c r="D25" s="99" t="s">
        <v>2465</v>
      </c>
      <c r="E25" s="133">
        <v>958</v>
      </c>
      <c r="F25" s="141" t="str">
        <f>VLOOKUP(E25,VIP!$A$2:$O14660,2,0)</f>
        <v>DRBR958</v>
      </c>
      <c r="G25" s="141" t="str">
        <f>VLOOKUP(E25,'LISTADO ATM'!$A$2:$B$901,2,0)</f>
        <v xml:space="preserve">ATM Olé Aut. San Isidro </v>
      </c>
      <c r="H25" s="141" t="str">
        <f>VLOOKUP(E25,VIP!$A$2:$O19621,7,FALSE)</f>
        <v>Si</v>
      </c>
      <c r="I25" s="141" t="str">
        <f>VLOOKUP(E25,VIP!$A$2:$O11586,8,FALSE)</f>
        <v>Si</v>
      </c>
      <c r="J25" s="141" t="str">
        <f>VLOOKUP(E25,VIP!$A$2:$O11536,8,FALSE)</f>
        <v>Si</v>
      </c>
      <c r="K25" s="141" t="str">
        <f>VLOOKUP(E25,VIP!$A$2:$O15110,6,0)</f>
        <v>NO</v>
      </c>
      <c r="L25" s="142" t="s">
        <v>2687</v>
      </c>
      <c r="M25" s="162" t="s">
        <v>2541</v>
      </c>
      <c r="N25" s="162" t="s">
        <v>2649</v>
      </c>
      <c r="O25" s="141" t="s">
        <v>2650</v>
      </c>
      <c r="P25" s="141" t="s">
        <v>2688</v>
      </c>
      <c r="Q25" s="161" t="s">
        <v>2687</v>
      </c>
    </row>
    <row r="26" spans="1:17" ht="18" x14ac:dyDescent="0.25">
      <c r="A26" s="141" t="str">
        <f>VLOOKUP(E26,'LISTADO ATM'!$A$2:$C$902,3,0)</f>
        <v>DISTRITO NACIONAL</v>
      </c>
      <c r="B26" s="138">
        <v>3335965520</v>
      </c>
      <c r="C26" s="99">
        <v>44400.932500000003</v>
      </c>
      <c r="D26" s="99" t="s">
        <v>2177</v>
      </c>
      <c r="E26" s="133">
        <v>434</v>
      </c>
      <c r="F26" s="141" t="str">
        <f>VLOOKUP(E26,VIP!$A$2:$O14572,2,0)</f>
        <v>DRBR434</v>
      </c>
      <c r="G26" s="141" t="str">
        <f>VLOOKUP(E26,'LISTADO ATM'!$A$2:$B$901,2,0)</f>
        <v xml:space="preserve">ATM Generadora Hidroeléctrica Dom. (EGEHID) </v>
      </c>
      <c r="H26" s="141" t="str">
        <f>VLOOKUP(E26,VIP!$A$2:$O19533,7,FALSE)</f>
        <v>Si</v>
      </c>
      <c r="I26" s="141" t="str">
        <f>VLOOKUP(E26,VIP!$A$2:$O11498,8,FALSE)</f>
        <v>Si</v>
      </c>
      <c r="J26" s="141" t="str">
        <f>VLOOKUP(E26,VIP!$A$2:$O11448,8,FALSE)</f>
        <v>Si</v>
      </c>
      <c r="K26" s="141" t="str">
        <f>VLOOKUP(E26,VIP!$A$2:$O15022,6,0)</f>
        <v>NO</v>
      </c>
      <c r="L26" s="142" t="s">
        <v>2242</v>
      </c>
      <c r="M26" s="162" t="s">
        <v>2541</v>
      </c>
      <c r="N26" s="98" t="s">
        <v>2594</v>
      </c>
      <c r="O26" s="141" t="s">
        <v>2451</v>
      </c>
      <c r="P26" s="141"/>
      <c r="Q26" s="161">
        <v>44403.762499999997</v>
      </c>
    </row>
    <row r="27" spans="1:17" ht="18" x14ac:dyDescent="0.25">
      <c r="A27" s="141" t="str">
        <f>VLOOKUP(E27,'LISTADO ATM'!$A$2:$C$902,3,0)</f>
        <v>DISTRITO NACIONAL</v>
      </c>
      <c r="B27" s="138">
        <v>3335965827</v>
      </c>
      <c r="C27" s="99">
        <v>44401.605937499997</v>
      </c>
      <c r="D27" s="99" t="s">
        <v>2177</v>
      </c>
      <c r="E27" s="133">
        <v>125</v>
      </c>
      <c r="F27" s="141" t="str">
        <f>VLOOKUP(E27,VIP!$A$2:$O14586,2,0)</f>
        <v>DRBR125</v>
      </c>
      <c r="G27" s="141" t="str">
        <f>VLOOKUP(E27,'LISTADO ATM'!$A$2:$B$901,2,0)</f>
        <v xml:space="preserve">ATM Dirección General de Aduanas II </v>
      </c>
      <c r="H27" s="141" t="str">
        <f>VLOOKUP(E27,VIP!$A$2:$O19547,7,FALSE)</f>
        <v>Si</v>
      </c>
      <c r="I27" s="141" t="str">
        <f>VLOOKUP(E27,VIP!$A$2:$O11512,8,FALSE)</f>
        <v>Si</v>
      </c>
      <c r="J27" s="141" t="str">
        <f>VLOOKUP(E27,VIP!$A$2:$O11462,8,FALSE)</f>
        <v>Si</v>
      </c>
      <c r="K27" s="141" t="str">
        <f>VLOOKUP(E27,VIP!$A$2:$O15036,6,0)</f>
        <v>NO</v>
      </c>
      <c r="L27" s="142" t="s">
        <v>2242</v>
      </c>
      <c r="M27" s="162" t="s">
        <v>2541</v>
      </c>
      <c r="N27" s="162" t="s">
        <v>2649</v>
      </c>
      <c r="O27" s="141" t="s">
        <v>2451</v>
      </c>
      <c r="P27" s="141"/>
      <c r="Q27" s="161">
        <v>44403.608298611114</v>
      </c>
    </row>
    <row r="28" spans="1:17" ht="18" x14ac:dyDescent="0.25">
      <c r="A28" s="141" t="str">
        <f>VLOOKUP(E28,'LISTADO ATM'!$A$2:$C$902,3,0)</f>
        <v>ESTE</v>
      </c>
      <c r="B28" s="138">
        <v>3335965957</v>
      </c>
      <c r="C28" s="99">
        <v>44401.85732638889</v>
      </c>
      <c r="D28" s="99" t="s">
        <v>2177</v>
      </c>
      <c r="E28" s="133">
        <v>218</v>
      </c>
      <c r="F28" s="141" t="str">
        <f>VLOOKUP(E28,VIP!$A$2:$O14595,2,0)</f>
        <v>DRBR218</v>
      </c>
      <c r="G28" s="141" t="str">
        <f>VLOOKUP(E28,'LISTADO ATM'!$A$2:$B$901,2,0)</f>
        <v xml:space="preserve">ATM Hotel Secrets Cap Cana II </v>
      </c>
      <c r="H28" s="141" t="str">
        <f>VLOOKUP(E28,VIP!$A$2:$O19556,7,FALSE)</f>
        <v>Si</v>
      </c>
      <c r="I28" s="141" t="str">
        <f>VLOOKUP(E28,VIP!$A$2:$O11521,8,FALSE)</f>
        <v>Si</v>
      </c>
      <c r="J28" s="141" t="str">
        <f>VLOOKUP(E28,VIP!$A$2:$O11471,8,FALSE)</f>
        <v>Si</v>
      </c>
      <c r="K28" s="141" t="str">
        <f>VLOOKUP(E28,VIP!$A$2:$O15045,6,0)</f>
        <v>NO</v>
      </c>
      <c r="L28" s="142" t="s">
        <v>2242</v>
      </c>
      <c r="M28" s="162" t="s">
        <v>2541</v>
      </c>
      <c r="N28" s="98" t="s">
        <v>2449</v>
      </c>
      <c r="O28" s="141" t="s">
        <v>2451</v>
      </c>
      <c r="P28" s="141"/>
      <c r="Q28" s="161">
        <v>44403.761805555558</v>
      </c>
    </row>
    <row r="29" spans="1:17" ht="18" x14ac:dyDescent="0.25">
      <c r="A29" s="141" t="str">
        <f>VLOOKUP(E29,'LISTADO ATM'!$A$2:$C$902,3,0)</f>
        <v>DISTRITO NACIONAL</v>
      </c>
      <c r="B29" s="138">
        <v>3335965979</v>
      </c>
      <c r="C29" s="99">
        <v>44401.955081018517</v>
      </c>
      <c r="D29" s="99" t="s">
        <v>2177</v>
      </c>
      <c r="E29" s="133">
        <v>622</v>
      </c>
      <c r="F29" s="141" t="str">
        <f>VLOOKUP(E29,VIP!$A$2:$O14576,2,0)</f>
        <v>DRBR622</v>
      </c>
      <c r="G29" s="141" t="str">
        <f>VLOOKUP(E29,'LISTADO ATM'!$A$2:$B$901,2,0)</f>
        <v xml:space="preserve">ATM Ayuntamiento D.N. </v>
      </c>
      <c r="H29" s="141" t="str">
        <f>VLOOKUP(E29,VIP!$A$2:$O19537,7,FALSE)</f>
        <v>Si</v>
      </c>
      <c r="I29" s="141" t="str">
        <f>VLOOKUP(E29,VIP!$A$2:$O11502,8,FALSE)</f>
        <v>Si</v>
      </c>
      <c r="J29" s="141" t="str">
        <f>VLOOKUP(E29,VIP!$A$2:$O11452,8,FALSE)</f>
        <v>Si</v>
      </c>
      <c r="K29" s="141" t="str">
        <f>VLOOKUP(E29,VIP!$A$2:$O15026,6,0)</f>
        <v>NO</v>
      </c>
      <c r="L29" s="142" t="s">
        <v>2242</v>
      </c>
      <c r="M29" s="162" t="s">
        <v>2541</v>
      </c>
      <c r="N29" s="162" t="s">
        <v>2649</v>
      </c>
      <c r="O29" s="141" t="s">
        <v>2451</v>
      </c>
      <c r="P29" s="141"/>
      <c r="Q29" s="161">
        <v>44403.444976851853</v>
      </c>
    </row>
    <row r="30" spans="1:17" ht="18" x14ac:dyDescent="0.25">
      <c r="A30" s="141" t="str">
        <f>VLOOKUP(E30,'LISTADO ATM'!$A$2:$C$902,3,0)</f>
        <v>SUR</v>
      </c>
      <c r="B30" s="138">
        <v>3335966035</v>
      </c>
      <c r="C30" s="99">
        <v>44402.515856481485</v>
      </c>
      <c r="D30" s="99" t="s">
        <v>2177</v>
      </c>
      <c r="E30" s="133">
        <v>6</v>
      </c>
      <c r="F30" s="141" t="str">
        <f>VLOOKUP(E30,VIP!$A$2:$O14629,2,0)</f>
        <v>DRBR006</v>
      </c>
      <c r="G30" s="141" t="str">
        <f>VLOOKUP(E30,'LISTADO ATM'!$A$2:$B$901,2,0)</f>
        <v xml:space="preserve">ATM Plaza WAO San Juan </v>
      </c>
      <c r="H30" s="141" t="str">
        <f>VLOOKUP(E30,VIP!$A$2:$O19590,7,FALSE)</f>
        <v>N/A</v>
      </c>
      <c r="I30" s="141" t="str">
        <f>VLOOKUP(E30,VIP!$A$2:$O11555,8,FALSE)</f>
        <v>N/A</v>
      </c>
      <c r="J30" s="141" t="str">
        <f>VLOOKUP(E30,VIP!$A$2:$O11505,8,FALSE)</f>
        <v>N/A</v>
      </c>
      <c r="K30" s="141" t="str">
        <f>VLOOKUP(E30,VIP!$A$2:$O15079,6,0)</f>
        <v/>
      </c>
      <c r="L30" s="142" t="s">
        <v>2242</v>
      </c>
      <c r="M30" s="162" t="s">
        <v>2541</v>
      </c>
      <c r="N30" s="162" t="s">
        <v>2649</v>
      </c>
      <c r="O30" s="141" t="s">
        <v>2451</v>
      </c>
      <c r="P30" s="141"/>
      <c r="Q30" s="161">
        <v>44403.608298611114</v>
      </c>
    </row>
    <row r="31" spans="1:17" ht="18" x14ac:dyDescent="0.25">
      <c r="A31" s="141" t="str">
        <f>VLOOKUP(E31,'LISTADO ATM'!$A$2:$C$902,3,0)</f>
        <v>ESTE</v>
      </c>
      <c r="B31" s="138" t="s">
        <v>2600</v>
      </c>
      <c r="C31" s="99">
        <v>44402.894687499997</v>
      </c>
      <c r="D31" s="99" t="s">
        <v>2177</v>
      </c>
      <c r="E31" s="133">
        <v>213</v>
      </c>
      <c r="F31" s="141" t="str">
        <f>VLOOKUP(E31,VIP!$A$2:$O14635,2,0)</f>
        <v>DRBR213</v>
      </c>
      <c r="G31" s="141" t="str">
        <f>VLOOKUP(E31,'LISTADO ATM'!$A$2:$B$901,2,0)</f>
        <v xml:space="preserve">ATM Almacenes Iberia (La Romana) </v>
      </c>
      <c r="H31" s="141" t="str">
        <f>VLOOKUP(E31,VIP!$A$2:$O19596,7,FALSE)</f>
        <v>Si</v>
      </c>
      <c r="I31" s="141" t="str">
        <f>VLOOKUP(E31,VIP!$A$2:$O11561,8,FALSE)</f>
        <v>Si</v>
      </c>
      <c r="J31" s="141" t="str">
        <f>VLOOKUP(E31,VIP!$A$2:$O11511,8,FALSE)</f>
        <v>Si</v>
      </c>
      <c r="K31" s="141" t="str">
        <f>VLOOKUP(E31,VIP!$A$2:$O15085,6,0)</f>
        <v>NO</v>
      </c>
      <c r="L31" s="142" t="s">
        <v>2242</v>
      </c>
      <c r="M31" s="162" t="s">
        <v>2541</v>
      </c>
      <c r="N31" s="98" t="s">
        <v>2449</v>
      </c>
      <c r="O31" s="141" t="s">
        <v>2451</v>
      </c>
      <c r="P31" s="141"/>
      <c r="Q31" s="161">
        <v>44403.608298611114</v>
      </c>
    </row>
    <row r="32" spans="1:17" ht="18" x14ac:dyDescent="0.25">
      <c r="A32" s="141" t="str">
        <f>VLOOKUP(E32,'LISTADO ATM'!$A$2:$C$902,3,0)</f>
        <v>NORTE</v>
      </c>
      <c r="B32" s="138" t="s">
        <v>2622</v>
      </c>
      <c r="C32" s="99">
        <v>44403.319664351853</v>
      </c>
      <c r="D32" s="99" t="s">
        <v>2178</v>
      </c>
      <c r="E32" s="133">
        <v>402</v>
      </c>
      <c r="F32" s="141" t="str">
        <f>VLOOKUP(E32,VIP!$A$2:$O14642,2,0)</f>
        <v>DRBR402</v>
      </c>
      <c r="G32" s="141" t="str">
        <f>VLOOKUP(E32,'LISTADO ATM'!$A$2:$B$901,2,0)</f>
        <v xml:space="preserve">ATM La Sirena La Vega </v>
      </c>
      <c r="H32" s="141" t="str">
        <f>VLOOKUP(E32,VIP!$A$2:$O19603,7,FALSE)</f>
        <v>Si</v>
      </c>
      <c r="I32" s="141" t="str">
        <f>VLOOKUP(E32,VIP!$A$2:$O11568,8,FALSE)</f>
        <v>Si</v>
      </c>
      <c r="J32" s="141" t="str">
        <f>VLOOKUP(E32,VIP!$A$2:$O11518,8,FALSE)</f>
        <v>Si</v>
      </c>
      <c r="K32" s="141" t="str">
        <f>VLOOKUP(E32,VIP!$A$2:$O15092,6,0)</f>
        <v>NO</v>
      </c>
      <c r="L32" s="142" t="s">
        <v>2242</v>
      </c>
      <c r="M32" s="162" t="s">
        <v>2541</v>
      </c>
      <c r="N32" s="162" t="s">
        <v>2649</v>
      </c>
      <c r="O32" s="141" t="s">
        <v>2595</v>
      </c>
      <c r="P32" s="141"/>
      <c r="Q32" s="161">
        <v>44403.444976851853</v>
      </c>
    </row>
    <row r="33" spans="1:17" ht="18" x14ac:dyDescent="0.25">
      <c r="A33" s="141" t="str">
        <f>VLOOKUP(E33,'LISTADO ATM'!$A$2:$C$902,3,0)</f>
        <v>NORTE</v>
      </c>
      <c r="B33" s="138">
        <v>3335965840</v>
      </c>
      <c r="C33" s="99">
        <v>44401.622916666667</v>
      </c>
      <c r="D33" s="99" t="s">
        <v>2465</v>
      </c>
      <c r="E33" s="133">
        <v>256</v>
      </c>
      <c r="F33" s="141" t="str">
        <f>VLOOKUP(E33,VIP!$A$2:$O14601,2,0)</f>
        <v>DRBR256</v>
      </c>
      <c r="G33" s="141" t="str">
        <f>VLOOKUP(E33,'LISTADO ATM'!$A$2:$B$901,2,0)</f>
        <v xml:space="preserve">ATM Oficina Licey Al Medio </v>
      </c>
      <c r="H33" s="141" t="str">
        <f>VLOOKUP(E33,VIP!$A$2:$O19562,7,FALSE)</f>
        <v>Si</v>
      </c>
      <c r="I33" s="141" t="str">
        <f>VLOOKUP(E33,VIP!$A$2:$O11527,8,FALSE)</f>
        <v>Si</v>
      </c>
      <c r="J33" s="141" t="str">
        <f>VLOOKUP(E33,VIP!$A$2:$O11477,8,FALSE)</f>
        <v>Si</v>
      </c>
      <c r="K33" s="141" t="str">
        <f>VLOOKUP(E33,VIP!$A$2:$O15051,6,0)</f>
        <v>NO</v>
      </c>
      <c r="L33" s="142" t="s">
        <v>2556</v>
      </c>
      <c r="M33" s="162" t="s">
        <v>2541</v>
      </c>
      <c r="N33" s="98" t="s">
        <v>2449</v>
      </c>
      <c r="O33" s="141" t="s">
        <v>2466</v>
      </c>
      <c r="P33" s="141"/>
      <c r="Q33" s="161">
        <v>44403.608298611114</v>
      </c>
    </row>
    <row r="34" spans="1:17" ht="18" x14ac:dyDescent="0.25">
      <c r="A34" s="141" t="str">
        <f>VLOOKUP(E34,'LISTADO ATM'!$A$2:$C$902,3,0)</f>
        <v>ESTE</v>
      </c>
      <c r="B34" s="138">
        <v>3335965920</v>
      </c>
      <c r="C34" s="99">
        <v>44401.757916666669</v>
      </c>
      <c r="D34" s="99" t="s">
        <v>2465</v>
      </c>
      <c r="E34" s="133">
        <v>353</v>
      </c>
      <c r="F34" s="141" t="str">
        <f>VLOOKUP(E34,VIP!$A$2:$O14631,2,0)</f>
        <v>DRBR353</v>
      </c>
      <c r="G34" s="141" t="str">
        <f>VLOOKUP(E34,'LISTADO ATM'!$A$2:$B$901,2,0)</f>
        <v xml:space="preserve">ATM Estación Boulevard Juan Dolio </v>
      </c>
      <c r="H34" s="141" t="str">
        <f>VLOOKUP(E34,VIP!$A$2:$O19592,7,FALSE)</f>
        <v>Si</v>
      </c>
      <c r="I34" s="141" t="str">
        <f>VLOOKUP(E34,VIP!$A$2:$O11557,8,FALSE)</f>
        <v>Si</v>
      </c>
      <c r="J34" s="141" t="str">
        <f>VLOOKUP(E34,VIP!$A$2:$O11507,8,FALSE)</f>
        <v>Si</v>
      </c>
      <c r="K34" s="141" t="str">
        <f>VLOOKUP(E34,VIP!$A$2:$O15081,6,0)</f>
        <v>NO</v>
      </c>
      <c r="L34" s="142" t="s">
        <v>2556</v>
      </c>
      <c r="M34" s="162" t="s">
        <v>2541</v>
      </c>
      <c r="N34" s="98" t="s">
        <v>2449</v>
      </c>
      <c r="O34" s="141" t="s">
        <v>2466</v>
      </c>
      <c r="P34" s="141"/>
      <c r="Q34" s="161">
        <v>44403.608298611114</v>
      </c>
    </row>
    <row r="35" spans="1:17" ht="18" x14ac:dyDescent="0.25">
      <c r="A35" s="141" t="str">
        <f>VLOOKUP(E35,'LISTADO ATM'!$A$2:$C$902,3,0)</f>
        <v>NORTE</v>
      </c>
      <c r="B35" s="138">
        <v>3335965934</v>
      </c>
      <c r="C35" s="99">
        <v>44401.805578703701</v>
      </c>
      <c r="D35" s="99" t="s">
        <v>2465</v>
      </c>
      <c r="E35" s="133">
        <v>956</v>
      </c>
      <c r="F35" s="141" t="str">
        <f>VLOOKUP(E35,VIP!$A$2:$O14617,2,0)</f>
        <v>DRBR956</v>
      </c>
      <c r="G35" s="141" t="str">
        <f>VLOOKUP(E35,'LISTADO ATM'!$A$2:$B$901,2,0)</f>
        <v xml:space="preserve">ATM Autoservicio El Jaya (SFM) </v>
      </c>
      <c r="H35" s="141" t="str">
        <f>VLOOKUP(E35,VIP!$A$2:$O19578,7,FALSE)</f>
        <v>Si</v>
      </c>
      <c r="I35" s="141" t="str">
        <f>VLOOKUP(E35,VIP!$A$2:$O11543,8,FALSE)</f>
        <v>Si</v>
      </c>
      <c r="J35" s="141" t="str">
        <f>VLOOKUP(E35,VIP!$A$2:$O11493,8,FALSE)</f>
        <v>Si</v>
      </c>
      <c r="K35" s="141" t="str">
        <f>VLOOKUP(E35,VIP!$A$2:$O15067,6,0)</f>
        <v>NO</v>
      </c>
      <c r="L35" s="142" t="s">
        <v>2556</v>
      </c>
      <c r="M35" s="162" t="s">
        <v>2541</v>
      </c>
      <c r="N35" s="98" t="s">
        <v>2449</v>
      </c>
      <c r="O35" s="141" t="s">
        <v>2466</v>
      </c>
      <c r="P35" s="141"/>
      <c r="Q35" s="161">
        <v>44403.444976851853</v>
      </c>
    </row>
    <row r="36" spans="1:17" ht="18" x14ac:dyDescent="0.25">
      <c r="A36" s="141" t="str">
        <f>VLOOKUP(E36,'LISTADO ATM'!$A$2:$C$902,3,0)</f>
        <v>NORTE</v>
      </c>
      <c r="B36" s="138">
        <v>3335965943</v>
      </c>
      <c r="C36" s="99">
        <v>44401.812962962962</v>
      </c>
      <c r="D36" s="99" t="s">
        <v>2465</v>
      </c>
      <c r="E36" s="133">
        <v>380</v>
      </c>
      <c r="F36" s="141" t="str">
        <f>VLOOKUP(E36,VIP!$A$2:$O14608,2,0)</f>
        <v>DRBR380</v>
      </c>
      <c r="G36" s="141" t="str">
        <f>VLOOKUP(E36,'LISTADO ATM'!$A$2:$B$901,2,0)</f>
        <v xml:space="preserve">ATM Oficina Navarrete </v>
      </c>
      <c r="H36" s="141" t="str">
        <f>VLOOKUP(E36,VIP!$A$2:$O19569,7,FALSE)</f>
        <v>Si</v>
      </c>
      <c r="I36" s="141" t="str">
        <f>VLOOKUP(E36,VIP!$A$2:$O11534,8,FALSE)</f>
        <v>Si</v>
      </c>
      <c r="J36" s="141" t="str">
        <f>VLOOKUP(E36,VIP!$A$2:$O11484,8,FALSE)</f>
        <v>Si</v>
      </c>
      <c r="K36" s="141" t="str">
        <f>VLOOKUP(E36,VIP!$A$2:$O15058,6,0)</f>
        <v>NO</v>
      </c>
      <c r="L36" s="142" t="s">
        <v>2556</v>
      </c>
      <c r="M36" s="162" t="s">
        <v>2541</v>
      </c>
      <c r="N36" s="98" t="s">
        <v>2449</v>
      </c>
      <c r="O36" s="141" t="s">
        <v>2466</v>
      </c>
      <c r="P36" s="141"/>
      <c r="Q36" s="161">
        <v>44403.444976851853</v>
      </c>
    </row>
    <row r="37" spans="1:17" ht="18" x14ac:dyDescent="0.25">
      <c r="A37" s="141" t="str">
        <f>VLOOKUP(E37,'LISTADO ATM'!$A$2:$C$902,3,0)</f>
        <v>NORTE</v>
      </c>
      <c r="B37" s="138">
        <v>3335966011</v>
      </c>
      <c r="C37" s="99">
        <v>44402.352870370371</v>
      </c>
      <c r="D37" s="99" t="s">
        <v>2465</v>
      </c>
      <c r="E37" s="133">
        <v>97</v>
      </c>
      <c r="F37" s="141" t="str">
        <f>VLOOKUP(E37,VIP!$A$2:$O14616,2,0)</f>
        <v>DRBR097</v>
      </c>
      <c r="G37" s="141" t="str">
        <f>VLOOKUP(E37,'LISTADO ATM'!$A$2:$B$901,2,0)</f>
        <v xml:space="preserve">ATM Oficina Villa Riva </v>
      </c>
      <c r="H37" s="141" t="str">
        <f>VLOOKUP(E37,VIP!$A$2:$O19577,7,FALSE)</f>
        <v>Si</v>
      </c>
      <c r="I37" s="141" t="str">
        <f>VLOOKUP(E37,VIP!$A$2:$O11542,8,FALSE)</f>
        <v>Si</v>
      </c>
      <c r="J37" s="141" t="str">
        <f>VLOOKUP(E37,VIP!$A$2:$O11492,8,FALSE)</f>
        <v>Si</v>
      </c>
      <c r="K37" s="141" t="str">
        <f>VLOOKUP(E37,VIP!$A$2:$O15066,6,0)</f>
        <v>NO</v>
      </c>
      <c r="L37" s="142" t="s">
        <v>2556</v>
      </c>
      <c r="M37" s="162" t="s">
        <v>2541</v>
      </c>
      <c r="N37" s="98" t="s">
        <v>2449</v>
      </c>
      <c r="O37" s="141" t="s">
        <v>2466</v>
      </c>
      <c r="P37" s="141"/>
      <c r="Q37" s="161">
        <v>44403.608298611114</v>
      </c>
    </row>
    <row r="38" spans="1:17" ht="18" x14ac:dyDescent="0.25">
      <c r="A38" s="141" t="str">
        <f>VLOOKUP(E38,'LISTADO ATM'!$A$2:$C$902,3,0)</f>
        <v>ESTE</v>
      </c>
      <c r="B38" s="132">
        <v>3335966027</v>
      </c>
      <c r="C38" s="99">
        <v>44402.46166666667</v>
      </c>
      <c r="D38" s="99" t="s">
        <v>2177</v>
      </c>
      <c r="E38" s="133">
        <v>117</v>
      </c>
      <c r="F38" s="141" t="str">
        <f>VLOOKUP(E38,VIP!$A$2:$O14604,2,0)</f>
        <v>DRBR117</v>
      </c>
      <c r="G38" s="141" t="str">
        <f>VLOOKUP(E38,'LISTADO ATM'!$A$2:$B$901,2,0)</f>
        <v xml:space="preserve">ATM Oficina El Seybo </v>
      </c>
      <c r="H38" s="141" t="str">
        <f>VLOOKUP(E38,VIP!$A$2:$O19565,7,FALSE)</f>
        <v>Si</v>
      </c>
      <c r="I38" s="141" t="str">
        <f>VLOOKUP(E38,VIP!$A$2:$O11530,8,FALSE)</f>
        <v>Si</v>
      </c>
      <c r="J38" s="141" t="str">
        <f>VLOOKUP(E38,VIP!$A$2:$O11480,8,FALSE)</f>
        <v>Si</v>
      </c>
      <c r="K38" s="141" t="str">
        <f>VLOOKUP(E38,VIP!$A$2:$O15054,6,0)</f>
        <v>SI</v>
      </c>
      <c r="L38" s="142" t="s">
        <v>2556</v>
      </c>
      <c r="M38" s="162" t="s">
        <v>2541</v>
      </c>
      <c r="N38" s="98" t="s">
        <v>2449</v>
      </c>
      <c r="O38" s="141" t="s">
        <v>2451</v>
      </c>
      <c r="P38" s="141"/>
      <c r="Q38" s="161">
        <v>44403.444976851853</v>
      </c>
    </row>
    <row r="39" spans="1:17" ht="18" x14ac:dyDescent="0.25">
      <c r="A39" s="141" t="str">
        <f>VLOOKUP(E39,'LISTADO ATM'!$A$2:$C$902,3,0)</f>
        <v>NORTE</v>
      </c>
      <c r="B39" s="138">
        <v>3335966069</v>
      </c>
      <c r="C39" s="99">
        <v>44402.677199074074</v>
      </c>
      <c r="D39" s="99" t="s">
        <v>2465</v>
      </c>
      <c r="E39" s="133">
        <v>388</v>
      </c>
      <c r="F39" s="141" t="str">
        <f>VLOOKUP(E39,VIP!$A$2:$O14681,2,0)</f>
        <v>DRBR388</v>
      </c>
      <c r="G39" s="141" t="str">
        <f>VLOOKUP(E39,'LISTADO ATM'!$A$2:$B$901,2,0)</f>
        <v xml:space="preserve">ATM Multicentro La Sirena Puerto Plata </v>
      </c>
      <c r="H39" s="141" t="str">
        <f>VLOOKUP(E39,VIP!$A$2:$O19642,7,FALSE)</f>
        <v>Si</v>
      </c>
      <c r="I39" s="141" t="str">
        <f>VLOOKUP(E39,VIP!$A$2:$O11607,8,FALSE)</f>
        <v>Si</v>
      </c>
      <c r="J39" s="141" t="str">
        <f>VLOOKUP(E39,VIP!$A$2:$O11557,8,FALSE)</f>
        <v>Si</v>
      </c>
      <c r="K39" s="141" t="str">
        <f>VLOOKUP(E39,VIP!$A$2:$O15131,6,0)</f>
        <v>NO</v>
      </c>
      <c r="L39" s="142" t="s">
        <v>2556</v>
      </c>
      <c r="M39" s="162" t="s">
        <v>2541</v>
      </c>
      <c r="N39" s="98" t="s">
        <v>2449</v>
      </c>
      <c r="O39" s="141" t="s">
        <v>2466</v>
      </c>
      <c r="P39" s="141"/>
      <c r="Q39" s="161">
        <v>44403.444976851853</v>
      </c>
    </row>
    <row r="40" spans="1:17" ht="18" x14ac:dyDescent="0.25">
      <c r="A40" s="141" t="str">
        <f>VLOOKUP(E40,'LISTADO ATM'!$A$2:$C$902,3,0)</f>
        <v>DISTRITO NACIONAL</v>
      </c>
      <c r="B40" s="138">
        <v>3335966094</v>
      </c>
      <c r="C40" s="99">
        <v>44402.723009259258</v>
      </c>
      <c r="D40" s="99" t="s">
        <v>2465</v>
      </c>
      <c r="E40" s="133">
        <v>85</v>
      </c>
      <c r="F40" s="141" t="str">
        <f>VLOOKUP(E40,VIP!$A$2:$O14657,2,0)</f>
        <v>DRBR085</v>
      </c>
      <c r="G40" s="141" t="str">
        <f>VLOOKUP(E40,'LISTADO ATM'!$A$2:$B$901,2,0)</f>
        <v xml:space="preserve">ATM Oficina San Isidro (Fuerza Aérea) </v>
      </c>
      <c r="H40" s="141" t="str">
        <f>VLOOKUP(E40,VIP!$A$2:$O19618,7,FALSE)</f>
        <v>Si</v>
      </c>
      <c r="I40" s="141" t="str">
        <f>VLOOKUP(E40,VIP!$A$2:$O11583,8,FALSE)</f>
        <v>Si</v>
      </c>
      <c r="J40" s="141" t="str">
        <f>VLOOKUP(E40,VIP!$A$2:$O11533,8,FALSE)</f>
        <v>Si</v>
      </c>
      <c r="K40" s="141" t="str">
        <f>VLOOKUP(E40,VIP!$A$2:$O15107,6,0)</f>
        <v>NO</v>
      </c>
      <c r="L40" s="142" t="s">
        <v>2556</v>
      </c>
      <c r="M40" s="162" t="s">
        <v>2541</v>
      </c>
      <c r="N40" s="98" t="s">
        <v>2449</v>
      </c>
      <c r="O40" s="141" t="s">
        <v>2466</v>
      </c>
      <c r="P40" s="141"/>
      <c r="Q40" s="161">
        <v>44403.444976851853</v>
      </c>
    </row>
    <row r="41" spans="1:17" ht="18" x14ac:dyDescent="0.25">
      <c r="A41" s="141" t="str">
        <f>VLOOKUP(E41,'LISTADO ATM'!$A$2:$C$902,3,0)</f>
        <v>NORTE</v>
      </c>
      <c r="B41" s="138">
        <v>3335966096</v>
      </c>
      <c r="C41" s="99">
        <v>44402.723738425928</v>
      </c>
      <c r="D41" s="99" t="s">
        <v>2593</v>
      </c>
      <c r="E41" s="133">
        <v>877</v>
      </c>
      <c r="F41" s="141" t="str">
        <f>VLOOKUP(E41,VIP!$A$2:$O14655,2,0)</f>
        <v>DRBR877</v>
      </c>
      <c r="G41" s="141" t="str">
        <f>VLOOKUP(E41,'LISTADO ATM'!$A$2:$B$901,2,0)</f>
        <v xml:space="preserve">ATM Estación Los Samanes (Ranchito, La Vega) </v>
      </c>
      <c r="H41" s="141" t="str">
        <f>VLOOKUP(E41,VIP!$A$2:$O19616,7,FALSE)</f>
        <v>Si</v>
      </c>
      <c r="I41" s="141" t="str">
        <f>VLOOKUP(E41,VIP!$A$2:$O11581,8,FALSE)</f>
        <v>Si</v>
      </c>
      <c r="J41" s="141" t="str">
        <f>VLOOKUP(E41,VIP!$A$2:$O11531,8,FALSE)</f>
        <v>Si</v>
      </c>
      <c r="K41" s="141" t="str">
        <f>VLOOKUP(E41,VIP!$A$2:$O15105,6,0)</f>
        <v>NO</v>
      </c>
      <c r="L41" s="142" t="s">
        <v>2556</v>
      </c>
      <c r="M41" s="162" t="s">
        <v>2541</v>
      </c>
      <c r="N41" s="98" t="s">
        <v>2449</v>
      </c>
      <c r="O41" s="141" t="s">
        <v>2596</v>
      </c>
      <c r="P41" s="141"/>
      <c r="Q41" s="161">
        <v>44403.608298611114</v>
      </c>
    </row>
    <row r="42" spans="1:17" ht="18" x14ac:dyDescent="0.25">
      <c r="A42" s="141" t="str">
        <f>VLOOKUP(E42,'LISTADO ATM'!$A$2:$C$902,3,0)</f>
        <v>DISTRITO NACIONAL</v>
      </c>
      <c r="B42" s="138">
        <v>3335966097</v>
      </c>
      <c r="C42" s="99">
        <v>44402.724398148152</v>
      </c>
      <c r="D42" s="99" t="s">
        <v>2465</v>
      </c>
      <c r="E42" s="133">
        <v>628</v>
      </c>
      <c r="F42" s="141" t="str">
        <f>VLOOKUP(E42,VIP!$A$2:$O14654,2,0)</f>
        <v>DRBR086</v>
      </c>
      <c r="G42" s="141" t="str">
        <f>VLOOKUP(E42,'LISTADO ATM'!$A$2:$B$901,2,0)</f>
        <v xml:space="preserve">ATM Autobanco San Isidro </v>
      </c>
      <c r="H42" s="141" t="str">
        <f>VLOOKUP(E42,VIP!$A$2:$O19615,7,FALSE)</f>
        <v>Si</v>
      </c>
      <c r="I42" s="141" t="str">
        <f>VLOOKUP(E42,VIP!$A$2:$O11580,8,FALSE)</f>
        <v>Si</v>
      </c>
      <c r="J42" s="141" t="str">
        <f>VLOOKUP(E42,VIP!$A$2:$O11530,8,FALSE)</f>
        <v>Si</v>
      </c>
      <c r="K42" s="141" t="str">
        <f>VLOOKUP(E42,VIP!$A$2:$O15104,6,0)</f>
        <v>SI</v>
      </c>
      <c r="L42" s="142" t="s">
        <v>2556</v>
      </c>
      <c r="M42" s="162" t="s">
        <v>2541</v>
      </c>
      <c r="N42" s="98" t="s">
        <v>2449</v>
      </c>
      <c r="O42" s="141" t="s">
        <v>2466</v>
      </c>
      <c r="P42" s="141"/>
      <c r="Q42" s="161">
        <v>44403.608298611114</v>
      </c>
    </row>
    <row r="43" spans="1:17" ht="18" x14ac:dyDescent="0.25">
      <c r="A43" s="141" t="str">
        <f>VLOOKUP(E43,'LISTADO ATM'!$A$2:$C$902,3,0)</f>
        <v>DISTRITO NACIONAL</v>
      </c>
      <c r="B43" s="138">
        <v>3335965451</v>
      </c>
      <c r="C43" s="99">
        <v>44400.724178240744</v>
      </c>
      <c r="D43" s="99" t="s">
        <v>2445</v>
      </c>
      <c r="E43" s="133">
        <v>578</v>
      </c>
      <c r="F43" s="141" t="str">
        <f>VLOOKUP(E43,VIP!$A$2:$O14575,2,0)</f>
        <v>DRBR324</v>
      </c>
      <c r="G43" s="141" t="str">
        <f>VLOOKUP(E43,'LISTADO ATM'!$A$2:$B$901,2,0)</f>
        <v xml:space="preserve">ATM Procuraduría General de la República </v>
      </c>
      <c r="H43" s="141" t="str">
        <f>VLOOKUP(E43,VIP!$A$2:$O19536,7,FALSE)</f>
        <v>Si</v>
      </c>
      <c r="I43" s="141" t="str">
        <f>VLOOKUP(E43,VIP!$A$2:$O11501,8,FALSE)</f>
        <v>No</v>
      </c>
      <c r="J43" s="141" t="str">
        <f>VLOOKUP(E43,VIP!$A$2:$O11451,8,FALSE)</f>
        <v>No</v>
      </c>
      <c r="K43" s="141" t="str">
        <f>VLOOKUP(E43,VIP!$A$2:$O15025,6,0)</f>
        <v>NO</v>
      </c>
      <c r="L43" s="142" t="s">
        <v>2438</v>
      </c>
      <c r="M43" s="162" t="s">
        <v>2541</v>
      </c>
      <c r="N43" s="98" t="s">
        <v>2594</v>
      </c>
      <c r="O43" s="141" t="s">
        <v>2450</v>
      </c>
      <c r="P43" s="141"/>
      <c r="Q43" s="161">
        <v>44403.444976851853</v>
      </c>
    </row>
    <row r="44" spans="1:17" ht="18" x14ac:dyDescent="0.25">
      <c r="A44" s="141" t="str">
        <f>VLOOKUP(E44,'LISTADO ATM'!$A$2:$C$902,3,0)</f>
        <v>DISTRITO NACIONAL</v>
      </c>
      <c r="B44" s="138">
        <v>3335965452</v>
      </c>
      <c r="C44" s="99">
        <v>44400.725590277776</v>
      </c>
      <c r="D44" s="99" t="s">
        <v>2445</v>
      </c>
      <c r="E44" s="133">
        <v>611</v>
      </c>
      <c r="F44" s="141" t="str">
        <f>VLOOKUP(E44,VIP!$A$2:$O14574,2,0)</f>
        <v>DRBR611</v>
      </c>
      <c r="G44" s="141" t="str">
        <f>VLOOKUP(E44,'LISTADO ATM'!$A$2:$B$901,2,0)</f>
        <v xml:space="preserve">ATM DGII Sede Central </v>
      </c>
      <c r="H44" s="141" t="str">
        <f>VLOOKUP(E44,VIP!$A$2:$O19535,7,FALSE)</f>
        <v>Si</v>
      </c>
      <c r="I44" s="141" t="str">
        <f>VLOOKUP(E44,VIP!$A$2:$O11500,8,FALSE)</f>
        <v>Si</v>
      </c>
      <c r="J44" s="141" t="str">
        <f>VLOOKUP(E44,VIP!$A$2:$O11450,8,FALSE)</f>
        <v>Si</v>
      </c>
      <c r="K44" s="141" t="str">
        <f>VLOOKUP(E44,VIP!$A$2:$O15024,6,0)</f>
        <v>NO</v>
      </c>
      <c r="L44" s="142" t="s">
        <v>2438</v>
      </c>
      <c r="M44" s="162" t="s">
        <v>2541</v>
      </c>
      <c r="N44" s="98" t="s">
        <v>2594</v>
      </c>
      <c r="O44" s="141" t="s">
        <v>2450</v>
      </c>
      <c r="P44" s="141"/>
      <c r="Q44" s="161">
        <v>44403.444976851853</v>
      </c>
    </row>
    <row r="45" spans="1:17" ht="18" x14ac:dyDescent="0.25">
      <c r="A45" s="141" t="str">
        <f>VLOOKUP(E45,'LISTADO ATM'!$A$2:$C$902,3,0)</f>
        <v>DISTRITO NACIONAL</v>
      </c>
      <c r="B45" s="138">
        <v>3335965808</v>
      </c>
      <c r="C45" s="99">
        <v>44401.572824074072</v>
      </c>
      <c r="D45" s="99" t="s">
        <v>2465</v>
      </c>
      <c r="E45" s="133">
        <v>39</v>
      </c>
      <c r="F45" s="141" t="str">
        <f>VLOOKUP(E45,VIP!$A$2:$O14602,2,0)</f>
        <v>DRBR039</v>
      </c>
      <c r="G45" s="141" t="str">
        <f>VLOOKUP(E45,'LISTADO ATM'!$A$2:$B$901,2,0)</f>
        <v xml:space="preserve">ATM Oficina Ovando </v>
      </c>
      <c r="H45" s="141" t="str">
        <f>VLOOKUP(E45,VIP!$A$2:$O19563,7,FALSE)</f>
        <v>Si</v>
      </c>
      <c r="I45" s="141" t="str">
        <f>VLOOKUP(E45,VIP!$A$2:$O11528,8,FALSE)</f>
        <v>No</v>
      </c>
      <c r="J45" s="141" t="str">
        <f>VLOOKUP(E45,VIP!$A$2:$O11478,8,FALSE)</f>
        <v>No</v>
      </c>
      <c r="K45" s="141" t="str">
        <f>VLOOKUP(E45,VIP!$A$2:$O15052,6,0)</f>
        <v>NO</v>
      </c>
      <c r="L45" s="142" t="s">
        <v>2438</v>
      </c>
      <c r="M45" s="162" t="s">
        <v>2541</v>
      </c>
      <c r="N45" s="98" t="s">
        <v>2449</v>
      </c>
      <c r="O45" s="141" t="s">
        <v>2466</v>
      </c>
      <c r="P45" s="141"/>
      <c r="Q45" s="161">
        <v>44403.444976851853</v>
      </c>
    </row>
    <row r="46" spans="1:17" ht="18" x14ac:dyDescent="0.25">
      <c r="A46" s="141" t="str">
        <f>VLOOKUP(E46,'LISTADO ATM'!$A$2:$C$902,3,0)</f>
        <v>DISTRITO NACIONAL</v>
      </c>
      <c r="B46" s="138">
        <v>3335965893</v>
      </c>
      <c r="C46" s="99">
        <v>44401.694699074076</v>
      </c>
      <c r="D46" s="99" t="s">
        <v>2465</v>
      </c>
      <c r="E46" s="133">
        <v>347</v>
      </c>
      <c r="F46" s="141" t="str">
        <f>VLOOKUP(E46,VIP!$A$2:$O14647,2,0)</f>
        <v>DRBR347</v>
      </c>
      <c r="G46" s="141" t="str">
        <f>VLOOKUP(E46,'LISTADO ATM'!$A$2:$B$901,2,0)</f>
        <v>ATM Patio de Colombia</v>
      </c>
      <c r="H46" s="141" t="str">
        <f>VLOOKUP(E46,VIP!$A$2:$O19608,7,FALSE)</f>
        <v>N/A</v>
      </c>
      <c r="I46" s="141" t="str">
        <f>VLOOKUP(E46,VIP!$A$2:$O11573,8,FALSE)</f>
        <v>N/A</v>
      </c>
      <c r="J46" s="141" t="str">
        <f>VLOOKUP(E46,VIP!$A$2:$O11523,8,FALSE)</f>
        <v>N/A</v>
      </c>
      <c r="K46" s="141" t="str">
        <f>VLOOKUP(E46,VIP!$A$2:$O15097,6,0)</f>
        <v>N/A</v>
      </c>
      <c r="L46" s="142" t="s">
        <v>2438</v>
      </c>
      <c r="M46" s="162" t="s">
        <v>2541</v>
      </c>
      <c r="N46" s="98" t="s">
        <v>2449</v>
      </c>
      <c r="O46" s="141" t="s">
        <v>2466</v>
      </c>
      <c r="P46" s="141"/>
      <c r="Q46" s="161">
        <v>44403.608298611114</v>
      </c>
    </row>
    <row r="47" spans="1:17" ht="18" x14ac:dyDescent="0.25">
      <c r="A47" s="141" t="str">
        <f>VLOOKUP(E47,'LISTADO ATM'!$A$2:$C$902,3,0)</f>
        <v>DISTRITO NACIONAL</v>
      </c>
      <c r="B47" s="138">
        <v>3335965897</v>
      </c>
      <c r="C47" s="99">
        <v>44401.698599537034</v>
      </c>
      <c r="D47" s="99" t="s">
        <v>2445</v>
      </c>
      <c r="E47" s="133">
        <v>879</v>
      </c>
      <c r="F47" s="141" t="str">
        <f>VLOOKUP(E47,VIP!$A$2:$O14644,2,0)</f>
        <v>DRBR879</v>
      </c>
      <c r="G47" s="141" t="str">
        <f>VLOOKUP(E47,'LISTADO ATM'!$A$2:$B$901,2,0)</f>
        <v xml:space="preserve">ATM Plaza Metropolitana </v>
      </c>
      <c r="H47" s="141" t="str">
        <f>VLOOKUP(E47,VIP!$A$2:$O19605,7,FALSE)</f>
        <v>Si</v>
      </c>
      <c r="I47" s="141" t="str">
        <f>VLOOKUP(E47,VIP!$A$2:$O11570,8,FALSE)</f>
        <v>Si</v>
      </c>
      <c r="J47" s="141" t="str">
        <f>VLOOKUP(E47,VIP!$A$2:$O11520,8,FALSE)</f>
        <v>Si</v>
      </c>
      <c r="K47" s="141" t="str">
        <f>VLOOKUP(E47,VIP!$A$2:$O15094,6,0)</f>
        <v>NO</v>
      </c>
      <c r="L47" s="142" t="s">
        <v>2438</v>
      </c>
      <c r="M47" s="162" t="s">
        <v>2541</v>
      </c>
      <c r="N47" s="98" t="s">
        <v>2449</v>
      </c>
      <c r="O47" s="141" t="s">
        <v>2450</v>
      </c>
      <c r="P47" s="141"/>
      <c r="Q47" s="161">
        <v>44403.608298611114</v>
      </c>
    </row>
    <row r="48" spans="1:17" ht="18" x14ac:dyDescent="0.25">
      <c r="A48" s="141" t="str">
        <f>VLOOKUP(E48,'LISTADO ATM'!$A$2:$C$902,3,0)</f>
        <v>NORTE</v>
      </c>
      <c r="B48" s="138">
        <v>3335965907</v>
      </c>
      <c r="C48" s="99">
        <v>44401.709560185183</v>
      </c>
      <c r="D48" s="99" t="s">
        <v>2465</v>
      </c>
      <c r="E48" s="133">
        <v>942</v>
      </c>
      <c r="F48" s="141" t="str">
        <f>VLOOKUP(E48,VIP!$A$2:$O14635,2,0)</f>
        <v>DRBR942</v>
      </c>
      <c r="G48" s="141" t="str">
        <f>VLOOKUP(E48,'LISTADO ATM'!$A$2:$B$901,2,0)</f>
        <v xml:space="preserve">ATM Estación Texaco La Vega </v>
      </c>
      <c r="H48" s="141" t="str">
        <f>VLOOKUP(E48,VIP!$A$2:$O19596,7,FALSE)</f>
        <v>Si</v>
      </c>
      <c r="I48" s="141" t="str">
        <f>VLOOKUP(E48,VIP!$A$2:$O11561,8,FALSE)</f>
        <v>Si</v>
      </c>
      <c r="J48" s="141" t="str">
        <f>VLOOKUP(E48,VIP!$A$2:$O11511,8,FALSE)</f>
        <v>Si</v>
      </c>
      <c r="K48" s="141" t="str">
        <f>VLOOKUP(E48,VIP!$A$2:$O15085,6,0)</f>
        <v>NO</v>
      </c>
      <c r="L48" s="142" t="s">
        <v>2438</v>
      </c>
      <c r="M48" s="162" t="s">
        <v>2541</v>
      </c>
      <c r="N48" s="98" t="s">
        <v>2449</v>
      </c>
      <c r="O48" s="141" t="s">
        <v>2466</v>
      </c>
      <c r="P48" s="141"/>
      <c r="Q48" s="161">
        <v>44403.608298611114</v>
      </c>
    </row>
    <row r="49" spans="1:17" ht="18" x14ac:dyDescent="0.25">
      <c r="A49" s="141" t="str">
        <f>VLOOKUP(E49,'LISTADO ATM'!$A$2:$C$902,3,0)</f>
        <v>DISTRITO NACIONAL</v>
      </c>
      <c r="B49" s="138">
        <v>3335965927</v>
      </c>
      <c r="C49" s="99">
        <v>44401.779756944445</v>
      </c>
      <c r="D49" s="99" t="s">
        <v>2445</v>
      </c>
      <c r="E49" s="133">
        <v>821</v>
      </c>
      <c r="F49" s="141" t="str">
        <f>VLOOKUP(E49,VIP!$A$2:$O14624,2,0)</f>
        <v>DRBR821</v>
      </c>
      <c r="G49" s="141" t="str">
        <f>VLOOKUP(E49,'LISTADO ATM'!$A$2:$B$901,2,0)</f>
        <v xml:space="preserve">ATM S/M Bravo Churchill </v>
      </c>
      <c r="H49" s="141" t="str">
        <f>VLOOKUP(E49,VIP!$A$2:$O19585,7,FALSE)</f>
        <v>Si</v>
      </c>
      <c r="I49" s="141" t="str">
        <f>VLOOKUP(E49,VIP!$A$2:$O11550,8,FALSE)</f>
        <v>No</v>
      </c>
      <c r="J49" s="141" t="str">
        <f>VLOOKUP(E49,VIP!$A$2:$O11500,8,FALSE)</f>
        <v>No</v>
      </c>
      <c r="K49" s="141" t="str">
        <f>VLOOKUP(E49,VIP!$A$2:$O15074,6,0)</f>
        <v>SI</v>
      </c>
      <c r="L49" s="142" t="s">
        <v>2438</v>
      </c>
      <c r="M49" s="162" t="s">
        <v>2541</v>
      </c>
      <c r="N49" s="98" t="s">
        <v>2449</v>
      </c>
      <c r="O49" s="141" t="s">
        <v>2450</v>
      </c>
      <c r="P49" s="141"/>
      <c r="Q49" s="161">
        <v>44403.608298611114</v>
      </c>
    </row>
    <row r="50" spans="1:17" ht="18" x14ac:dyDescent="0.25">
      <c r="A50" s="141" t="str">
        <f>VLOOKUP(E50,'LISTADO ATM'!$A$2:$C$902,3,0)</f>
        <v>DISTRITO NACIONAL</v>
      </c>
      <c r="B50" s="138">
        <v>3335965933</v>
      </c>
      <c r="C50" s="99">
        <v>44401.804791666669</v>
      </c>
      <c r="D50" s="99" t="s">
        <v>2445</v>
      </c>
      <c r="E50" s="133">
        <v>572</v>
      </c>
      <c r="F50" s="141" t="str">
        <f>VLOOKUP(E50,VIP!$A$2:$O14618,2,0)</f>
        <v>DRBR174</v>
      </c>
      <c r="G50" s="141" t="str">
        <f>VLOOKUP(E50,'LISTADO ATM'!$A$2:$B$901,2,0)</f>
        <v xml:space="preserve">ATM Olé Ovando </v>
      </c>
      <c r="H50" s="141" t="str">
        <f>VLOOKUP(E50,VIP!$A$2:$O19579,7,FALSE)</f>
        <v>Si</v>
      </c>
      <c r="I50" s="141" t="str">
        <f>VLOOKUP(E50,VIP!$A$2:$O11544,8,FALSE)</f>
        <v>Si</v>
      </c>
      <c r="J50" s="141" t="str">
        <f>VLOOKUP(E50,VIP!$A$2:$O11494,8,FALSE)</f>
        <v>Si</v>
      </c>
      <c r="K50" s="141" t="str">
        <f>VLOOKUP(E50,VIP!$A$2:$O15068,6,0)</f>
        <v>NO</v>
      </c>
      <c r="L50" s="142" t="s">
        <v>2438</v>
      </c>
      <c r="M50" s="162" t="s">
        <v>2541</v>
      </c>
      <c r="N50" s="98" t="s">
        <v>2449</v>
      </c>
      <c r="O50" s="141" t="s">
        <v>2450</v>
      </c>
      <c r="P50" s="141"/>
      <c r="Q50" s="161">
        <v>44403.608298611114</v>
      </c>
    </row>
    <row r="51" spans="1:17" ht="18" x14ac:dyDescent="0.25">
      <c r="A51" s="141" t="str">
        <f>VLOOKUP(E51,'LISTADO ATM'!$A$2:$C$902,3,0)</f>
        <v>DISTRITO NACIONAL</v>
      </c>
      <c r="B51" s="138">
        <v>3335965965</v>
      </c>
      <c r="C51" s="99">
        <v>44401.937719907408</v>
      </c>
      <c r="D51" s="99" t="s">
        <v>2445</v>
      </c>
      <c r="E51" s="133">
        <v>406</v>
      </c>
      <c r="F51" s="141" t="str">
        <f>VLOOKUP(E51,VIP!$A$2:$O14588,2,0)</f>
        <v>DRBR406</v>
      </c>
      <c r="G51" s="141" t="str">
        <f>VLOOKUP(E51,'LISTADO ATM'!$A$2:$B$901,2,0)</f>
        <v xml:space="preserve">ATM UNP Plaza Lama Máximo Gómez </v>
      </c>
      <c r="H51" s="141" t="str">
        <f>VLOOKUP(E51,VIP!$A$2:$O19549,7,FALSE)</f>
        <v>Si</v>
      </c>
      <c r="I51" s="141" t="str">
        <f>VLOOKUP(E51,VIP!$A$2:$O11514,8,FALSE)</f>
        <v>Si</v>
      </c>
      <c r="J51" s="141" t="str">
        <f>VLOOKUP(E51,VIP!$A$2:$O11464,8,FALSE)</f>
        <v>Si</v>
      </c>
      <c r="K51" s="141" t="str">
        <f>VLOOKUP(E51,VIP!$A$2:$O15038,6,0)</f>
        <v>SI</v>
      </c>
      <c r="L51" s="142" t="s">
        <v>2438</v>
      </c>
      <c r="M51" s="162" t="s">
        <v>2541</v>
      </c>
      <c r="N51" s="98" t="s">
        <v>2449</v>
      </c>
      <c r="O51" s="141" t="s">
        <v>2450</v>
      </c>
      <c r="P51" s="141"/>
      <c r="Q51" s="161">
        <v>44403.608298611114</v>
      </c>
    </row>
    <row r="52" spans="1:17" ht="18" x14ac:dyDescent="0.25">
      <c r="A52" s="141" t="str">
        <f>VLOOKUP(E52,'LISTADO ATM'!$A$2:$C$902,3,0)</f>
        <v>ESTE</v>
      </c>
      <c r="B52" s="138">
        <v>3335965994</v>
      </c>
      <c r="C52" s="99">
        <v>44402.25277777778</v>
      </c>
      <c r="D52" s="99" t="s">
        <v>2445</v>
      </c>
      <c r="E52" s="133">
        <v>293</v>
      </c>
      <c r="F52" s="141" t="str">
        <f>VLOOKUP(E52,VIP!$A$2:$O14633,2,0)</f>
        <v>DRBR293</v>
      </c>
      <c r="G52" s="141" t="str">
        <f>VLOOKUP(E52,'LISTADO ATM'!$A$2:$B$901,2,0)</f>
        <v xml:space="preserve">ATM S/M Nueva Visión (San Pedro) </v>
      </c>
      <c r="H52" s="141" t="str">
        <f>VLOOKUP(E52,VIP!$A$2:$O19594,7,FALSE)</f>
        <v>Si</v>
      </c>
      <c r="I52" s="141" t="str">
        <f>VLOOKUP(E52,VIP!$A$2:$O11559,8,FALSE)</f>
        <v>Si</v>
      </c>
      <c r="J52" s="141" t="str">
        <f>VLOOKUP(E52,VIP!$A$2:$O11509,8,FALSE)</f>
        <v>Si</v>
      </c>
      <c r="K52" s="141" t="str">
        <f>VLOOKUP(E52,VIP!$A$2:$O15083,6,0)</f>
        <v>NO</v>
      </c>
      <c r="L52" s="142" t="s">
        <v>2438</v>
      </c>
      <c r="M52" s="162" t="s">
        <v>2541</v>
      </c>
      <c r="N52" s="98" t="s">
        <v>2449</v>
      </c>
      <c r="O52" s="141" t="s">
        <v>2450</v>
      </c>
      <c r="P52" s="141"/>
      <c r="Q52" s="161">
        <v>44403.444976851853</v>
      </c>
    </row>
    <row r="53" spans="1:17" ht="18" x14ac:dyDescent="0.25">
      <c r="A53" s="141" t="str">
        <f>VLOOKUP(E53,'LISTADO ATM'!$A$2:$C$902,3,0)</f>
        <v>NORTE</v>
      </c>
      <c r="B53" s="138">
        <v>3335965995</v>
      </c>
      <c r="C53" s="99">
        <v>44402.253078703703</v>
      </c>
      <c r="D53" s="99" t="s">
        <v>2593</v>
      </c>
      <c r="E53" s="133">
        <v>73</v>
      </c>
      <c r="F53" s="141" t="str">
        <f>VLOOKUP(E53,VIP!$A$2:$O14592,2,0)</f>
        <v>DRBR073</v>
      </c>
      <c r="G53" s="141" t="str">
        <f>VLOOKUP(E53,'LISTADO ATM'!$A$2:$B$901,2,0)</f>
        <v xml:space="preserve">ATM Oficina Playa Dorada </v>
      </c>
      <c r="H53" s="141" t="str">
        <f>VLOOKUP(E53,VIP!$A$2:$O19553,7,FALSE)</f>
        <v>Si</v>
      </c>
      <c r="I53" s="141" t="str">
        <f>VLOOKUP(E53,VIP!$A$2:$O11518,8,FALSE)</f>
        <v>Si</v>
      </c>
      <c r="J53" s="141" t="str">
        <f>VLOOKUP(E53,VIP!$A$2:$O11468,8,FALSE)</f>
        <v>Si</v>
      </c>
      <c r="K53" s="141" t="str">
        <f>VLOOKUP(E53,VIP!$A$2:$O15042,6,0)</f>
        <v>NO</v>
      </c>
      <c r="L53" s="142" t="s">
        <v>2438</v>
      </c>
      <c r="M53" s="162" t="s">
        <v>2541</v>
      </c>
      <c r="N53" s="98" t="s">
        <v>2449</v>
      </c>
      <c r="O53" s="141" t="s">
        <v>2597</v>
      </c>
      <c r="P53" s="141"/>
      <c r="Q53" s="161">
        <v>44403.608298611114</v>
      </c>
    </row>
    <row r="54" spans="1:17" ht="18" x14ac:dyDescent="0.25">
      <c r="A54" s="141" t="str">
        <f>VLOOKUP(E54,'LISTADO ATM'!$A$2:$C$902,3,0)</f>
        <v>ESTE</v>
      </c>
      <c r="B54" s="138">
        <v>3335965997</v>
      </c>
      <c r="C54" s="99">
        <v>44402.253113425926</v>
      </c>
      <c r="D54" s="99" t="s">
        <v>2465</v>
      </c>
      <c r="E54" s="133">
        <v>111</v>
      </c>
      <c r="F54" s="141" t="str">
        <f>VLOOKUP(E54,VIP!$A$2:$O14594,2,0)</f>
        <v>DRBR111</v>
      </c>
      <c r="G54" s="141" t="str">
        <f>VLOOKUP(E54,'LISTADO ATM'!$A$2:$B$901,2,0)</f>
        <v xml:space="preserve">ATM Oficina San Pedro </v>
      </c>
      <c r="H54" s="141" t="str">
        <f>VLOOKUP(E54,VIP!$A$2:$O19555,7,FALSE)</f>
        <v>Si</v>
      </c>
      <c r="I54" s="141" t="str">
        <f>VLOOKUP(E54,VIP!$A$2:$O11520,8,FALSE)</f>
        <v>Si</v>
      </c>
      <c r="J54" s="141" t="str">
        <f>VLOOKUP(E54,VIP!$A$2:$O11470,8,FALSE)</f>
        <v>Si</v>
      </c>
      <c r="K54" s="141" t="str">
        <f>VLOOKUP(E54,VIP!$A$2:$O15044,6,0)</f>
        <v>SI</v>
      </c>
      <c r="L54" s="142" t="s">
        <v>2438</v>
      </c>
      <c r="M54" s="162" t="s">
        <v>2541</v>
      </c>
      <c r="N54" s="98" t="s">
        <v>2449</v>
      </c>
      <c r="O54" s="141" t="s">
        <v>2466</v>
      </c>
      <c r="P54" s="141"/>
      <c r="Q54" s="161">
        <v>44403.444976851853</v>
      </c>
    </row>
    <row r="55" spans="1:17" ht="18" x14ac:dyDescent="0.25">
      <c r="A55" s="141" t="str">
        <f>VLOOKUP(E55,'LISTADO ATM'!$A$2:$C$902,3,0)</f>
        <v>DISTRITO NACIONAL</v>
      </c>
      <c r="B55" s="138">
        <v>3335966000</v>
      </c>
      <c r="C55" s="99">
        <v>44402.253159722219</v>
      </c>
      <c r="D55" s="99" t="s">
        <v>2445</v>
      </c>
      <c r="E55" s="133">
        <v>539</v>
      </c>
      <c r="F55" s="141" t="str">
        <f>VLOOKUP(E55,VIP!$A$2:$O14597,2,0)</f>
        <v>DRBR539</v>
      </c>
      <c r="G55" s="141" t="str">
        <f>VLOOKUP(E55,'LISTADO ATM'!$A$2:$B$901,2,0)</f>
        <v>ATM S/M La Cadena Los Proceres</v>
      </c>
      <c r="H55" s="141" t="str">
        <f>VLOOKUP(E55,VIP!$A$2:$O19558,7,FALSE)</f>
        <v>Si</v>
      </c>
      <c r="I55" s="141" t="str">
        <f>VLOOKUP(E55,VIP!$A$2:$O11523,8,FALSE)</f>
        <v>Si</v>
      </c>
      <c r="J55" s="141" t="str">
        <f>VLOOKUP(E55,VIP!$A$2:$O11473,8,FALSE)</f>
        <v>Si</v>
      </c>
      <c r="K55" s="141" t="str">
        <f>VLOOKUP(E55,VIP!$A$2:$O15047,6,0)</f>
        <v>NO</v>
      </c>
      <c r="L55" s="142" t="s">
        <v>2438</v>
      </c>
      <c r="M55" s="162" t="s">
        <v>2541</v>
      </c>
      <c r="N55" s="98" t="s">
        <v>2449</v>
      </c>
      <c r="O55" s="141" t="s">
        <v>2450</v>
      </c>
      <c r="P55" s="141"/>
      <c r="Q55" s="161">
        <v>44403.608298611114</v>
      </c>
    </row>
    <row r="56" spans="1:17" ht="18" x14ac:dyDescent="0.25">
      <c r="A56" s="141" t="str">
        <f>VLOOKUP(E56,'LISTADO ATM'!$A$2:$C$902,3,0)</f>
        <v>DISTRITO NACIONAL</v>
      </c>
      <c r="B56" s="138">
        <v>3335966002</v>
      </c>
      <c r="C56" s="99">
        <v>44402.253194444442</v>
      </c>
      <c r="D56" s="99" t="s">
        <v>2465</v>
      </c>
      <c r="E56" s="133">
        <v>911</v>
      </c>
      <c r="F56" s="141" t="str">
        <f>VLOOKUP(E56,VIP!$A$2:$O14599,2,0)</f>
        <v>DRBR911</v>
      </c>
      <c r="G56" s="141" t="str">
        <f>VLOOKUP(E56,'LISTADO ATM'!$A$2:$B$901,2,0)</f>
        <v xml:space="preserve">ATM Oficina Venezuela II </v>
      </c>
      <c r="H56" s="141" t="str">
        <f>VLOOKUP(E56,VIP!$A$2:$O19560,7,FALSE)</f>
        <v>Si</v>
      </c>
      <c r="I56" s="141" t="str">
        <f>VLOOKUP(E56,VIP!$A$2:$O11525,8,FALSE)</f>
        <v>Si</v>
      </c>
      <c r="J56" s="141" t="str">
        <f>VLOOKUP(E56,VIP!$A$2:$O11475,8,FALSE)</f>
        <v>Si</v>
      </c>
      <c r="K56" s="141" t="str">
        <f>VLOOKUP(E56,VIP!$A$2:$O15049,6,0)</f>
        <v>SI</v>
      </c>
      <c r="L56" s="142" t="s">
        <v>2438</v>
      </c>
      <c r="M56" s="162" t="s">
        <v>2541</v>
      </c>
      <c r="N56" s="98" t="s">
        <v>2449</v>
      </c>
      <c r="O56" s="141" t="s">
        <v>2466</v>
      </c>
      <c r="P56" s="141"/>
      <c r="Q56" s="161">
        <v>44403.444976851853</v>
      </c>
    </row>
    <row r="57" spans="1:17" ht="18" x14ac:dyDescent="0.25">
      <c r="A57" s="141" t="str">
        <f>VLOOKUP(E57,'LISTADO ATM'!$A$2:$C$902,3,0)</f>
        <v>DISTRITO NACIONAL</v>
      </c>
      <c r="B57" s="138">
        <v>3335966063</v>
      </c>
      <c r="C57" s="99">
        <v>44402.648460648146</v>
      </c>
      <c r="D57" s="99" t="s">
        <v>2465</v>
      </c>
      <c r="E57" s="133">
        <v>194</v>
      </c>
      <c r="F57" s="141" t="str">
        <f>VLOOKUP(E57,VIP!$A$2:$O14639,2,0)</f>
        <v>DRBR194</v>
      </c>
      <c r="G57" s="141" t="str">
        <f>VLOOKUP(E57,'LISTADO ATM'!$A$2:$B$901,2,0)</f>
        <v xml:space="preserve">ATM UNP Pantoja </v>
      </c>
      <c r="H57" s="141" t="str">
        <f>VLOOKUP(E57,VIP!$A$2:$O19600,7,FALSE)</f>
        <v>Si</v>
      </c>
      <c r="I57" s="141" t="str">
        <f>VLOOKUP(E57,VIP!$A$2:$O11565,8,FALSE)</f>
        <v>No</v>
      </c>
      <c r="J57" s="141" t="str">
        <f>VLOOKUP(E57,VIP!$A$2:$O11515,8,FALSE)</f>
        <v>No</v>
      </c>
      <c r="K57" s="141" t="str">
        <f>VLOOKUP(E57,VIP!$A$2:$O15089,6,0)</f>
        <v>NO</v>
      </c>
      <c r="L57" s="142" t="s">
        <v>2438</v>
      </c>
      <c r="M57" s="162" t="s">
        <v>2541</v>
      </c>
      <c r="N57" s="98" t="s">
        <v>2449</v>
      </c>
      <c r="O57" s="141" t="s">
        <v>2466</v>
      </c>
      <c r="P57" s="141"/>
      <c r="Q57" s="161">
        <v>44403.608298611114</v>
      </c>
    </row>
    <row r="58" spans="1:17" ht="18" x14ac:dyDescent="0.25">
      <c r="A58" s="141" t="str">
        <f>VLOOKUP(E58,'LISTADO ATM'!$A$2:$C$902,3,0)</f>
        <v>SUR</v>
      </c>
      <c r="B58" s="138">
        <v>3335966073</v>
      </c>
      <c r="C58" s="99">
        <v>44402.679652777777</v>
      </c>
      <c r="D58" s="99" t="s">
        <v>2465</v>
      </c>
      <c r="E58" s="133">
        <v>962</v>
      </c>
      <c r="F58" s="141" t="str">
        <f>VLOOKUP(E58,VIP!$A$2:$O14677,2,0)</f>
        <v>DRBR962</v>
      </c>
      <c r="G58" s="141" t="str">
        <f>VLOOKUP(E58,'LISTADO ATM'!$A$2:$B$901,2,0)</f>
        <v xml:space="preserve">ATM Oficina Villa Ofelia II (San Juan) </v>
      </c>
      <c r="H58" s="141" t="str">
        <f>VLOOKUP(E58,VIP!$A$2:$O19638,7,FALSE)</f>
        <v>Si</v>
      </c>
      <c r="I58" s="141" t="str">
        <f>VLOOKUP(E58,VIP!$A$2:$O11603,8,FALSE)</f>
        <v>Si</v>
      </c>
      <c r="J58" s="141" t="str">
        <f>VLOOKUP(E58,VIP!$A$2:$O11553,8,FALSE)</f>
        <v>Si</v>
      </c>
      <c r="K58" s="141" t="str">
        <f>VLOOKUP(E58,VIP!$A$2:$O15127,6,0)</f>
        <v>NO</v>
      </c>
      <c r="L58" s="142" t="s">
        <v>2438</v>
      </c>
      <c r="M58" s="162" t="s">
        <v>2541</v>
      </c>
      <c r="N58" s="98" t="s">
        <v>2449</v>
      </c>
      <c r="O58" s="141" t="s">
        <v>2466</v>
      </c>
      <c r="P58" s="141"/>
      <c r="Q58" s="161">
        <v>44403.608298611114</v>
      </c>
    </row>
    <row r="59" spans="1:17" ht="18" x14ac:dyDescent="0.25">
      <c r="A59" s="141" t="str">
        <f>VLOOKUP(E59,'LISTADO ATM'!$A$2:$C$902,3,0)</f>
        <v>ESTE</v>
      </c>
      <c r="B59" s="138">
        <v>3335966080</v>
      </c>
      <c r="C59" s="99">
        <v>44402.685694444444</v>
      </c>
      <c r="D59" s="99" t="s">
        <v>2445</v>
      </c>
      <c r="E59" s="133">
        <v>673</v>
      </c>
      <c r="F59" s="141" t="str">
        <f>VLOOKUP(E59,VIP!$A$2:$O14671,2,0)</f>
        <v>DRBR673</v>
      </c>
      <c r="G59" s="141" t="str">
        <f>VLOOKUP(E59,'LISTADO ATM'!$A$2:$B$901,2,0)</f>
        <v>ATM Clínica Dr. Cruz Jiminián</v>
      </c>
      <c r="H59" s="141" t="str">
        <f>VLOOKUP(E59,VIP!$A$2:$O19632,7,FALSE)</f>
        <v>Si</v>
      </c>
      <c r="I59" s="141" t="str">
        <f>VLOOKUP(E59,VIP!$A$2:$O11597,8,FALSE)</f>
        <v>Si</v>
      </c>
      <c r="J59" s="141" t="str">
        <f>VLOOKUP(E59,VIP!$A$2:$O11547,8,FALSE)</f>
        <v>Si</v>
      </c>
      <c r="K59" s="141" t="str">
        <f>VLOOKUP(E59,VIP!$A$2:$O15121,6,0)</f>
        <v>NO</v>
      </c>
      <c r="L59" s="142" t="s">
        <v>2438</v>
      </c>
      <c r="M59" s="162" t="s">
        <v>2541</v>
      </c>
      <c r="N59" s="98" t="s">
        <v>2449</v>
      </c>
      <c r="O59" s="141" t="s">
        <v>2450</v>
      </c>
      <c r="P59" s="141"/>
      <c r="Q59" s="161">
        <v>44403.608298611114</v>
      </c>
    </row>
    <row r="60" spans="1:17" ht="18" x14ac:dyDescent="0.25">
      <c r="A60" s="141" t="str">
        <f>VLOOKUP(E60,'LISTADO ATM'!$A$2:$C$902,3,0)</f>
        <v>NORTE</v>
      </c>
      <c r="B60" s="138">
        <v>3335966088</v>
      </c>
      <c r="C60" s="99">
        <v>44402.69872685185</v>
      </c>
      <c r="D60" s="99" t="s">
        <v>2593</v>
      </c>
      <c r="E60" s="133">
        <v>500</v>
      </c>
      <c r="F60" s="141" t="str">
        <f>VLOOKUP(E60,VIP!$A$2:$O14663,2,0)</f>
        <v>DRBR500</v>
      </c>
      <c r="G60" s="141" t="str">
        <f>VLOOKUP(E60,'LISTADO ATM'!$A$2:$B$901,2,0)</f>
        <v xml:space="preserve">ATM UNP Cutupú </v>
      </c>
      <c r="H60" s="141" t="str">
        <f>VLOOKUP(E60,VIP!$A$2:$O19624,7,FALSE)</f>
        <v>Si</v>
      </c>
      <c r="I60" s="141" t="str">
        <f>VLOOKUP(E60,VIP!$A$2:$O11589,8,FALSE)</f>
        <v>Si</v>
      </c>
      <c r="J60" s="141" t="str">
        <f>VLOOKUP(E60,VIP!$A$2:$O11539,8,FALSE)</f>
        <v>Si</v>
      </c>
      <c r="K60" s="141" t="str">
        <f>VLOOKUP(E60,VIP!$A$2:$O15113,6,0)</f>
        <v>NO</v>
      </c>
      <c r="L60" s="142" t="s">
        <v>2438</v>
      </c>
      <c r="M60" s="162" t="s">
        <v>2541</v>
      </c>
      <c r="N60" s="98" t="s">
        <v>2449</v>
      </c>
      <c r="O60" s="141" t="s">
        <v>2596</v>
      </c>
      <c r="P60" s="141"/>
      <c r="Q60" s="161">
        <v>44403.608298611114</v>
      </c>
    </row>
    <row r="61" spans="1:17" ht="18" x14ac:dyDescent="0.25">
      <c r="A61" s="141" t="str">
        <f>VLOOKUP(E61,'LISTADO ATM'!$A$2:$C$902,3,0)</f>
        <v>ESTE</v>
      </c>
      <c r="B61" s="138">
        <v>3335966113</v>
      </c>
      <c r="C61" s="99">
        <v>44402.776145833333</v>
      </c>
      <c r="D61" s="99" t="s">
        <v>2465</v>
      </c>
      <c r="E61" s="133">
        <v>121</v>
      </c>
      <c r="F61" s="141" t="str">
        <f>VLOOKUP(E61,VIP!$A$2:$O14639,2,0)</f>
        <v>DRBR121</v>
      </c>
      <c r="G61" s="141" t="str">
        <f>VLOOKUP(E61,'LISTADO ATM'!$A$2:$B$901,2,0)</f>
        <v xml:space="preserve">ATM Oficina Bayaguana </v>
      </c>
      <c r="H61" s="141" t="str">
        <f>VLOOKUP(E61,VIP!$A$2:$O19600,7,FALSE)</f>
        <v>Si</v>
      </c>
      <c r="I61" s="141" t="str">
        <f>VLOOKUP(E61,VIP!$A$2:$O11565,8,FALSE)</f>
        <v>Si</v>
      </c>
      <c r="J61" s="141" t="str">
        <f>VLOOKUP(E61,VIP!$A$2:$O11515,8,FALSE)</f>
        <v>Si</v>
      </c>
      <c r="K61" s="141" t="str">
        <f>VLOOKUP(E61,VIP!$A$2:$O15089,6,0)</f>
        <v>SI</v>
      </c>
      <c r="L61" s="142" t="s">
        <v>2438</v>
      </c>
      <c r="M61" s="162" t="s">
        <v>2541</v>
      </c>
      <c r="N61" s="98" t="s">
        <v>2449</v>
      </c>
      <c r="O61" s="141" t="s">
        <v>2466</v>
      </c>
      <c r="P61" s="141"/>
      <c r="Q61" s="161">
        <v>44403.444976851853</v>
      </c>
    </row>
    <row r="62" spans="1:17" ht="18" x14ac:dyDescent="0.25">
      <c r="A62" s="141" t="str">
        <f>VLOOKUP(E62,'LISTADO ATM'!$A$2:$C$902,3,0)</f>
        <v>NORTE</v>
      </c>
      <c r="B62" s="138" t="s">
        <v>2605</v>
      </c>
      <c r="C62" s="99">
        <v>44402.870185185187</v>
      </c>
      <c r="D62" s="99" t="s">
        <v>2465</v>
      </c>
      <c r="E62" s="133">
        <v>882</v>
      </c>
      <c r="F62" s="141" t="str">
        <f>VLOOKUP(E62,VIP!$A$2:$O14640,2,0)</f>
        <v>DRBR882</v>
      </c>
      <c r="G62" s="141" t="str">
        <f>VLOOKUP(E62,'LISTADO ATM'!$A$2:$B$901,2,0)</f>
        <v xml:space="preserve">ATM Oficina Moca II </v>
      </c>
      <c r="H62" s="141" t="str">
        <f>VLOOKUP(E62,VIP!$A$2:$O19601,7,FALSE)</f>
        <v>Si</v>
      </c>
      <c r="I62" s="141" t="str">
        <f>VLOOKUP(E62,VIP!$A$2:$O11566,8,FALSE)</f>
        <v>Si</v>
      </c>
      <c r="J62" s="141" t="str">
        <f>VLOOKUP(E62,VIP!$A$2:$O11516,8,FALSE)</f>
        <v>Si</v>
      </c>
      <c r="K62" s="141" t="str">
        <f>VLOOKUP(E62,VIP!$A$2:$O15090,6,0)</f>
        <v>SI</v>
      </c>
      <c r="L62" s="142" t="s">
        <v>2438</v>
      </c>
      <c r="M62" s="162" t="s">
        <v>2541</v>
      </c>
      <c r="N62" s="98" t="s">
        <v>2449</v>
      </c>
      <c r="O62" s="141" t="s">
        <v>2466</v>
      </c>
      <c r="P62" s="141"/>
      <c r="Q62" s="161">
        <v>44403.444976851853</v>
      </c>
    </row>
    <row r="63" spans="1:17" ht="18" x14ac:dyDescent="0.25">
      <c r="A63" s="141" t="str">
        <f>VLOOKUP(E63,'LISTADO ATM'!$A$2:$C$902,3,0)</f>
        <v>SUR</v>
      </c>
      <c r="B63" s="138" t="s">
        <v>2604</v>
      </c>
      <c r="C63" s="99">
        <v>44402.872766203705</v>
      </c>
      <c r="D63" s="99" t="s">
        <v>2445</v>
      </c>
      <c r="E63" s="133">
        <v>995</v>
      </c>
      <c r="F63" s="141" t="str">
        <f>VLOOKUP(E63,VIP!$A$2:$O14639,2,0)</f>
        <v>DRBR545</v>
      </c>
      <c r="G63" s="141" t="str">
        <f>VLOOKUP(E63,'LISTADO ATM'!$A$2:$B$901,2,0)</f>
        <v xml:space="preserve">ATM Oficina San Cristobal III (Lobby) </v>
      </c>
      <c r="H63" s="141" t="str">
        <f>VLOOKUP(E63,VIP!$A$2:$O19600,7,FALSE)</f>
        <v>Si</v>
      </c>
      <c r="I63" s="141" t="str">
        <f>VLOOKUP(E63,VIP!$A$2:$O11565,8,FALSE)</f>
        <v>No</v>
      </c>
      <c r="J63" s="141" t="str">
        <f>VLOOKUP(E63,VIP!$A$2:$O11515,8,FALSE)</f>
        <v>No</v>
      </c>
      <c r="K63" s="141" t="str">
        <f>VLOOKUP(E63,VIP!$A$2:$O15089,6,0)</f>
        <v>NO</v>
      </c>
      <c r="L63" s="142" t="s">
        <v>2438</v>
      </c>
      <c r="M63" s="162" t="s">
        <v>2541</v>
      </c>
      <c r="N63" s="98" t="s">
        <v>2449</v>
      </c>
      <c r="O63" s="141" t="s">
        <v>2450</v>
      </c>
      <c r="P63" s="141"/>
      <c r="Q63" s="161">
        <v>44403.608298611114</v>
      </c>
    </row>
    <row r="64" spans="1:17" ht="18" x14ac:dyDescent="0.25">
      <c r="A64" s="141" t="str">
        <f>VLOOKUP(E64,'LISTADO ATM'!$A$2:$C$902,3,0)</f>
        <v>DISTRITO NACIONAL</v>
      </c>
      <c r="B64" s="138" t="s">
        <v>2642</v>
      </c>
      <c r="C64" s="99">
        <v>44403.392430555556</v>
      </c>
      <c r="D64" s="99" t="s">
        <v>2445</v>
      </c>
      <c r="E64" s="133">
        <v>640</v>
      </c>
      <c r="F64" s="141" t="str">
        <f>VLOOKUP(E64,VIP!$A$2:$O14653,2,0)</f>
        <v>DRBR640</v>
      </c>
      <c r="G64" s="141" t="str">
        <f>VLOOKUP(E64,'LISTADO ATM'!$A$2:$B$901,2,0)</f>
        <v xml:space="preserve">ATM Ministerio Obras Públicas </v>
      </c>
      <c r="H64" s="141" t="str">
        <f>VLOOKUP(E64,VIP!$A$2:$O19614,7,FALSE)</f>
        <v>Si</v>
      </c>
      <c r="I64" s="141" t="str">
        <f>VLOOKUP(E64,VIP!$A$2:$O11579,8,FALSE)</f>
        <v>Si</v>
      </c>
      <c r="J64" s="141" t="str">
        <f>VLOOKUP(E64,VIP!$A$2:$O11529,8,FALSE)</f>
        <v>Si</v>
      </c>
      <c r="K64" s="141" t="str">
        <f>VLOOKUP(E64,VIP!$A$2:$O15103,6,0)</f>
        <v>NO</v>
      </c>
      <c r="L64" s="142" t="s">
        <v>2438</v>
      </c>
      <c r="M64" s="162" t="s">
        <v>2541</v>
      </c>
      <c r="N64" s="98" t="s">
        <v>2449</v>
      </c>
      <c r="O64" s="141" t="s">
        <v>2450</v>
      </c>
      <c r="P64" s="141"/>
      <c r="Q64" s="161">
        <v>44403.608298611114</v>
      </c>
    </row>
    <row r="65" spans="1:17" ht="18" x14ac:dyDescent="0.25">
      <c r="A65" s="141" t="str">
        <f>VLOOKUP(E65,'LISTADO ATM'!$A$2:$C$902,3,0)</f>
        <v>DISTRITO NACIONAL</v>
      </c>
      <c r="B65" s="138" t="s">
        <v>2632</v>
      </c>
      <c r="C65" s="99">
        <v>44403.435243055559</v>
      </c>
      <c r="D65" s="99" t="s">
        <v>2445</v>
      </c>
      <c r="E65" s="133">
        <v>970</v>
      </c>
      <c r="F65" s="141" t="str">
        <f>VLOOKUP(E65,VIP!$A$2:$O14643,2,0)</f>
        <v>DRBR970</v>
      </c>
      <c r="G65" s="141" t="str">
        <f>VLOOKUP(E65,'LISTADO ATM'!$A$2:$B$901,2,0)</f>
        <v xml:space="preserve">ATM S/M Olé Haina </v>
      </c>
      <c r="H65" s="141" t="str">
        <f>VLOOKUP(E65,VIP!$A$2:$O19604,7,FALSE)</f>
        <v>Si</v>
      </c>
      <c r="I65" s="141" t="str">
        <f>VLOOKUP(E65,VIP!$A$2:$O11569,8,FALSE)</f>
        <v>Si</v>
      </c>
      <c r="J65" s="141" t="str">
        <f>VLOOKUP(E65,VIP!$A$2:$O11519,8,FALSE)</f>
        <v>Si</v>
      </c>
      <c r="K65" s="141" t="str">
        <f>VLOOKUP(E65,VIP!$A$2:$O15093,6,0)</f>
        <v>NO</v>
      </c>
      <c r="L65" s="142" t="s">
        <v>2438</v>
      </c>
      <c r="M65" s="162" t="s">
        <v>2541</v>
      </c>
      <c r="N65" s="98" t="s">
        <v>2449</v>
      </c>
      <c r="O65" s="141" t="s">
        <v>2450</v>
      </c>
      <c r="P65" s="141"/>
      <c r="Q65" s="161">
        <v>44403.608298611114</v>
      </c>
    </row>
    <row r="66" spans="1:17" ht="18" x14ac:dyDescent="0.25">
      <c r="A66" s="141" t="str">
        <f>VLOOKUP(E66,'LISTADO ATM'!$A$2:$C$902,3,0)</f>
        <v>DISTRITO NACIONAL</v>
      </c>
      <c r="B66" s="138" t="s">
        <v>2686</v>
      </c>
      <c r="C66" s="99">
        <v>44403.567754629628</v>
      </c>
      <c r="D66" s="99" t="s">
        <v>2465</v>
      </c>
      <c r="E66" s="133">
        <v>567</v>
      </c>
      <c r="F66" s="141" t="str">
        <f>VLOOKUP(E66,VIP!$A$2:$O14661,2,0)</f>
        <v>DRBR015</v>
      </c>
      <c r="G66" s="141" t="str">
        <f>VLOOKUP(E66,'LISTADO ATM'!$A$2:$B$901,2,0)</f>
        <v xml:space="preserve">ATM Oficina Máximo Gómez </v>
      </c>
      <c r="H66" s="141" t="str">
        <f>VLOOKUP(E66,VIP!$A$2:$O19622,7,FALSE)</f>
        <v>Si</v>
      </c>
      <c r="I66" s="141" t="str">
        <f>VLOOKUP(E66,VIP!$A$2:$O11587,8,FALSE)</f>
        <v>Si</v>
      </c>
      <c r="J66" s="141" t="str">
        <f>VLOOKUP(E66,VIP!$A$2:$O11537,8,FALSE)</f>
        <v>Si</v>
      </c>
      <c r="K66" s="141" t="str">
        <f>VLOOKUP(E66,VIP!$A$2:$O15111,6,0)</f>
        <v>NO</v>
      </c>
      <c r="L66" s="142" t="s">
        <v>2438</v>
      </c>
      <c r="M66" s="162" t="s">
        <v>2541</v>
      </c>
      <c r="N66" s="162" t="s">
        <v>2649</v>
      </c>
      <c r="O66" s="141" t="s">
        <v>2624</v>
      </c>
      <c r="P66" s="141"/>
      <c r="Q66" s="161" t="s">
        <v>2438</v>
      </c>
    </row>
    <row r="67" spans="1:17" ht="18" x14ac:dyDescent="0.25">
      <c r="A67" s="141" t="str">
        <f>VLOOKUP(E67,'LISTADO ATM'!$A$2:$C$902,3,0)</f>
        <v>NORTE</v>
      </c>
      <c r="B67" s="138" t="s">
        <v>2636</v>
      </c>
      <c r="C67" s="99">
        <v>44403.401504629626</v>
      </c>
      <c r="D67" s="99" t="s">
        <v>2178</v>
      </c>
      <c r="E67" s="133">
        <v>712</v>
      </c>
      <c r="F67" s="141" t="str">
        <f>VLOOKUP(E67,VIP!$A$2:$O14647,2,0)</f>
        <v>DRBR128</v>
      </c>
      <c r="G67" s="141" t="str">
        <f>VLOOKUP(E67,'LISTADO ATM'!$A$2:$B$901,2,0)</f>
        <v xml:space="preserve">ATM Oficina Imbert </v>
      </c>
      <c r="H67" s="141" t="str">
        <f>VLOOKUP(E67,VIP!$A$2:$O19608,7,FALSE)</f>
        <v>Si</v>
      </c>
      <c r="I67" s="141" t="str">
        <f>VLOOKUP(E67,VIP!$A$2:$O11573,8,FALSE)</f>
        <v>Si</v>
      </c>
      <c r="J67" s="141" t="str">
        <f>VLOOKUP(E67,VIP!$A$2:$O11523,8,FALSE)</f>
        <v>Si</v>
      </c>
      <c r="K67" s="141" t="str">
        <f>VLOOKUP(E67,VIP!$A$2:$O15097,6,0)</f>
        <v>SI</v>
      </c>
      <c r="L67" s="142" t="s">
        <v>2647</v>
      </c>
      <c r="M67" s="162" t="s">
        <v>2541</v>
      </c>
      <c r="N67" s="162" t="s">
        <v>2649</v>
      </c>
      <c r="O67" s="141" t="s">
        <v>2595</v>
      </c>
      <c r="P67" s="141"/>
      <c r="Q67" s="161">
        <v>44403.608298611114</v>
      </c>
    </row>
    <row r="68" spans="1:17" ht="18" x14ac:dyDescent="0.25">
      <c r="A68" s="141" t="str">
        <f>VLOOKUP(E68,'LISTADO ATM'!$A$2:$C$902,3,0)</f>
        <v>DISTRITO NACIONAL</v>
      </c>
      <c r="B68" s="138" t="s">
        <v>2648</v>
      </c>
      <c r="C68" s="99">
        <v>44403.467581018522</v>
      </c>
      <c r="D68" s="99" t="s">
        <v>2465</v>
      </c>
      <c r="E68" s="133">
        <v>574</v>
      </c>
      <c r="F68" s="141" t="str">
        <f>VLOOKUP(E68,VIP!$A$2:$O14658,2,0)</f>
        <v>DRBR080</v>
      </c>
      <c r="G68" s="141" t="str">
        <f>VLOOKUP(E68,'LISTADO ATM'!$A$2:$B$901,2,0)</f>
        <v xml:space="preserve">ATM Club Obras Públicas </v>
      </c>
      <c r="H68" s="141" t="str">
        <f>VLOOKUP(E68,VIP!$A$2:$O19619,7,FALSE)</f>
        <v>Si</v>
      </c>
      <c r="I68" s="141" t="str">
        <f>VLOOKUP(E68,VIP!$A$2:$O11584,8,FALSE)</f>
        <v>Si</v>
      </c>
      <c r="J68" s="141" t="str">
        <f>VLOOKUP(E68,VIP!$A$2:$O11534,8,FALSE)</f>
        <v>Si</v>
      </c>
      <c r="K68" s="141" t="str">
        <f>VLOOKUP(E68,VIP!$A$2:$O15108,6,0)</f>
        <v>NO</v>
      </c>
      <c r="L68" s="142" t="s">
        <v>2651</v>
      </c>
      <c r="M68" s="162" t="s">
        <v>2541</v>
      </c>
      <c r="N68" s="162" t="s">
        <v>2649</v>
      </c>
      <c r="O68" s="141" t="s">
        <v>2650</v>
      </c>
      <c r="P68" s="141" t="s">
        <v>2652</v>
      </c>
      <c r="Q68" s="161" t="s">
        <v>2651</v>
      </c>
    </row>
    <row r="69" spans="1:17" ht="18" x14ac:dyDescent="0.25">
      <c r="A69" s="141" t="str">
        <f>VLOOKUP(E69,'LISTADO ATM'!$A$2:$C$902,3,0)</f>
        <v>SUR</v>
      </c>
      <c r="B69" s="138" t="s">
        <v>2612</v>
      </c>
      <c r="C69" s="99">
        <v>44403.260868055557</v>
      </c>
      <c r="D69" s="99" t="s">
        <v>2177</v>
      </c>
      <c r="E69" s="133">
        <v>103</v>
      </c>
      <c r="F69" s="141" t="str">
        <f>VLOOKUP(E69,VIP!$A$2:$O14637,2,0)</f>
        <v>DRBR103</v>
      </c>
      <c r="G69" s="141" t="str">
        <f>VLOOKUP(E69,'LISTADO ATM'!$A$2:$B$901,2,0)</f>
        <v xml:space="preserve">ATM Oficina Las Matas de Farfán </v>
      </c>
      <c r="H69" s="141" t="str">
        <f>VLOOKUP(E69,VIP!$A$2:$O19598,7,FALSE)</f>
        <v>Si</v>
      </c>
      <c r="I69" s="141" t="str">
        <f>VLOOKUP(E69,VIP!$A$2:$O11563,8,FALSE)</f>
        <v>Si</v>
      </c>
      <c r="J69" s="141" t="str">
        <f>VLOOKUP(E69,VIP!$A$2:$O11513,8,FALSE)</f>
        <v>Si</v>
      </c>
      <c r="K69" s="141" t="str">
        <f>VLOOKUP(E69,VIP!$A$2:$O15087,6,0)</f>
        <v>NO</v>
      </c>
      <c r="L69" s="142" t="s">
        <v>2616</v>
      </c>
      <c r="M69" s="162" t="s">
        <v>2541</v>
      </c>
      <c r="N69" s="98" t="s">
        <v>2449</v>
      </c>
      <c r="O69" s="141" t="s">
        <v>2451</v>
      </c>
      <c r="P69" s="141"/>
      <c r="Q69" s="161">
        <v>44403.608298611114</v>
      </c>
    </row>
    <row r="70" spans="1:17" ht="18" x14ac:dyDescent="0.25">
      <c r="A70" s="141" t="str">
        <f>VLOOKUP(E70,'LISTADO ATM'!$A$2:$C$902,3,0)</f>
        <v>SUR</v>
      </c>
      <c r="B70" s="138">
        <v>3335965228</v>
      </c>
      <c r="C70" s="99">
        <v>44400.643750000003</v>
      </c>
      <c r="D70" s="99" t="s">
        <v>2445</v>
      </c>
      <c r="E70" s="133">
        <v>677</v>
      </c>
      <c r="F70" s="141" t="str">
        <f>VLOOKUP(E70,VIP!$A$2:$O14602,2,0)</f>
        <v>DRBR677</v>
      </c>
      <c r="G70" s="141" t="str">
        <f>VLOOKUP(E70,'LISTADO ATM'!$A$2:$B$901,2,0)</f>
        <v>ATM PBG Villa Jaragua</v>
      </c>
      <c r="H70" s="141" t="str">
        <f>VLOOKUP(E70,VIP!$A$2:$O19563,7,FALSE)</f>
        <v>Si</v>
      </c>
      <c r="I70" s="141" t="str">
        <f>VLOOKUP(E70,VIP!$A$2:$O11528,8,FALSE)</f>
        <v>Si</v>
      </c>
      <c r="J70" s="141" t="str">
        <f>VLOOKUP(E70,VIP!$A$2:$O11478,8,FALSE)</f>
        <v>Si</v>
      </c>
      <c r="K70" s="141" t="str">
        <f>VLOOKUP(E70,VIP!$A$2:$O15052,6,0)</f>
        <v>SI</v>
      </c>
      <c r="L70" s="142" t="s">
        <v>2414</v>
      </c>
      <c r="M70" s="162" t="s">
        <v>2541</v>
      </c>
      <c r="N70" s="98" t="s">
        <v>2449</v>
      </c>
      <c r="O70" s="141" t="s">
        <v>2450</v>
      </c>
      <c r="P70" s="141"/>
      <c r="Q70" s="161">
        <v>44403.608298611114</v>
      </c>
    </row>
    <row r="71" spans="1:17" ht="18" x14ac:dyDescent="0.25">
      <c r="A71" s="141" t="str">
        <f>VLOOKUP(E71,'LISTADO ATM'!$A$2:$C$902,3,0)</f>
        <v>SUR</v>
      </c>
      <c r="B71" s="138">
        <v>3335965455</v>
      </c>
      <c r="C71" s="99">
        <v>44400.727060185185</v>
      </c>
      <c r="D71" s="99" t="s">
        <v>2445</v>
      </c>
      <c r="E71" s="133">
        <v>751</v>
      </c>
      <c r="F71" s="141" t="str">
        <f>VLOOKUP(E71,VIP!$A$2:$O14573,2,0)</f>
        <v>DRBR751</v>
      </c>
      <c r="G71" s="141" t="str">
        <f>VLOOKUP(E71,'LISTADO ATM'!$A$2:$B$901,2,0)</f>
        <v>ATM Eco Petroleo Camilo</v>
      </c>
      <c r="H71" s="141" t="str">
        <f>VLOOKUP(E71,VIP!$A$2:$O19534,7,FALSE)</f>
        <v>N/A</v>
      </c>
      <c r="I71" s="141" t="str">
        <f>VLOOKUP(E71,VIP!$A$2:$O11499,8,FALSE)</f>
        <v>N/A</v>
      </c>
      <c r="J71" s="141" t="str">
        <f>VLOOKUP(E71,VIP!$A$2:$O11449,8,FALSE)</f>
        <v>N/A</v>
      </c>
      <c r="K71" s="141" t="str">
        <f>VLOOKUP(E71,VIP!$A$2:$O15023,6,0)</f>
        <v>N/A</v>
      </c>
      <c r="L71" s="142" t="s">
        <v>2414</v>
      </c>
      <c r="M71" s="162" t="s">
        <v>2541</v>
      </c>
      <c r="N71" s="98" t="s">
        <v>2594</v>
      </c>
      <c r="O71" s="141" t="s">
        <v>2450</v>
      </c>
      <c r="P71" s="141"/>
      <c r="Q71" s="161">
        <v>44403.608298611114</v>
      </c>
    </row>
    <row r="72" spans="1:17" ht="18" x14ac:dyDescent="0.25">
      <c r="A72" s="141" t="str">
        <f>VLOOKUP(E72,'LISTADO ATM'!$A$2:$C$902,3,0)</f>
        <v>SUR</v>
      </c>
      <c r="B72" s="138">
        <v>3335965509</v>
      </c>
      <c r="C72" s="99">
        <v>44400.888101851851</v>
      </c>
      <c r="D72" s="99" t="s">
        <v>2465</v>
      </c>
      <c r="E72" s="133">
        <v>829</v>
      </c>
      <c r="F72" s="141" t="str">
        <f>VLOOKUP(E72,VIP!$A$2:$O14578,2,0)</f>
        <v>DRBR829</v>
      </c>
      <c r="G72" s="141" t="str">
        <f>VLOOKUP(E72,'LISTADO ATM'!$A$2:$B$901,2,0)</f>
        <v xml:space="preserve">ATM UNP Multicentro Sirena Baní </v>
      </c>
      <c r="H72" s="141" t="str">
        <f>VLOOKUP(E72,VIP!$A$2:$O19539,7,FALSE)</f>
        <v>Si</v>
      </c>
      <c r="I72" s="141" t="str">
        <f>VLOOKUP(E72,VIP!$A$2:$O11504,8,FALSE)</f>
        <v>Si</v>
      </c>
      <c r="J72" s="141" t="str">
        <f>VLOOKUP(E72,VIP!$A$2:$O11454,8,FALSE)</f>
        <v>Si</v>
      </c>
      <c r="K72" s="141" t="str">
        <f>VLOOKUP(E72,VIP!$A$2:$O15028,6,0)</f>
        <v>NO</v>
      </c>
      <c r="L72" s="142" t="s">
        <v>2414</v>
      </c>
      <c r="M72" s="162" t="s">
        <v>2541</v>
      </c>
      <c r="N72" s="98" t="s">
        <v>2594</v>
      </c>
      <c r="O72" s="141" t="s">
        <v>2466</v>
      </c>
      <c r="P72" s="141"/>
      <c r="Q72" s="161">
        <v>44403.608298611114</v>
      </c>
    </row>
    <row r="73" spans="1:17" ht="18" x14ac:dyDescent="0.25">
      <c r="A73" s="141" t="str">
        <f>VLOOKUP(E73,'LISTADO ATM'!$A$2:$C$902,3,0)</f>
        <v>ESTE</v>
      </c>
      <c r="B73" s="138">
        <v>3335965560</v>
      </c>
      <c r="C73" s="99">
        <v>44401.357465277775</v>
      </c>
      <c r="D73" s="99" t="s">
        <v>2465</v>
      </c>
      <c r="E73" s="133">
        <v>963</v>
      </c>
      <c r="F73" s="141" t="str">
        <f>VLOOKUP(E73,VIP!$A$2:$O14644,2,0)</f>
        <v>DRBR963</v>
      </c>
      <c r="G73" s="141" t="str">
        <f>VLOOKUP(E73,'LISTADO ATM'!$A$2:$B$901,2,0)</f>
        <v xml:space="preserve">ATM Multiplaza La Romana </v>
      </c>
      <c r="H73" s="141" t="str">
        <f>VLOOKUP(E73,VIP!$A$2:$O19605,7,FALSE)</f>
        <v>Si</v>
      </c>
      <c r="I73" s="141" t="str">
        <f>VLOOKUP(E73,VIP!$A$2:$O11570,8,FALSE)</f>
        <v>Si</v>
      </c>
      <c r="J73" s="141" t="str">
        <f>VLOOKUP(E73,VIP!$A$2:$O11520,8,FALSE)</f>
        <v>Si</v>
      </c>
      <c r="K73" s="141" t="str">
        <f>VLOOKUP(E73,VIP!$A$2:$O15094,6,0)</f>
        <v>NO</v>
      </c>
      <c r="L73" s="142" t="s">
        <v>2414</v>
      </c>
      <c r="M73" s="162" t="s">
        <v>2541</v>
      </c>
      <c r="N73" s="98" t="s">
        <v>2449</v>
      </c>
      <c r="O73" s="141" t="s">
        <v>2466</v>
      </c>
      <c r="P73" s="141"/>
      <c r="Q73" s="161">
        <v>44403.608298611114</v>
      </c>
    </row>
    <row r="74" spans="1:17" ht="18" x14ac:dyDescent="0.25">
      <c r="A74" s="141" t="str">
        <f>VLOOKUP(E74,'LISTADO ATM'!$A$2:$C$902,3,0)</f>
        <v>DISTRITO NACIONAL</v>
      </c>
      <c r="B74" s="138">
        <v>3335965654</v>
      </c>
      <c r="C74" s="99">
        <v>44401.425543981481</v>
      </c>
      <c r="D74" s="99" t="s">
        <v>2445</v>
      </c>
      <c r="E74" s="133">
        <v>331</v>
      </c>
      <c r="F74" s="141" t="str">
        <f>VLOOKUP(E74,VIP!$A$2:$O14630,2,0)</f>
        <v>DRBR331</v>
      </c>
      <c r="G74" s="141" t="str">
        <f>VLOOKUP(E74,'LISTADO ATM'!$A$2:$B$901,2,0)</f>
        <v>ATM Ayuntamiento Sto. Dgo. Este</v>
      </c>
      <c r="H74" s="141" t="str">
        <f>VLOOKUP(E74,VIP!$A$2:$O19591,7,FALSE)</f>
        <v>N/A</v>
      </c>
      <c r="I74" s="141" t="str">
        <f>VLOOKUP(E74,VIP!$A$2:$O11556,8,FALSE)</f>
        <v>N/A</v>
      </c>
      <c r="J74" s="141" t="str">
        <f>VLOOKUP(E74,VIP!$A$2:$O11506,8,FALSE)</f>
        <v>N/A</v>
      </c>
      <c r="K74" s="141" t="str">
        <f>VLOOKUP(E74,VIP!$A$2:$O15080,6,0)</f>
        <v>NO</v>
      </c>
      <c r="L74" s="142" t="s">
        <v>2414</v>
      </c>
      <c r="M74" s="162" t="s">
        <v>2541</v>
      </c>
      <c r="N74" s="98" t="s">
        <v>2449</v>
      </c>
      <c r="O74" s="141" t="s">
        <v>2450</v>
      </c>
      <c r="P74" s="141"/>
      <c r="Q74" s="161">
        <v>44403.608298611114</v>
      </c>
    </row>
    <row r="75" spans="1:17" ht="18" x14ac:dyDescent="0.25">
      <c r="A75" s="141" t="str">
        <f>VLOOKUP(E75,'LISTADO ATM'!$A$2:$C$902,3,0)</f>
        <v>DISTRITO NACIONAL</v>
      </c>
      <c r="B75" s="138">
        <v>3335965788</v>
      </c>
      <c r="C75" s="99">
        <v>44401.530601851853</v>
      </c>
      <c r="D75" s="99" t="s">
        <v>2445</v>
      </c>
      <c r="E75" s="133">
        <v>738</v>
      </c>
      <c r="F75" s="141" t="str">
        <f>VLOOKUP(E75,VIP!$A$2:$O14607,2,0)</f>
        <v>DRBR24S</v>
      </c>
      <c r="G75" s="141" t="str">
        <f>VLOOKUP(E75,'LISTADO ATM'!$A$2:$B$901,2,0)</f>
        <v xml:space="preserve">ATM Zona Franca Los Alcarrizos </v>
      </c>
      <c r="H75" s="141" t="str">
        <f>VLOOKUP(E75,VIP!$A$2:$O19568,7,FALSE)</f>
        <v>Si</v>
      </c>
      <c r="I75" s="141" t="str">
        <f>VLOOKUP(E75,VIP!$A$2:$O11533,8,FALSE)</f>
        <v>Si</v>
      </c>
      <c r="J75" s="141" t="str">
        <f>VLOOKUP(E75,VIP!$A$2:$O11483,8,FALSE)</f>
        <v>Si</v>
      </c>
      <c r="K75" s="141" t="str">
        <f>VLOOKUP(E75,VIP!$A$2:$O15057,6,0)</f>
        <v>NO</v>
      </c>
      <c r="L75" s="142" t="s">
        <v>2414</v>
      </c>
      <c r="M75" s="162" t="s">
        <v>2541</v>
      </c>
      <c r="N75" s="98" t="s">
        <v>2449</v>
      </c>
      <c r="O75" s="141" t="s">
        <v>2450</v>
      </c>
      <c r="P75" s="141"/>
      <c r="Q75" s="161">
        <v>44403.776388888888</v>
      </c>
    </row>
    <row r="76" spans="1:17" ht="18" x14ac:dyDescent="0.25">
      <c r="A76" s="141" t="str">
        <f>VLOOKUP(E76,'LISTADO ATM'!$A$2:$C$902,3,0)</f>
        <v>DISTRITO NACIONAL</v>
      </c>
      <c r="B76" s="138">
        <v>3335965797</v>
      </c>
      <c r="C76" s="99">
        <v>44401.563472222224</v>
      </c>
      <c r="D76" s="99" t="s">
        <v>2445</v>
      </c>
      <c r="E76" s="133">
        <v>708</v>
      </c>
      <c r="F76" s="141" t="str">
        <f>VLOOKUP(E76,VIP!$A$2:$O14605,2,0)</f>
        <v>DRBR505</v>
      </c>
      <c r="G76" s="141" t="str">
        <f>VLOOKUP(E76,'LISTADO ATM'!$A$2:$B$901,2,0)</f>
        <v xml:space="preserve">ATM El Vestir De Hoy </v>
      </c>
      <c r="H76" s="141" t="str">
        <f>VLOOKUP(E76,VIP!$A$2:$O19566,7,FALSE)</f>
        <v>Si</v>
      </c>
      <c r="I76" s="141" t="str">
        <f>VLOOKUP(E76,VIP!$A$2:$O11531,8,FALSE)</f>
        <v>Si</v>
      </c>
      <c r="J76" s="141" t="str">
        <f>VLOOKUP(E76,VIP!$A$2:$O11481,8,FALSE)</f>
        <v>Si</v>
      </c>
      <c r="K76" s="141" t="str">
        <f>VLOOKUP(E76,VIP!$A$2:$O15055,6,0)</f>
        <v>NO</v>
      </c>
      <c r="L76" s="142" t="s">
        <v>2414</v>
      </c>
      <c r="M76" s="162" t="s">
        <v>2541</v>
      </c>
      <c r="N76" s="98" t="s">
        <v>2449</v>
      </c>
      <c r="O76" s="141" t="s">
        <v>2450</v>
      </c>
      <c r="P76" s="141"/>
      <c r="Q76" s="161">
        <v>44403.788194444445</v>
      </c>
    </row>
    <row r="77" spans="1:17" ht="18" x14ac:dyDescent="0.25">
      <c r="A77" s="141" t="str">
        <f>VLOOKUP(E77,'LISTADO ATM'!$A$2:$C$902,3,0)</f>
        <v>DISTRITO NACIONAL</v>
      </c>
      <c r="B77" s="138">
        <v>3335965798</v>
      </c>
      <c r="C77" s="99">
        <v>44401.566250000003</v>
      </c>
      <c r="D77" s="99" t="s">
        <v>2465</v>
      </c>
      <c r="E77" s="133">
        <v>551</v>
      </c>
      <c r="F77" s="141" t="str">
        <f>VLOOKUP(E77,VIP!$A$2:$O14604,2,0)</f>
        <v>DRBR01C</v>
      </c>
      <c r="G77" s="141" t="str">
        <f>VLOOKUP(E77,'LISTADO ATM'!$A$2:$B$901,2,0)</f>
        <v xml:space="preserve">ATM Oficina Padre Castellanos </v>
      </c>
      <c r="H77" s="141" t="str">
        <f>VLOOKUP(E77,VIP!$A$2:$O19565,7,FALSE)</f>
        <v>Si</v>
      </c>
      <c r="I77" s="141" t="str">
        <f>VLOOKUP(E77,VIP!$A$2:$O11530,8,FALSE)</f>
        <v>Si</v>
      </c>
      <c r="J77" s="141" t="str">
        <f>VLOOKUP(E77,VIP!$A$2:$O11480,8,FALSE)</f>
        <v>Si</v>
      </c>
      <c r="K77" s="141" t="str">
        <f>VLOOKUP(E77,VIP!$A$2:$O15054,6,0)</f>
        <v>NO</v>
      </c>
      <c r="L77" s="142" t="s">
        <v>2414</v>
      </c>
      <c r="M77" s="162" t="s">
        <v>2541</v>
      </c>
      <c r="N77" s="162" t="s">
        <v>2649</v>
      </c>
      <c r="O77" s="141" t="s">
        <v>2466</v>
      </c>
      <c r="P77" s="141"/>
      <c r="Q77" s="161">
        <v>44403.608298611114</v>
      </c>
    </row>
    <row r="78" spans="1:17" ht="18" x14ac:dyDescent="0.25">
      <c r="A78" s="141" t="str">
        <f>VLOOKUP(E78,'LISTADO ATM'!$A$2:$C$902,3,0)</f>
        <v>DISTRITO NACIONAL</v>
      </c>
      <c r="B78" s="138">
        <v>3335965814</v>
      </c>
      <c r="C78" s="99">
        <v>44401.577303240738</v>
      </c>
      <c r="D78" s="99" t="s">
        <v>2445</v>
      </c>
      <c r="E78" s="133">
        <v>697</v>
      </c>
      <c r="F78" s="141" t="str">
        <f>VLOOKUP(E78,VIP!$A$2:$O14599,2,0)</f>
        <v>DRBR697</v>
      </c>
      <c r="G78" s="141" t="str">
        <f>VLOOKUP(E78,'LISTADO ATM'!$A$2:$B$901,2,0)</f>
        <v>ATM Hipermercado Olé Ciudad Juan Bosch</v>
      </c>
      <c r="H78" s="141" t="str">
        <f>VLOOKUP(E78,VIP!$A$2:$O19560,7,FALSE)</f>
        <v>Si</v>
      </c>
      <c r="I78" s="141" t="str">
        <f>VLOOKUP(E78,VIP!$A$2:$O11525,8,FALSE)</f>
        <v>Si</v>
      </c>
      <c r="J78" s="141" t="str">
        <f>VLOOKUP(E78,VIP!$A$2:$O11475,8,FALSE)</f>
        <v>Si</v>
      </c>
      <c r="K78" s="141" t="str">
        <f>VLOOKUP(E78,VIP!$A$2:$O15049,6,0)</f>
        <v>NO</v>
      </c>
      <c r="L78" s="142" t="s">
        <v>2414</v>
      </c>
      <c r="M78" s="162" t="s">
        <v>2541</v>
      </c>
      <c r="N78" s="98" t="s">
        <v>2449</v>
      </c>
      <c r="O78" s="141" t="s">
        <v>2450</v>
      </c>
      <c r="P78" s="141"/>
      <c r="Q78" s="161">
        <v>44403.608298611114</v>
      </c>
    </row>
    <row r="79" spans="1:17" ht="18" x14ac:dyDescent="0.25">
      <c r="A79" s="141" t="str">
        <f>VLOOKUP(E79,'LISTADO ATM'!$A$2:$C$902,3,0)</f>
        <v>SUR</v>
      </c>
      <c r="B79" s="138">
        <v>3335965815</v>
      </c>
      <c r="C79" s="99">
        <v>44401.579375000001</v>
      </c>
      <c r="D79" s="99" t="s">
        <v>2465</v>
      </c>
      <c r="E79" s="133">
        <v>403</v>
      </c>
      <c r="F79" s="141" t="str">
        <f>VLOOKUP(E79,VIP!$A$2:$O14598,2,0)</f>
        <v>DRBR403</v>
      </c>
      <c r="G79" s="141" t="str">
        <f>VLOOKUP(E79,'LISTADO ATM'!$A$2:$B$901,2,0)</f>
        <v xml:space="preserve">ATM Oficina Vicente Noble </v>
      </c>
      <c r="H79" s="141" t="str">
        <f>VLOOKUP(E79,VIP!$A$2:$O19559,7,FALSE)</f>
        <v>Si</v>
      </c>
      <c r="I79" s="141" t="str">
        <f>VLOOKUP(E79,VIP!$A$2:$O11524,8,FALSE)</f>
        <v>Si</v>
      </c>
      <c r="J79" s="141" t="str">
        <f>VLOOKUP(E79,VIP!$A$2:$O11474,8,FALSE)</f>
        <v>Si</v>
      </c>
      <c r="K79" s="141" t="str">
        <f>VLOOKUP(E79,VIP!$A$2:$O15048,6,0)</f>
        <v>NO</v>
      </c>
      <c r="L79" s="142" t="s">
        <v>2414</v>
      </c>
      <c r="M79" s="162" t="s">
        <v>2541</v>
      </c>
      <c r="N79" s="98" t="s">
        <v>2449</v>
      </c>
      <c r="O79" s="141" t="s">
        <v>2466</v>
      </c>
      <c r="P79" s="141"/>
      <c r="Q79" s="161">
        <v>44403.444976851853</v>
      </c>
    </row>
    <row r="80" spans="1:17" ht="18" x14ac:dyDescent="0.25">
      <c r="A80" s="141" t="str">
        <f>VLOOKUP(E80,'LISTADO ATM'!$A$2:$C$902,3,0)</f>
        <v>SUR</v>
      </c>
      <c r="B80" s="138">
        <v>3335965818</v>
      </c>
      <c r="C80" s="99">
        <v>44401.58997685185</v>
      </c>
      <c r="D80" s="99" t="s">
        <v>2465</v>
      </c>
      <c r="E80" s="133">
        <v>252</v>
      </c>
      <c r="F80" s="141" t="str">
        <f>VLOOKUP(E80,VIP!$A$2:$O14595,2,0)</f>
        <v>DRBR252</v>
      </c>
      <c r="G80" s="141" t="str">
        <f>VLOOKUP(E80,'LISTADO ATM'!$A$2:$B$901,2,0)</f>
        <v xml:space="preserve">ATM Banco Agrícola (Barahona) </v>
      </c>
      <c r="H80" s="141" t="str">
        <f>VLOOKUP(E80,VIP!$A$2:$O19556,7,FALSE)</f>
        <v>Si</v>
      </c>
      <c r="I80" s="141" t="str">
        <f>VLOOKUP(E80,VIP!$A$2:$O11521,8,FALSE)</f>
        <v>Si</v>
      </c>
      <c r="J80" s="141" t="str">
        <f>VLOOKUP(E80,VIP!$A$2:$O11471,8,FALSE)</f>
        <v>Si</v>
      </c>
      <c r="K80" s="141" t="str">
        <f>VLOOKUP(E80,VIP!$A$2:$O15045,6,0)</f>
        <v>NO</v>
      </c>
      <c r="L80" s="142" t="s">
        <v>2414</v>
      </c>
      <c r="M80" s="162" t="s">
        <v>2541</v>
      </c>
      <c r="N80" s="98" t="s">
        <v>2449</v>
      </c>
      <c r="O80" s="141" t="s">
        <v>2466</v>
      </c>
      <c r="P80" s="141"/>
      <c r="Q80" s="161">
        <v>44403.444976851853</v>
      </c>
    </row>
    <row r="81" spans="1:17" ht="18" x14ac:dyDescent="0.25">
      <c r="A81" s="141" t="str">
        <f>VLOOKUP(E81,'LISTADO ATM'!$A$2:$C$902,3,0)</f>
        <v>DISTRITO NACIONAL</v>
      </c>
      <c r="B81" s="138">
        <v>3335965820</v>
      </c>
      <c r="C81" s="99">
        <v>44401.592187499999</v>
      </c>
      <c r="D81" s="99" t="s">
        <v>2465</v>
      </c>
      <c r="E81" s="133">
        <v>409</v>
      </c>
      <c r="F81" s="141" t="str">
        <f>VLOOKUP(E81,VIP!$A$2:$O14593,2,0)</f>
        <v>DRBR409</v>
      </c>
      <c r="G81" s="141" t="str">
        <f>VLOOKUP(E81,'LISTADO ATM'!$A$2:$B$901,2,0)</f>
        <v xml:space="preserve">ATM Oficina Las Palmas de Herrera I </v>
      </c>
      <c r="H81" s="141" t="str">
        <f>VLOOKUP(E81,VIP!$A$2:$O19554,7,FALSE)</f>
        <v>Si</v>
      </c>
      <c r="I81" s="141" t="str">
        <f>VLOOKUP(E81,VIP!$A$2:$O11519,8,FALSE)</f>
        <v>Si</v>
      </c>
      <c r="J81" s="141" t="str">
        <f>VLOOKUP(E81,VIP!$A$2:$O11469,8,FALSE)</f>
        <v>Si</v>
      </c>
      <c r="K81" s="141" t="str">
        <f>VLOOKUP(E81,VIP!$A$2:$O15043,6,0)</f>
        <v>NO</v>
      </c>
      <c r="L81" s="142" t="s">
        <v>2414</v>
      </c>
      <c r="M81" s="162" t="s">
        <v>2541</v>
      </c>
      <c r="N81" s="98" t="s">
        <v>2449</v>
      </c>
      <c r="O81" s="141" t="s">
        <v>2466</v>
      </c>
      <c r="P81" s="141"/>
      <c r="Q81" s="161">
        <v>44403.608298611114</v>
      </c>
    </row>
    <row r="82" spans="1:17" ht="18" x14ac:dyDescent="0.25">
      <c r="A82" s="141" t="str">
        <f>VLOOKUP(E82,'LISTADO ATM'!$A$2:$C$902,3,0)</f>
        <v>NORTE</v>
      </c>
      <c r="B82" s="138">
        <v>3335965825</v>
      </c>
      <c r="C82" s="99">
        <v>44401.60359953704</v>
      </c>
      <c r="D82" s="99" t="s">
        <v>2465</v>
      </c>
      <c r="E82" s="133">
        <v>292</v>
      </c>
      <c r="F82" s="141" t="str">
        <f>VLOOKUP(E82,VIP!$A$2:$O14588,2,0)</f>
        <v>DRBR292</v>
      </c>
      <c r="G82" s="141" t="str">
        <f>VLOOKUP(E82,'LISTADO ATM'!$A$2:$B$901,2,0)</f>
        <v xml:space="preserve">ATM UNP Castañuelas (Montecristi) </v>
      </c>
      <c r="H82" s="141" t="str">
        <f>VLOOKUP(E82,VIP!$A$2:$O19549,7,FALSE)</f>
        <v>Si</v>
      </c>
      <c r="I82" s="141" t="str">
        <f>VLOOKUP(E82,VIP!$A$2:$O11514,8,FALSE)</f>
        <v>Si</v>
      </c>
      <c r="J82" s="141" t="str">
        <f>VLOOKUP(E82,VIP!$A$2:$O11464,8,FALSE)</f>
        <v>Si</v>
      </c>
      <c r="K82" s="141" t="str">
        <f>VLOOKUP(E82,VIP!$A$2:$O15038,6,0)</f>
        <v>NO</v>
      </c>
      <c r="L82" s="142" t="s">
        <v>2414</v>
      </c>
      <c r="M82" s="162" t="s">
        <v>2541</v>
      </c>
      <c r="N82" s="98" t="s">
        <v>2449</v>
      </c>
      <c r="O82" s="141" t="s">
        <v>2466</v>
      </c>
      <c r="P82" s="141"/>
      <c r="Q82" s="161">
        <v>44403.775000000001</v>
      </c>
    </row>
    <row r="83" spans="1:17" ht="18" x14ac:dyDescent="0.25">
      <c r="A83" s="141" t="str">
        <f>VLOOKUP(E83,'LISTADO ATM'!$A$2:$C$902,3,0)</f>
        <v>ESTE</v>
      </c>
      <c r="B83" s="138">
        <v>3335965890</v>
      </c>
      <c r="C83" s="99">
        <v>44401.689895833333</v>
      </c>
      <c r="D83" s="99" t="s">
        <v>2465</v>
      </c>
      <c r="E83" s="133">
        <v>114</v>
      </c>
      <c r="F83" s="141" t="str">
        <f>VLOOKUP(E83,VIP!$A$2:$O14650,2,0)</f>
        <v>DRBR114</v>
      </c>
      <c r="G83" s="141" t="str">
        <f>VLOOKUP(E83,'LISTADO ATM'!$A$2:$B$901,2,0)</f>
        <v xml:space="preserve">ATM Oficina Hato Mayor </v>
      </c>
      <c r="H83" s="141" t="str">
        <f>VLOOKUP(E83,VIP!$A$2:$O19611,7,FALSE)</f>
        <v>Si</v>
      </c>
      <c r="I83" s="141" t="str">
        <f>VLOOKUP(E83,VIP!$A$2:$O11576,8,FALSE)</f>
        <v>Si</v>
      </c>
      <c r="J83" s="141" t="str">
        <f>VLOOKUP(E83,VIP!$A$2:$O11526,8,FALSE)</f>
        <v>Si</v>
      </c>
      <c r="K83" s="141" t="str">
        <f>VLOOKUP(E83,VIP!$A$2:$O15100,6,0)</f>
        <v>NO</v>
      </c>
      <c r="L83" s="142" t="s">
        <v>2414</v>
      </c>
      <c r="M83" s="162" t="s">
        <v>2541</v>
      </c>
      <c r="N83" s="98" t="s">
        <v>2449</v>
      </c>
      <c r="O83" s="141" t="s">
        <v>2466</v>
      </c>
      <c r="P83" s="141"/>
      <c r="Q83" s="161">
        <v>44403.775000000001</v>
      </c>
    </row>
    <row r="84" spans="1:17" ht="18" x14ac:dyDescent="0.25">
      <c r="A84" s="141" t="str">
        <f>VLOOKUP(E84,'LISTADO ATM'!$A$2:$C$902,3,0)</f>
        <v>DISTRITO NACIONAL</v>
      </c>
      <c r="B84" s="138">
        <v>3335965898</v>
      </c>
      <c r="C84" s="99">
        <v>44401.698981481481</v>
      </c>
      <c r="D84" s="99" t="s">
        <v>2445</v>
      </c>
      <c r="E84" s="133">
        <v>617</v>
      </c>
      <c r="F84" s="141" t="str">
        <f>VLOOKUP(E84,VIP!$A$2:$O14643,2,0)</f>
        <v>DRBR617</v>
      </c>
      <c r="G84" s="141" t="str">
        <f>VLOOKUP(E84,'LISTADO ATM'!$A$2:$B$901,2,0)</f>
        <v xml:space="preserve">ATM Guardia Presidencial </v>
      </c>
      <c r="H84" s="141" t="str">
        <f>VLOOKUP(E84,VIP!$A$2:$O19604,7,FALSE)</f>
        <v>Si</v>
      </c>
      <c r="I84" s="141" t="str">
        <f>VLOOKUP(E84,VIP!$A$2:$O11569,8,FALSE)</f>
        <v>Si</v>
      </c>
      <c r="J84" s="141" t="str">
        <f>VLOOKUP(E84,VIP!$A$2:$O11519,8,FALSE)</f>
        <v>Si</v>
      </c>
      <c r="K84" s="141" t="str">
        <f>VLOOKUP(E84,VIP!$A$2:$O15093,6,0)</f>
        <v>NO</v>
      </c>
      <c r="L84" s="142" t="s">
        <v>2414</v>
      </c>
      <c r="M84" s="162" t="s">
        <v>2541</v>
      </c>
      <c r="N84" s="98" t="s">
        <v>2449</v>
      </c>
      <c r="O84" s="141" t="s">
        <v>2450</v>
      </c>
      <c r="P84" s="141"/>
      <c r="Q84" s="161">
        <v>44403.444976851853</v>
      </c>
    </row>
    <row r="85" spans="1:17" ht="18" x14ac:dyDescent="0.25">
      <c r="A85" s="141" t="str">
        <f>VLOOKUP(E85,'LISTADO ATM'!$A$2:$C$902,3,0)</f>
        <v>DISTRITO NACIONAL</v>
      </c>
      <c r="B85" s="138">
        <v>3335965900</v>
      </c>
      <c r="C85" s="99">
        <v>44401.702719907407</v>
      </c>
      <c r="D85" s="99" t="s">
        <v>2465</v>
      </c>
      <c r="E85" s="133">
        <v>717</v>
      </c>
      <c r="F85" s="141" t="str">
        <f>VLOOKUP(E85,VIP!$A$2:$O14641,2,0)</f>
        <v>DRBR24K</v>
      </c>
      <c r="G85" s="141" t="str">
        <f>VLOOKUP(E85,'LISTADO ATM'!$A$2:$B$901,2,0)</f>
        <v xml:space="preserve">ATM Oficina Los Alcarrizos </v>
      </c>
      <c r="H85" s="141" t="str">
        <f>VLOOKUP(E85,VIP!$A$2:$O19602,7,FALSE)</f>
        <v>Si</v>
      </c>
      <c r="I85" s="141" t="str">
        <f>VLOOKUP(E85,VIP!$A$2:$O11567,8,FALSE)</f>
        <v>Si</v>
      </c>
      <c r="J85" s="141" t="str">
        <f>VLOOKUP(E85,VIP!$A$2:$O11517,8,FALSE)</f>
        <v>Si</v>
      </c>
      <c r="K85" s="141" t="str">
        <f>VLOOKUP(E85,VIP!$A$2:$O15091,6,0)</f>
        <v>SI</v>
      </c>
      <c r="L85" s="142" t="s">
        <v>2414</v>
      </c>
      <c r="M85" s="162" t="s">
        <v>2541</v>
      </c>
      <c r="N85" s="98" t="s">
        <v>2449</v>
      </c>
      <c r="O85" s="141" t="s">
        <v>2466</v>
      </c>
      <c r="P85" s="141"/>
      <c r="Q85" s="161">
        <v>44403.608298611114</v>
      </c>
    </row>
    <row r="86" spans="1:17" ht="18" x14ac:dyDescent="0.25">
      <c r="A86" s="141" t="str">
        <f>VLOOKUP(E86,'LISTADO ATM'!$A$2:$C$902,3,0)</f>
        <v>DISTRITO NACIONAL</v>
      </c>
      <c r="B86" s="138">
        <v>3335965903</v>
      </c>
      <c r="C86" s="99">
        <v>44401.704733796294</v>
      </c>
      <c r="D86" s="99" t="s">
        <v>2445</v>
      </c>
      <c r="E86" s="133">
        <v>823</v>
      </c>
      <c r="F86" s="141" t="str">
        <f>VLOOKUP(E86,VIP!$A$2:$O14639,2,0)</f>
        <v>DRBR823</v>
      </c>
      <c r="G86" s="141" t="str">
        <f>VLOOKUP(E86,'LISTADO ATM'!$A$2:$B$901,2,0)</f>
        <v xml:space="preserve">ATM UNP El Carril (Haina) </v>
      </c>
      <c r="H86" s="141" t="str">
        <f>VLOOKUP(E86,VIP!$A$2:$O19600,7,FALSE)</f>
        <v>Si</v>
      </c>
      <c r="I86" s="141" t="str">
        <f>VLOOKUP(E86,VIP!$A$2:$O11565,8,FALSE)</f>
        <v>Si</v>
      </c>
      <c r="J86" s="141" t="str">
        <f>VLOOKUP(E86,VIP!$A$2:$O11515,8,FALSE)</f>
        <v>Si</v>
      </c>
      <c r="K86" s="141" t="str">
        <f>VLOOKUP(E86,VIP!$A$2:$O15089,6,0)</f>
        <v>NO</v>
      </c>
      <c r="L86" s="142" t="s">
        <v>2414</v>
      </c>
      <c r="M86" s="162" t="s">
        <v>2541</v>
      </c>
      <c r="N86" s="98" t="s">
        <v>2449</v>
      </c>
      <c r="O86" s="141" t="s">
        <v>2450</v>
      </c>
      <c r="P86" s="141"/>
      <c r="Q86" s="161">
        <v>44403.608298611114</v>
      </c>
    </row>
    <row r="87" spans="1:17" ht="18" x14ac:dyDescent="0.25">
      <c r="A87" s="141" t="str">
        <f>VLOOKUP(E87,'LISTADO ATM'!$A$2:$C$902,3,0)</f>
        <v>DISTRITO NACIONAL</v>
      </c>
      <c r="B87" s="138">
        <v>3335965905</v>
      </c>
      <c r="C87" s="99">
        <v>44401.70716435185</v>
      </c>
      <c r="D87" s="99" t="s">
        <v>2445</v>
      </c>
      <c r="E87" s="133">
        <v>896</v>
      </c>
      <c r="F87" s="141" t="str">
        <f>VLOOKUP(E87,VIP!$A$2:$O14637,2,0)</f>
        <v>DRBR896</v>
      </c>
      <c r="G87" s="141" t="str">
        <f>VLOOKUP(E87,'LISTADO ATM'!$A$2:$B$901,2,0)</f>
        <v xml:space="preserve">ATM Campamento Militar 16 de Agosto I </v>
      </c>
      <c r="H87" s="141" t="str">
        <f>VLOOKUP(E87,VIP!$A$2:$O19598,7,FALSE)</f>
        <v>Si</v>
      </c>
      <c r="I87" s="141" t="str">
        <f>VLOOKUP(E87,VIP!$A$2:$O11563,8,FALSE)</f>
        <v>Si</v>
      </c>
      <c r="J87" s="141" t="str">
        <f>VLOOKUP(E87,VIP!$A$2:$O11513,8,FALSE)</f>
        <v>Si</v>
      </c>
      <c r="K87" s="141" t="str">
        <f>VLOOKUP(E87,VIP!$A$2:$O15087,6,0)</f>
        <v>NO</v>
      </c>
      <c r="L87" s="142" t="s">
        <v>2414</v>
      </c>
      <c r="M87" s="162" t="s">
        <v>2541</v>
      </c>
      <c r="N87" s="98" t="s">
        <v>2449</v>
      </c>
      <c r="O87" s="141" t="s">
        <v>2450</v>
      </c>
      <c r="P87" s="141"/>
      <c r="Q87" s="161">
        <v>44403.787499999999</v>
      </c>
    </row>
    <row r="88" spans="1:17" ht="18" x14ac:dyDescent="0.25">
      <c r="A88" s="141" t="str">
        <f>VLOOKUP(E88,'LISTADO ATM'!$A$2:$C$902,3,0)</f>
        <v>NORTE</v>
      </c>
      <c r="B88" s="138">
        <v>3335965906</v>
      </c>
      <c r="C88" s="99">
        <v>44401.709247685183</v>
      </c>
      <c r="D88" s="99" t="s">
        <v>2465</v>
      </c>
      <c r="E88" s="133">
        <v>157</v>
      </c>
      <c r="F88" s="141" t="str">
        <f>VLOOKUP(E88,VIP!$A$2:$O14636,2,0)</f>
        <v>DRBR157</v>
      </c>
      <c r="G88" s="141" t="str">
        <f>VLOOKUP(E88,'LISTADO ATM'!$A$2:$B$901,2,0)</f>
        <v xml:space="preserve">ATM Oficina Samaná </v>
      </c>
      <c r="H88" s="141" t="str">
        <f>VLOOKUP(E88,VIP!$A$2:$O19597,7,FALSE)</f>
        <v>Si</v>
      </c>
      <c r="I88" s="141" t="str">
        <f>VLOOKUP(E88,VIP!$A$2:$O11562,8,FALSE)</f>
        <v>Si</v>
      </c>
      <c r="J88" s="141" t="str">
        <f>VLOOKUP(E88,VIP!$A$2:$O11512,8,FALSE)</f>
        <v>Si</v>
      </c>
      <c r="K88" s="141" t="str">
        <f>VLOOKUP(E88,VIP!$A$2:$O15086,6,0)</f>
        <v>SI</v>
      </c>
      <c r="L88" s="142" t="s">
        <v>2414</v>
      </c>
      <c r="M88" s="162" t="s">
        <v>2541</v>
      </c>
      <c r="N88" s="98" t="s">
        <v>2449</v>
      </c>
      <c r="O88" s="141" t="s">
        <v>2466</v>
      </c>
      <c r="P88" s="141"/>
      <c r="Q88" s="161">
        <v>44403.444976851853</v>
      </c>
    </row>
    <row r="89" spans="1:17" ht="18" x14ac:dyDescent="0.25">
      <c r="A89" s="141" t="str">
        <f>VLOOKUP(E89,'LISTADO ATM'!$A$2:$C$902,3,0)</f>
        <v>NORTE</v>
      </c>
      <c r="B89" s="138">
        <v>3335965908</v>
      </c>
      <c r="C89" s="99">
        <v>44401.712094907409</v>
      </c>
      <c r="D89" s="99" t="s">
        <v>2465</v>
      </c>
      <c r="E89" s="133">
        <v>950</v>
      </c>
      <c r="F89" s="141" t="str">
        <f>VLOOKUP(E89,VIP!$A$2:$O14634,2,0)</f>
        <v>DRBR12G</v>
      </c>
      <c r="G89" s="141" t="str">
        <f>VLOOKUP(E89,'LISTADO ATM'!$A$2:$B$901,2,0)</f>
        <v xml:space="preserve">ATM Oficina Monterrico </v>
      </c>
      <c r="H89" s="141" t="str">
        <f>VLOOKUP(E89,VIP!$A$2:$O19595,7,FALSE)</f>
        <v>Si</v>
      </c>
      <c r="I89" s="141" t="str">
        <f>VLOOKUP(E89,VIP!$A$2:$O11560,8,FALSE)</f>
        <v>Si</v>
      </c>
      <c r="J89" s="141" t="str">
        <f>VLOOKUP(E89,VIP!$A$2:$O11510,8,FALSE)</f>
        <v>Si</v>
      </c>
      <c r="K89" s="141" t="str">
        <f>VLOOKUP(E89,VIP!$A$2:$O15084,6,0)</f>
        <v>SI</v>
      </c>
      <c r="L89" s="142" t="s">
        <v>2414</v>
      </c>
      <c r="M89" s="162" t="s">
        <v>2541</v>
      </c>
      <c r="N89" s="98" t="s">
        <v>2449</v>
      </c>
      <c r="O89" s="141" t="s">
        <v>2466</v>
      </c>
      <c r="P89" s="141"/>
      <c r="Q89" s="161">
        <v>44403.444976851853</v>
      </c>
    </row>
    <row r="90" spans="1:17" ht="18" x14ac:dyDescent="0.25">
      <c r="A90" s="141" t="str">
        <f>VLOOKUP(E90,'LISTADO ATM'!$A$2:$C$902,3,0)</f>
        <v>DISTRITO NACIONAL</v>
      </c>
      <c r="B90" s="138">
        <v>3335965922</v>
      </c>
      <c r="C90" s="99">
        <v>44401.767083333332</v>
      </c>
      <c r="D90" s="99" t="s">
        <v>2445</v>
      </c>
      <c r="E90" s="133">
        <v>797</v>
      </c>
      <c r="F90" s="141" t="str">
        <f>VLOOKUP(E90,VIP!$A$2:$O14629,2,0)</f>
        <v xml:space="preserve">DRBR797 </v>
      </c>
      <c r="G90" s="141" t="str">
        <f>VLOOKUP(E90,'LISTADO ATM'!$A$2:$B$901,2,0)</f>
        <v>ATM Dirección de Pensiones y Jubilaciones</v>
      </c>
      <c r="H90" s="141" t="str">
        <f>VLOOKUP(E90,VIP!$A$2:$O19590,7,FALSE)</f>
        <v>N/A</v>
      </c>
      <c r="I90" s="141" t="str">
        <f>VLOOKUP(E90,VIP!$A$2:$O11555,8,FALSE)</f>
        <v>N/A</v>
      </c>
      <c r="J90" s="141" t="str">
        <f>VLOOKUP(E90,VIP!$A$2:$O11505,8,FALSE)</f>
        <v>N/A</v>
      </c>
      <c r="K90" s="141" t="str">
        <f>VLOOKUP(E90,VIP!$A$2:$O15079,6,0)</f>
        <v>N/A</v>
      </c>
      <c r="L90" s="142" t="s">
        <v>2414</v>
      </c>
      <c r="M90" s="162" t="s">
        <v>2541</v>
      </c>
      <c r="N90" s="98" t="s">
        <v>2449</v>
      </c>
      <c r="O90" s="141" t="s">
        <v>2450</v>
      </c>
      <c r="P90" s="141"/>
      <c r="Q90" s="161">
        <v>44403.608298611114</v>
      </c>
    </row>
    <row r="91" spans="1:17" s="116" customFormat="1" ht="18" x14ac:dyDescent="0.25">
      <c r="A91" s="141" t="str">
        <f>VLOOKUP(E91,'LISTADO ATM'!$A$2:$C$902,3,0)</f>
        <v>DISTRITO NACIONAL</v>
      </c>
      <c r="B91" s="138">
        <v>3335965925</v>
      </c>
      <c r="C91" s="99">
        <v>44401.777175925927</v>
      </c>
      <c r="D91" s="99" t="s">
        <v>2445</v>
      </c>
      <c r="E91" s="133">
        <v>363</v>
      </c>
      <c r="F91" s="141" t="str">
        <f>VLOOKUP(E91,VIP!$A$2:$O14626,2,0)</f>
        <v>DRBR363</v>
      </c>
      <c r="G91" s="141" t="str">
        <f>VLOOKUP(E91,'LISTADO ATM'!$A$2:$B$901,2,0)</f>
        <v>ATM Sirena Villa Mella</v>
      </c>
      <c r="H91" s="141" t="str">
        <f>VLOOKUP(E91,VIP!$A$2:$O19587,7,FALSE)</f>
        <v>N/A</v>
      </c>
      <c r="I91" s="141" t="str">
        <f>VLOOKUP(E91,VIP!$A$2:$O11552,8,FALSE)</f>
        <v>N/A</v>
      </c>
      <c r="J91" s="141" t="str">
        <f>VLOOKUP(E91,VIP!$A$2:$O11502,8,FALSE)</f>
        <v>N/A</v>
      </c>
      <c r="K91" s="141" t="str">
        <f>VLOOKUP(E91,VIP!$A$2:$O15076,6,0)</f>
        <v>N/A</v>
      </c>
      <c r="L91" s="142" t="s">
        <v>2414</v>
      </c>
      <c r="M91" s="162" t="s">
        <v>2541</v>
      </c>
      <c r="N91" s="98" t="s">
        <v>2449</v>
      </c>
      <c r="O91" s="141" t="s">
        <v>2450</v>
      </c>
      <c r="P91" s="141"/>
      <c r="Q91" s="161">
        <v>44403.608298611114</v>
      </c>
    </row>
    <row r="92" spans="1:17" s="116" customFormat="1" ht="18" x14ac:dyDescent="0.25">
      <c r="A92" s="141" t="str">
        <f>VLOOKUP(E92,'LISTADO ATM'!$A$2:$C$902,3,0)</f>
        <v>DISTRITO NACIONAL</v>
      </c>
      <c r="B92" s="138">
        <v>3335965929</v>
      </c>
      <c r="C92" s="99">
        <v>44401.789074074077</v>
      </c>
      <c r="D92" s="99" t="s">
        <v>2445</v>
      </c>
      <c r="E92" s="133">
        <v>549</v>
      </c>
      <c r="F92" s="141" t="str">
        <f>VLOOKUP(E92,VIP!$A$2:$O14622,2,0)</f>
        <v>DRBR026</v>
      </c>
      <c r="G92" s="141" t="str">
        <f>VLOOKUP(E92,'LISTADO ATM'!$A$2:$B$901,2,0)</f>
        <v xml:space="preserve">ATM Ministerio de Turismo (Oficinas Gubernamentales) </v>
      </c>
      <c r="H92" s="141" t="str">
        <f>VLOOKUP(E92,VIP!$A$2:$O19583,7,FALSE)</f>
        <v>Si</v>
      </c>
      <c r="I92" s="141" t="str">
        <f>VLOOKUP(E92,VIP!$A$2:$O11548,8,FALSE)</f>
        <v>Si</v>
      </c>
      <c r="J92" s="141" t="str">
        <f>VLOOKUP(E92,VIP!$A$2:$O11498,8,FALSE)</f>
        <v>Si</v>
      </c>
      <c r="K92" s="141" t="str">
        <f>VLOOKUP(E92,VIP!$A$2:$O15072,6,0)</f>
        <v>NO</v>
      </c>
      <c r="L92" s="142" t="s">
        <v>2414</v>
      </c>
      <c r="M92" s="162" t="s">
        <v>2541</v>
      </c>
      <c r="N92" s="98" t="s">
        <v>2449</v>
      </c>
      <c r="O92" s="141" t="s">
        <v>2450</v>
      </c>
      <c r="P92" s="141"/>
      <c r="Q92" s="161">
        <v>44403.444976851853</v>
      </c>
    </row>
    <row r="93" spans="1:17" s="116" customFormat="1" ht="18" x14ac:dyDescent="0.25">
      <c r="A93" s="141" t="str">
        <f>VLOOKUP(E93,'LISTADO ATM'!$A$2:$C$902,3,0)</f>
        <v>DISTRITO NACIONAL</v>
      </c>
      <c r="B93" s="138">
        <v>3335965952</v>
      </c>
      <c r="C93" s="99">
        <v>44401.834606481483</v>
      </c>
      <c r="D93" s="99" t="s">
        <v>2465</v>
      </c>
      <c r="E93" s="133">
        <v>722</v>
      </c>
      <c r="F93" s="141" t="str">
        <f>VLOOKUP(E93,VIP!$A$2:$O14599,2,0)</f>
        <v>DRBR393</v>
      </c>
      <c r="G93" s="141" t="str">
        <f>VLOOKUP(E93,'LISTADO ATM'!$A$2:$B$901,2,0)</f>
        <v xml:space="preserve">ATM Oficina Charles de Gaulle III </v>
      </c>
      <c r="H93" s="141" t="str">
        <f>VLOOKUP(E93,VIP!$A$2:$O19560,7,FALSE)</f>
        <v>Si</v>
      </c>
      <c r="I93" s="141" t="str">
        <f>VLOOKUP(E93,VIP!$A$2:$O11525,8,FALSE)</f>
        <v>Si</v>
      </c>
      <c r="J93" s="141" t="str">
        <f>VLOOKUP(E93,VIP!$A$2:$O11475,8,FALSE)</f>
        <v>Si</v>
      </c>
      <c r="K93" s="141" t="str">
        <f>VLOOKUP(E93,VIP!$A$2:$O15049,6,0)</f>
        <v>SI</v>
      </c>
      <c r="L93" s="142" t="s">
        <v>2414</v>
      </c>
      <c r="M93" s="162" t="s">
        <v>2541</v>
      </c>
      <c r="N93" s="98" t="s">
        <v>2449</v>
      </c>
      <c r="O93" s="141" t="s">
        <v>2466</v>
      </c>
      <c r="P93" s="141"/>
      <c r="Q93" s="161">
        <v>44403.444976851853</v>
      </c>
    </row>
    <row r="94" spans="1:17" s="116" customFormat="1" ht="18" x14ac:dyDescent="0.25">
      <c r="A94" s="141" t="str">
        <f>VLOOKUP(E94,'LISTADO ATM'!$A$2:$C$902,3,0)</f>
        <v>ESTE</v>
      </c>
      <c r="B94" s="138">
        <v>3335965953</v>
      </c>
      <c r="C94" s="99">
        <v>44401.835648148146</v>
      </c>
      <c r="D94" s="99" t="s">
        <v>2465</v>
      </c>
      <c r="E94" s="133">
        <v>385</v>
      </c>
      <c r="F94" s="141" t="str">
        <f>VLOOKUP(E94,VIP!$A$2:$O14598,2,0)</f>
        <v>DRBR385</v>
      </c>
      <c r="G94" s="141" t="str">
        <f>VLOOKUP(E94,'LISTADO ATM'!$A$2:$B$901,2,0)</f>
        <v xml:space="preserve">ATM Plaza Verón I </v>
      </c>
      <c r="H94" s="141" t="str">
        <f>VLOOKUP(E94,VIP!$A$2:$O19559,7,FALSE)</f>
        <v>Si</v>
      </c>
      <c r="I94" s="141" t="str">
        <f>VLOOKUP(E94,VIP!$A$2:$O11524,8,FALSE)</f>
        <v>Si</v>
      </c>
      <c r="J94" s="141" t="str">
        <f>VLOOKUP(E94,VIP!$A$2:$O11474,8,FALSE)</f>
        <v>Si</v>
      </c>
      <c r="K94" s="141" t="str">
        <f>VLOOKUP(E94,VIP!$A$2:$O15048,6,0)</f>
        <v>NO</v>
      </c>
      <c r="L94" s="142" t="s">
        <v>2414</v>
      </c>
      <c r="M94" s="162" t="s">
        <v>2541</v>
      </c>
      <c r="N94" s="98" t="s">
        <v>2449</v>
      </c>
      <c r="O94" s="141" t="s">
        <v>2466</v>
      </c>
      <c r="P94" s="141"/>
      <c r="Q94" s="161">
        <v>44403.786805555559</v>
      </c>
    </row>
    <row r="95" spans="1:17" s="116" customFormat="1" ht="18" x14ac:dyDescent="0.25">
      <c r="A95" s="141" t="str">
        <f>VLOOKUP(E95,'LISTADO ATM'!$A$2:$C$902,3,0)</f>
        <v>ESTE</v>
      </c>
      <c r="B95" s="138">
        <v>3335965964</v>
      </c>
      <c r="C95" s="99">
        <v>44401.936655092592</v>
      </c>
      <c r="D95" s="99" t="s">
        <v>2465</v>
      </c>
      <c r="E95" s="133">
        <v>104</v>
      </c>
      <c r="F95" s="141" t="str">
        <f>VLOOKUP(E95,VIP!$A$2:$O14589,2,0)</f>
        <v>DRBR104</v>
      </c>
      <c r="G95" s="141" t="str">
        <f>VLOOKUP(E95,'LISTADO ATM'!$A$2:$B$901,2,0)</f>
        <v xml:space="preserve">ATM Jumbo Higuey </v>
      </c>
      <c r="H95" s="141" t="str">
        <f>VLOOKUP(E95,VIP!$A$2:$O19550,7,FALSE)</f>
        <v>Si</v>
      </c>
      <c r="I95" s="141" t="str">
        <f>VLOOKUP(E95,VIP!$A$2:$O11515,8,FALSE)</f>
        <v>Si</v>
      </c>
      <c r="J95" s="141" t="str">
        <f>VLOOKUP(E95,VIP!$A$2:$O11465,8,FALSE)</f>
        <v>Si</v>
      </c>
      <c r="K95" s="141" t="str">
        <f>VLOOKUP(E95,VIP!$A$2:$O15039,6,0)</f>
        <v>NO</v>
      </c>
      <c r="L95" s="142" t="s">
        <v>2414</v>
      </c>
      <c r="M95" s="162" t="s">
        <v>2541</v>
      </c>
      <c r="N95" s="98" t="s">
        <v>2449</v>
      </c>
      <c r="O95" s="141" t="s">
        <v>2466</v>
      </c>
      <c r="P95" s="141"/>
      <c r="Q95" s="161">
        <v>44403.608298611114</v>
      </c>
    </row>
    <row r="96" spans="1:17" s="116" customFormat="1" ht="18" x14ac:dyDescent="0.25">
      <c r="A96" s="141" t="str">
        <f>VLOOKUP(E96,'LISTADO ATM'!$A$2:$C$902,3,0)</f>
        <v>SUR</v>
      </c>
      <c r="B96" s="138">
        <v>3335965966</v>
      </c>
      <c r="C96" s="99">
        <v>44401.939050925925</v>
      </c>
      <c r="D96" s="99" t="s">
        <v>2445</v>
      </c>
      <c r="E96" s="133">
        <v>512</v>
      </c>
      <c r="F96" s="141" t="str">
        <f>VLOOKUP(E96,VIP!$A$2:$O14587,2,0)</f>
        <v>DRBR512</v>
      </c>
      <c r="G96" s="141" t="str">
        <f>VLOOKUP(E96,'LISTADO ATM'!$A$2:$B$901,2,0)</f>
        <v>ATM Plaza Jesús Ferreira</v>
      </c>
      <c r="H96" s="141" t="str">
        <f>VLOOKUP(E96,VIP!$A$2:$O19548,7,FALSE)</f>
        <v>N/A</v>
      </c>
      <c r="I96" s="141" t="str">
        <f>VLOOKUP(E96,VIP!$A$2:$O11513,8,FALSE)</f>
        <v>N/A</v>
      </c>
      <c r="J96" s="141" t="str">
        <f>VLOOKUP(E96,VIP!$A$2:$O11463,8,FALSE)</f>
        <v>N/A</v>
      </c>
      <c r="K96" s="141" t="str">
        <f>VLOOKUP(E96,VIP!$A$2:$O15037,6,0)</f>
        <v>N/A</v>
      </c>
      <c r="L96" s="142" t="s">
        <v>2414</v>
      </c>
      <c r="M96" s="162" t="s">
        <v>2541</v>
      </c>
      <c r="N96" s="98" t="s">
        <v>2449</v>
      </c>
      <c r="O96" s="141" t="s">
        <v>2450</v>
      </c>
      <c r="P96" s="141"/>
      <c r="Q96" s="161">
        <v>44403.608298611114</v>
      </c>
    </row>
    <row r="97" spans="1:17" s="116" customFormat="1" ht="18" x14ac:dyDescent="0.25">
      <c r="A97" s="141" t="str">
        <f>VLOOKUP(E97,'LISTADO ATM'!$A$2:$C$902,3,0)</f>
        <v>NORTE</v>
      </c>
      <c r="B97" s="138">
        <v>3335965967</v>
      </c>
      <c r="C97" s="99">
        <v>44401.94017361111</v>
      </c>
      <c r="D97" s="99" t="s">
        <v>2465</v>
      </c>
      <c r="E97" s="133">
        <v>728</v>
      </c>
      <c r="F97" s="141" t="str">
        <f>VLOOKUP(E97,VIP!$A$2:$O14586,2,0)</f>
        <v>DRBR051</v>
      </c>
      <c r="G97" s="141" t="str">
        <f>VLOOKUP(E97,'LISTADO ATM'!$A$2:$B$901,2,0)</f>
        <v xml:space="preserve">ATM UNP La Vega Oficina Regional Norcentral </v>
      </c>
      <c r="H97" s="141" t="str">
        <f>VLOOKUP(E97,VIP!$A$2:$O19547,7,FALSE)</f>
        <v>Si</v>
      </c>
      <c r="I97" s="141" t="str">
        <f>VLOOKUP(E97,VIP!$A$2:$O11512,8,FALSE)</f>
        <v>Si</v>
      </c>
      <c r="J97" s="141" t="str">
        <f>VLOOKUP(E97,VIP!$A$2:$O11462,8,FALSE)</f>
        <v>Si</v>
      </c>
      <c r="K97" s="141" t="str">
        <f>VLOOKUP(E97,VIP!$A$2:$O15036,6,0)</f>
        <v>SI</v>
      </c>
      <c r="L97" s="142" t="s">
        <v>2414</v>
      </c>
      <c r="M97" s="162" t="s">
        <v>2541</v>
      </c>
      <c r="N97" s="98" t="s">
        <v>2449</v>
      </c>
      <c r="O97" s="141" t="s">
        <v>2466</v>
      </c>
      <c r="P97" s="141"/>
      <c r="Q97" s="161">
        <v>44403.608298611114</v>
      </c>
    </row>
    <row r="98" spans="1:17" s="116" customFormat="1" ht="18" x14ac:dyDescent="0.25">
      <c r="A98" s="141" t="str">
        <f>VLOOKUP(E98,'LISTADO ATM'!$A$2:$C$902,3,0)</f>
        <v>NORTE</v>
      </c>
      <c r="B98" s="138">
        <v>3335965968</v>
      </c>
      <c r="C98" s="99">
        <v>44401.941365740742</v>
      </c>
      <c r="D98" s="99" t="s">
        <v>2465</v>
      </c>
      <c r="E98" s="133">
        <v>990</v>
      </c>
      <c r="F98" s="141" t="str">
        <f>VLOOKUP(E98,VIP!$A$2:$O14585,2,0)</f>
        <v>DRBR742</v>
      </c>
      <c r="G98" s="141" t="str">
        <f>VLOOKUP(E98,'LISTADO ATM'!$A$2:$B$901,2,0)</f>
        <v xml:space="preserve">ATM Autoservicio Bonao II </v>
      </c>
      <c r="H98" s="141" t="str">
        <f>VLOOKUP(E98,VIP!$A$2:$O19546,7,FALSE)</f>
        <v>Si</v>
      </c>
      <c r="I98" s="141" t="str">
        <f>VLOOKUP(E98,VIP!$A$2:$O11511,8,FALSE)</f>
        <v>Si</v>
      </c>
      <c r="J98" s="141" t="str">
        <f>VLOOKUP(E98,VIP!$A$2:$O11461,8,FALSE)</f>
        <v>Si</v>
      </c>
      <c r="K98" s="141" t="str">
        <f>VLOOKUP(E98,VIP!$A$2:$O15035,6,0)</f>
        <v>NO</v>
      </c>
      <c r="L98" s="142" t="s">
        <v>2414</v>
      </c>
      <c r="M98" s="162" t="s">
        <v>2541</v>
      </c>
      <c r="N98" s="98" t="s">
        <v>2449</v>
      </c>
      <c r="O98" s="141" t="s">
        <v>2466</v>
      </c>
      <c r="P98" s="141"/>
      <c r="Q98" s="161">
        <v>44403.779861111114</v>
      </c>
    </row>
    <row r="99" spans="1:17" s="116" customFormat="1" ht="18" x14ac:dyDescent="0.25">
      <c r="A99" s="141" t="str">
        <f>VLOOKUP(E99,'LISTADO ATM'!$A$2:$C$902,3,0)</f>
        <v>DISTRITO NACIONAL</v>
      </c>
      <c r="B99" s="138">
        <v>3335965987</v>
      </c>
      <c r="C99" s="99">
        <v>44402.252939814818</v>
      </c>
      <c r="D99" s="99" t="s">
        <v>2445</v>
      </c>
      <c r="E99" s="133">
        <v>14</v>
      </c>
      <c r="F99" s="141" t="str">
        <f>VLOOKUP(E99,VIP!$A$2:$O14584,2,0)</f>
        <v>DRBR014</v>
      </c>
      <c r="G99" s="141" t="str">
        <f>VLOOKUP(E99,'LISTADO ATM'!$A$2:$B$901,2,0)</f>
        <v xml:space="preserve">ATM Oficina Aeropuerto Las Américas I </v>
      </c>
      <c r="H99" s="141" t="str">
        <f>VLOOKUP(E99,VIP!$A$2:$O19545,7,FALSE)</f>
        <v>Si</v>
      </c>
      <c r="I99" s="141" t="str">
        <f>VLOOKUP(E99,VIP!$A$2:$O11510,8,FALSE)</f>
        <v>Si</v>
      </c>
      <c r="J99" s="141" t="str">
        <f>VLOOKUP(E99,VIP!$A$2:$O11460,8,FALSE)</f>
        <v>Si</v>
      </c>
      <c r="K99" s="141" t="str">
        <f>VLOOKUP(E99,VIP!$A$2:$O15034,6,0)</f>
        <v>NO</v>
      </c>
      <c r="L99" s="142" t="s">
        <v>2414</v>
      </c>
      <c r="M99" s="162" t="s">
        <v>2541</v>
      </c>
      <c r="N99" s="98" t="s">
        <v>2449</v>
      </c>
      <c r="O99" s="141" t="s">
        <v>2450</v>
      </c>
      <c r="P99" s="141"/>
      <c r="Q99" s="161">
        <v>44403.608298611114</v>
      </c>
    </row>
    <row r="100" spans="1:17" s="116" customFormat="1" ht="18" x14ac:dyDescent="0.25">
      <c r="A100" s="141" t="str">
        <f>VLOOKUP(E100,'LISTADO ATM'!$A$2:$C$902,3,0)</f>
        <v>SUR</v>
      </c>
      <c r="B100" s="138">
        <v>3335965989</v>
      </c>
      <c r="C100" s="99">
        <v>44402.252997685187</v>
      </c>
      <c r="D100" s="99" t="s">
        <v>2465</v>
      </c>
      <c r="E100" s="133">
        <v>764</v>
      </c>
      <c r="F100" s="141" t="str">
        <f>VLOOKUP(E100,VIP!$A$2:$O14586,2,0)</f>
        <v>DRBR451</v>
      </c>
      <c r="G100" s="141" t="str">
        <f>VLOOKUP(E100,'LISTADO ATM'!$A$2:$B$901,2,0)</f>
        <v xml:space="preserve">ATM Oficina Elías Piña </v>
      </c>
      <c r="H100" s="141" t="str">
        <f>VLOOKUP(E100,VIP!$A$2:$O19547,7,FALSE)</f>
        <v>Si</v>
      </c>
      <c r="I100" s="141" t="str">
        <f>VLOOKUP(E100,VIP!$A$2:$O11512,8,FALSE)</f>
        <v>Si</v>
      </c>
      <c r="J100" s="141" t="str">
        <f>VLOOKUP(E100,VIP!$A$2:$O11462,8,FALSE)</f>
        <v>Si</v>
      </c>
      <c r="K100" s="141" t="str">
        <f>VLOOKUP(E100,VIP!$A$2:$O15036,6,0)</f>
        <v>NO</v>
      </c>
      <c r="L100" s="142" t="s">
        <v>2414</v>
      </c>
      <c r="M100" s="162" t="s">
        <v>2541</v>
      </c>
      <c r="N100" s="98" t="s">
        <v>2449</v>
      </c>
      <c r="O100" s="141" t="s">
        <v>2466</v>
      </c>
      <c r="P100" s="141"/>
      <c r="Q100" s="161">
        <v>44403.608298611114</v>
      </c>
    </row>
    <row r="101" spans="1:17" s="116" customFormat="1" ht="18" x14ac:dyDescent="0.25">
      <c r="A101" s="141" t="str">
        <f>VLOOKUP(E101,'LISTADO ATM'!$A$2:$C$902,3,0)</f>
        <v>NORTE</v>
      </c>
      <c r="B101" s="138">
        <v>3335965990</v>
      </c>
      <c r="C101" s="99">
        <v>44402.253009259257</v>
      </c>
      <c r="D101" s="99" t="s">
        <v>2465</v>
      </c>
      <c r="E101" s="133">
        <v>181</v>
      </c>
      <c r="F101" s="141" t="str">
        <f>VLOOKUP(E101,VIP!$A$2:$O14587,2,0)</f>
        <v>DRBR181</v>
      </c>
      <c r="G101" s="141" t="str">
        <f>VLOOKUP(E101,'LISTADO ATM'!$A$2:$B$901,2,0)</f>
        <v xml:space="preserve">ATM Oficina Sabaneta </v>
      </c>
      <c r="H101" s="141" t="str">
        <f>VLOOKUP(E101,VIP!$A$2:$O19548,7,FALSE)</f>
        <v>Si</v>
      </c>
      <c r="I101" s="141" t="str">
        <f>VLOOKUP(E101,VIP!$A$2:$O11513,8,FALSE)</f>
        <v>Si</v>
      </c>
      <c r="J101" s="141" t="str">
        <f>VLOOKUP(E101,VIP!$A$2:$O11463,8,FALSE)</f>
        <v>Si</v>
      </c>
      <c r="K101" s="141" t="str">
        <f>VLOOKUP(E101,VIP!$A$2:$O15037,6,0)</f>
        <v>SI</v>
      </c>
      <c r="L101" s="142" t="s">
        <v>2414</v>
      </c>
      <c r="M101" s="162" t="s">
        <v>2541</v>
      </c>
      <c r="N101" s="98" t="s">
        <v>2449</v>
      </c>
      <c r="O101" s="141" t="s">
        <v>2466</v>
      </c>
      <c r="P101" s="141"/>
      <c r="Q101" s="161">
        <v>44403.444976851853</v>
      </c>
    </row>
    <row r="102" spans="1:17" s="116" customFormat="1" ht="18" x14ac:dyDescent="0.25">
      <c r="A102" s="141" t="str">
        <f>VLOOKUP(E102,'LISTADO ATM'!$A$2:$C$902,3,0)</f>
        <v>ESTE</v>
      </c>
      <c r="B102" s="138">
        <v>3335965991</v>
      </c>
      <c r="C102" s="99">
        <v>44402.253020833334</v>
      </c>
      <c r="D102" s="99" t="s">
        <v>2445</v>
      </c>
      <c r="E102" s="133">
        <v>630</v>
      </c>
      <c r="F102" s="141" t="str">
        <f>VLOOKUP(E102,VIP!$A$2:$O14588,2,0)</f>
        <v>DRBR112</v>
      </c>
      <c r="G102" s="141" t="str">
        <f>VLOOKUP(E102,'LISTADO ATM'!$A$2:$B$901,2,0)</f>
        <v xml:space="preserve">ATM Oficina Plaza Zaglul (SPM) </v>
      </c>
      <c r="H102" s="141" t="str">
        <f>VLOOKUP(E102,VIP!$A$2:$O19549,7,FALSE)</f>
        <v>Si</v>
      </c>
      <c r="I102" s="141" t="str">
        <f>VLOOKUP(E102,VIP!$A$2:$O11514,8,FALSE)</f>
        <v>Si</v>
      </c>
      <c r="J102" s="141" t="str">
        <f>VLOOKUP(E102,VIP!$A$2:$O11464,8,FALSE)</f>
        <v>Si</v>
      </c>
      <c r="K102" s="141" t="str">
        <f>VLOOKUP(E102,VIP!$A$2:$O15038,6,0)</f>
        <v>NO</v>
      </c>
      <c r="L102" s="142" t="s">
        <v>2414</v>
      </c>
      <c r="M102" s="162" t="s">
        <v>2541</v>
      </c>
      <c r="N102" s="98" t="s">
        <v>2449</v>
      </c>
      <c r="O102" s="141" t="s">
        <v>2450</v>
      </c>
      <c r="P102" s="141"/>
      <c r="Q102" s="161">
        <v>44403.444976851853</v>
      </c>
    </row>
    <row r="103" spans="1:17" s="116" customFormat="1" ht="18" x14ac:dyDescent="0.25">
      <c r="A103" s="141" t="str">
        <f>VLOOKUP(E103,'LISTADO ATM'!$A$2:$C$902,3,0)</f>
        <v>DISTRITO NACIONAL</v>
      </c>
      <c r="B103" s="138">
        <v>3335965992</v>
      </c>
      <c r="C103" s="99">
        <v>44402.25304398148</v>
      </c>
      <c r="D103" s="99" t="s">
        <v>2445</v>
      </c>
      <c r="E103" s="133">
        <v>949</v>
      </c>
      <c r="F103" s="141" t="str">
        <f>VLOOKUP(E103,VIP!$A$2:$O14589,2,0)</f>
        <v>DRBR23D</v>
      </c>
      <c r="G103" s="141" t="str">
        <f>VLOOKUP(E103,'LISTADO ATM'!$A$2:$B$901,2,0)</f>
        <v xml:space="preserve">ATM S/M Bravo San Isidro Coral Mall </v>
      </c>
      <c r="H103" s="141" t="str">
        <f>VLOOKUP(E103,VIP!$A$2:$O19550,7,FALSE)</f>
        <v>Si</v>
      </c>
      <c r="I103" s="141" t="str">
        <f>VLOOKUP(E103,VIP!$A$2:$O11515,8,FALSE)</f>
        <v>No</v>
      </c>
      <c r="J103" s="141" t="str">
        <f>VLOOKUP(E103,VIP!$A$2:$O11465,8,FALSE)</f>
        <v>No</v>
      </c>
      <c r="K103" s="141" t="str">
        <f>VLOOKUP(E103,VIP!$A$2:$O15039,6,0)</f>
        <v>NO</v>
      </c>
      <c r="L103" s="142" t="s">
        <v>2414</v>
      </c>
      <c r="M103" s="162" t="s">
        <v>2541</v>
      </c>
      <c r="N103" s="98" t="s">
        <v>2449</v>
      </c>
      <c r="O103" s="141" t="s">
        <v>2450</v>
      </c>
      <c r="P103" s="141"/>
      <c r="Q103" s="161">
        <v>44403.608298611114</v>
      </c>
    </row>
    <row r="104" spans="1:17" s="116" customFormat="1" ht="18" x14ac:dyDescent="0.25">
      <c r="A104" s="141" t="str">
        <f>VLOOKUP(E104,'LISTADO ATM'!$A$2:$C$902,3,0)</f>
        <v>ESTE</v>
      </c>
      <c r="B104" s="138">
        <v>3335965993</v>
      </c>
      <c r="C104" s="99">
        <v>44402.253055555557</v>
      </c>
      <c r="D104" s="99" t="s">
        <v>2465</v>
      </c>
      <c r="E104" s="133">
        <v>912</v>
      </c>
      <c r="F104" s="141" t="str">
        <f>VLOOKUP(E104,VIP!$A$2:$O14590,2,0)</f>
        <v>DRBR973</v>
      </c>
      <c r="G104" s="141" t="str">
        <f>VLOOKUP(E104,'LISTADO ATM'!$A$2:$B$901,2,0)</f>
        <v xml:space="preserve">ATM Oficina San Pedro II </v>
      </c>
      <c r="H104" s="141" t="str">
        <f>VLOOKUP(E104,VIP!$A$2:$O19551,7,FALSE)</f>
        <v>Si</v>
      </c>
      <c r="I104" s="141" t="str">
        <f>VLOOKUP(E104,VIP!$A$2:$O11516,8,FALSE)</f>
        <v>Si</v>
      </c>
      <c r="J104" s="141" t="str">
        <f>VLOOKUP(E104,VIP!$A$2:$O11466,8,FALSE)</f>
        <v>Si</v>
      </c>
      <c r="K104" s="141" t="str">
        <f>VLOOKUP(E104,VIP!$A$2:$O15040,6,0)</f>
        <v>SI</v>
      </c>
      <c r="L104" s="142" t="s">
        <v>2414</v>
      </c>
      <c r="M104" s="162" t="s">
        <v>2541</v>
      </c>
      <c r="N104" s="98" t="s">
        <v>2449</v>
      </c>
      <c r="O104" s="141" t="s">
        <v>2466</v>
      </c>
      <c r="P104" s="141"/>
      <c r="Q104" s="161">
        <v>44403.444976851853</v>
      </c>
    </row>
    <row r="105" spans="1:17" s="116" customFormat="1" ht="18" x14ac:dyDescent="0.25">
      <c r="A105" s="141" t="str">
        <f>VLOOKUP(E105,'LISTADO ATM'!$A$2:$C$902,3,0)</f>
        <v>NORTE</v>
      </c>
      <c r="B105" s="138">
        <v>3335966007</v>
      </c>
      <c r="C105" s="99">
        <v>44402.329212962963</v>
      </c>
      <c r="D105" s="99" t="s">
        <v>2465</v>
      </c>
      <c r="E105" s="133">
        <v>965</v>
      </c>
      <c r="F105" s="141" t="str">
        <f>VLOOKUP(E105,VIP!$A$2:$O14619,2,0)</f>
        <v>DRBR965</v>
      </c>
      <c r="G105" s="141" t="str">
        <f>VLOOKUP(E105,'LISTADO ATM'!$A$2:$B$901,2,0)</f>
        <v xml:space="preserve">ATM S/M La Fuente FUN (Santiago) </v>
      </c>
      <c r="H105" s="141" t="str">
        <f>VLOOKUP(E105,VIP!$A$2:$O19580,7,FALSE)</f>
        <v>Si</v>
      </c>
      <c r="I105" s="141" t="str">
        <f>VLOOKUP(E105,VIP!$A$2:$O11545,8,FALSE)</f>
        <v>Si</v>
      </c>
      <c r="J105" s="141" t="str">
        <f>VLOOKUP(E105,VIP!$A$2:$O11495,8,FALSE)</f>
        <v>Si</v>
      </c>
      <c r="K105" s="141" t="str">
        <f>VLOOKUP(E105,VIP!$A$2:$O15069,6,0)</f>
        <v>NO</v>
      </c>
      <c r="L105" s="142" t="s">
        <v>2414</v>
      </c>
      <c r="M105" s="162" t="s">
        <v>2541</v>
      </c>
      <c r="N105" s="98" t="s">
        <v>2449</v>
      </c>
      <c r="O105" s="141" t="s">
        <v>2466</v>
      </c>
      <c r="P105" s="141"/>
      <c r="Q105" s="161">
        <v>44403.783333333333</v>
      </c>
    </row>
    <row r="106" spans="1:17" s="116" customFormat="1" ht="18" x14ac:dyDescent="0.25">
      <c r="A106" s="141" t="str">
        <f>VLOOKUP(E106,'LISTADO ATM'!$A$2:$C$902,3,0)</f>
        <v>DISTRITO NACIONAL</v>
      </c>
      <c r="B106" s="138">
        <v>3335966021</v>
      </c>
      <c r="C106" s="99">
        <v>44402.428483796299</v>
      </c>
      <c r="D106" s="99" t="s">
        <v>2445</v>
      </c>
      <c r="E106" s="133">
        <v>889</v>
      </c>
      <c r="F106" s="141" t="str">
        <f>VLOOKUP(E106,VIP!$A$2:$O14609,2,0)</f>
        <v>DRBR889</v>
      </c>
      <c r="G106" s="141" t="str">
        <f>VLOOKUP(E106,'LISTADO ATM'!$A$2:$B$901,2,0)</f>
        <v>ATM Oficina Plaza Lama Máximo Gómez II</v>
      </c>
      <c r="H106" s="141" t="str">
        <f>VLOOKUP(E106,VIP!$A$2:$O19570,7,FALSE)</f>
        <v>Si</v>
      </c>
      <c r="I106" s="141" t="str">
        <f>VLOOKUP(E106,VIP!$A$2:$O11535,8,FALSE)</f>
        <v>Si</v>
      </c>
      <c r="J106" s="141" t="str">
        <f>VLOOKUP(E106,VIP!$A$2:$O11485,8,FALSE)</f>
        <v>Si</v>
      </c>
      <c r="K106" s="141" t="str">
        <f>VLOOKUP(E106,VIP!$A$2:$O15059,6,0)</f>
        <v>NO</v>
      </c>
      <c r="L106" s="142" t="s">
        <v>2414</v>
      </c>
      <c r="M106" s="162" t="s">
        <v>2541</v>
      </c>
      <c r="N106" s="98" t="s">
        <v>2449</v>
      </c>
      <c r="O106" s="141" t="s">
        <v>2450</v>
      </c>
      <c r="P106" s="141"/>
      <c r="Q106" s="161">
        <v>44403.608298611114</v>
      </c>
    </row>
    <row r="107" spans="1:17" s="116" customFormat="1" ht="18" x14ac:dyDescent="0.25">
      <c r="A107" s="141" t="str">
        <f>VLOOKUP(E107,'LISTADO ATM'!$A$2:$C$902,3,0)</f>
        <v>SUR</v>
      </c>
      <c r="B107" s="138">
        <v>3335966042</v>
      </c>
      <c r="C107" s="99">
        <v>44402.570729166669</v>
      </c>
      <c r="D107" s="99" t="s">
        <v>2465</v>
      </c>
      <c r="E107" s="133">
        <v>45</v>
      </c>
      <c r="F107" s="141" t="str">
        <f>VLOOKUP(E107,VIP!$A$2:$O14623,2,0)</f>
        <v>DRBR045</v>
      </c>
      <c r="G107" s="141" t="str">
        <f>VLOOKUP(E107,'LISTADO ATM'!$A$2:$B$901,2,0)</f>
        <v xml:space="preserve">ATM Oficina Tamayo </v>
      </c>
      <c r="H107" s="141" t="str">
        <f>VLOOKUP(E107,VIP!$A$2:$O19584,7,FALSE)</f>
        <v>Si</v>
      </c>
      <c r="I107" s="141" t="str">
        <f>VLOOKUP(E107,VIP!$A$2:$O11549,8,FALSE)</f>
        <v>Si</v>
      </c>
      <c r="J107" s="141" t="str">
        <f>VLOOKUP(E107,VIP!$A$2:$O11499,8,FALSE)</f>
        <v>Si</v>
      </c>
      <c r="K107" s="141" t="str">
        <f>VLOOKUP(E107,VIP!$A$2:$O15073,6,0)</f>
        <v>SI</v>
      </c>
      <c r="L107" s="142" t="s">
        <v>2414</v>
      </c>
      <c r="M107" s="162" t="s">
        <v>2541</v>
      </c>
      <c r="N107" s="98" t="s">
        <v>2449</v>
      </c>
      <c r="O107" s="141" t="s">
        <v>2466</v>
      </c>
      <c r="P107" s="141"/>
      <c r="Q107" s="161">
        <v>44403.608298611114</v>
      </c>
    </row>
    <row r="108" spans="1:17" s="116" customFormat="1" ht="18" x14ac:dyDescent="0.25">
      <c r="A108" s="141" t="str">
        <f>VLOOKUP(E108,'LISTADO ATM'!$A$2:$C$902,3,0)</f>
        <v>DISTRITO NACIONAL</v>
      </c>
      <c r="B108" s="138">
        <v>3335966043</v>
      </c>
      <c r="C108" s="99">
        <v>44402.581620370373</v>
      </c>
      <c r="D108" s="99" t="s">
        <v>2465</v>
      </c>
      <c r="E108" s="133">
        <v>234</v>
      </c>
      <c r="F108" s="141" t="str">
        <f>VLOOKUP(E108,VIP!$A$2:$O14622,2,0)</f>
        <v>DRBR234</v>
      </c>
      <c r="G108" s="141" t="str">
        <f>VLOOKUP(E108,'LISTADO ATM'!$A$2:$B$901,2,0)</f>
        <v xml:space="preserve">ATM Oficina Boca Chica I </v>
      </c>
      <c r="H108" s="141" t="str">
        <f>VLOOKUP(E108,VIP!$A$2:$O19583,7,FALSE)</f>
        <v>Si</v>
      </c>
      <c r="I108" s="141" t="str">
        <f>VLOOKUP(E108,VIP!$A$2:$O11548,8,FALSE)</f>
        <v>Si</v>
      </c>
      <c r="J108" s="141" t="str">
        <f>VLOOKUP(E108,VIP!$A$2:$O11498,8,FALSE)</f>
        <v>Si</v>
      </c>
      <c r="K108" s="141" t="str">
        <f>VLOOKUP(E108,VIP!$A$2:$O15072,6,0)</f>
        <v>NO</v>
      </c>
      <c r="L108" s="142" t="s">
        <v>2414</v>
      </c>
      <c r="M108" s="162" t="s">
        <v>2541</v>
      </c>
      <c r="N108" s="98" t="s">
        <v>2449</v>
      </c>
      <c r="O108" s="141" t="s">
        <v>2466</v>
      </c>
      <c r="P108" s="141"/>
      <c r="Q108" s="161">
        <v>44403.608298611114</v>
      </c>
    </row>
    <row r="109" spans="1:17" s="116" customFormat="1" ht="18" x14ac:dyDescent="0.25">
      <c r="A109" s="141" t="str">
        <f>VLOOKUP(E109,'LISTADO ATM'!$A$2:$C$902,3,0)</f>
        <v>NORTE</v>
      </c>
      <c r="B109" s="138">
        <v>3335966061</v>
      </c>
      <c r="C109" s="99">
        <v>44402.645115740743</v>
      </c>
      <c r="D109" s="99" t="s">
        <v>2465</v>
      </c>
      <c r="E109" s="133">
        <v>119</v>
      </c>
      <c r="F109" s="141" t="str">
        <f>VLOOKUP(E109,VIP!$A$2:$O14640,2,0)</f>
        <v>DRBR119</v>
      </c>
      <c r="G109" s="141" t="str">
        <f>VLOOKUP(E109,'LISTADO ATM'!$A$2:$B$901,2,0)</f>
        <v>ATM Oficina La Barranquita</v>
      </c>
      <c r="H109" s="141" t="str">
        <f>VLOOKUP(E109,VIP!$A$2:$O19601,7,FALSE)</f>
        <v>N/A</v>
      </c>
      <c r="I109" s="141" t="str">
        <f>VLOOKUP(E109,VIP!$A$2:$O11566,8,FALSE)</f>
        <v>N/A</v>
      </c>
      <c r="J109" s="141" t="str">
        <f>VLOOKUP(E109,VIP!$A$2:$O11516,8,FALSE)</f>
        <v>N/A</v>
      </c>
      <c r="K109" s="141" t="str">
        <f>VLOOKUP(E109,VIP!$A$2:$O15090,6,0)</f>
        <v>N/A</v>
      </c>
      <c r="L109" s="142" t="s">
        <v>2414</v>
      </c>
      <c r="M109" s="162" t="s">
        <v>2541</v>
      </c>
      <c r="N109" s="98" t="s">
        <v>2449</v>
      </c>
      <c r="O109" s="141" t="s">
        <v>2466</v>
      </c>
      <c r="P109" s="141"/>
      <c r="Q109" s="161">
        <v>44403.444976851853</v>
      </c>
    </row>
    <row r="110" spans="1:17" s="116" customFormat="1" ht="18" x14ac:dyDescent="0.25">
      <c r="A110" s="141" t="str">
        <f>VLOOKUP(E110,'LISTADO ATM'!$A$2:$C$902,3,0)</f>
        <v>SUR</v>
      </c>
      <c r="B110" s="138">
        <v>3335966064</v>
      </c>
      <c r="C110" s="99">
        <v>44402.650335648148</v>
      </c>
      <c r="D110" s="99" t="s">
        <v>2465</v>
      </c>
      <c r="E110" s="133">
        <v>249</v>
      </c>
      <c r="F110" s="141" t="str">
        <f>VLOOKUP(E110,VIP!$A$2:$O14638,2,0)</f>
        <v>DRBR249</v>
      </c>
      <c r="G110" s="141" t="str">
        <f>VLOOKUP(E110,'LISTADO ATM'!$A$2:$B$901,2,0)</f>
        <v xml:space="preserve">ATM Banco Agrícola Neiba </v>
      </c>
      <c r="H110" s="141" t="str">
        <f>VLOOKUP(E110,VIP!$A$2:$O19599,7,FALSE)</f>
        <v>Si</v>
      </c>
      <c r="I110" s="141" t="str">
        <f>VLOOKUP(E110,VIP!$A$2:$O11564,8,FALSE)</f>
        <v>Si</v>
      </c>
      <c r="J110" s="141" t="str">
        <f>VLOOKUP(E110,VIP!$A$2:$O11514,8,FALSE)</f>
        <v>Si</v>
      </c>
      <c r="K110" s="141" t="str">
        <f>VLOOKUP(E110,VIP!$A$2:$O15088,6,0)</f>
        <v>NO</v>
      </c>
      <c r="L110" s="142" t="s">
        <v>2414</v>
      </c>
      <c r="M110" s="162" t="s">
        <v>2541</v>
      </c>
      <c r="N110" s="98" t="s">
        <v>2449</v>
      </c>
      <c r="O110" s="141" t="s">
        <v>2466</v>
      </c>
      <c r="P110" s="141"/>
      <c r="Q110" s="161">
        <v>44403.444976851853</v>
      </c>
    </row>
    <row r="111" spans="1:17" s="116" customFormat="1" ht="18" x14ac:dyDescent="0.25">
      <c r="A111" s="141" t="str">
        <f>VLOOKUP(E111,'LISTADO ATM'!$A$2:$C$902,3,0)</f>
        <v>ESTE</v>
      </c>
      <c r="B111" s="138">
        <v>3335966065</v>
      </c>
      <c r="C111" s="99">
        <v>44402.655416666668</v>
      </c>
      <c r="D111" s="99" t="s">
        <v>2465</v>
      </c>
      <c r="E111" s="133">
        <v>294</v>
      </c>
      <c r="F111" s="141" t="str">
        <f>VLOOKUP(E111,VIP!$A$2:$O14637,2,0)</f>
        <v>DRBR294</v>
      </c>
      <c r="G111" s="141" t="str">
        <f>VLOOKUP(E111,'LISTADO ATM'!$A$2:$B$901,2,0)</f>
        <v xml:space="preserve">ATM Plaza Zaglul San Pedro II </v>
      </c>
      <c r="H111" s="141" t="str">
        <f>VLOOKUP(E111,VIP!$A$2:$O19598,7,FALSE)</f>
        <v>Si</v>
      </c>
      <c r="I111" s="141" t="str">
        <f>VLOOKUP(E111,VIP!$A$2:$O11563,8,FALSE)</f>
        <v>Si</v>
      </c>
      <c r="J111" s="141" t="str">
        <f>VLOOKUP(E111,VIP!$A$2:$O11513,8,FALSE)</f>
        <v>Si</v>
      </c>
      <c r="K111" s="141" t="str">
        <f>VLOOKUP(E111,VIP!$A$2:$O15087,6,0)</f>
        <v>NO</v>
      </c>
      <c r="L111" s="142" t="s">
        <v>2414</v>
      </c>
      <c r="M111" s="162" t="s">
        <v>2541</v>
      </c>
      <c r="N111" s="98" t="s">
        <v>2449</v>
      </c>
      <c r="O111" s="141" t="s">
        <v>2466</v>
      </c>
      <c r="P111" s="141"/>
      <c r="Q111" s="161">
        <v>44403.608298611114</v>
      </c>
    </row>
    <row r="112" spans="1:17" s="116" customFormat="1" ht="18" x14ac:dyDescent="0.25">
      <c r="A112" s="141" t="str">
        <f>VLOOKUP(E112,'LISTADO ATM'!$A$2:$C$902,3,0)</f>
        <v>DISTRITO NACIONAL</v>
      </c>
      <c r="B112" s="138">
        <v>3335966066</v>
      </c>
      <c r="C112" s="99">
        <v>44402.66233796296</v>
      </c>
      <c r="D112" s="99" t="s">
        <v>2465</v>
      </c>
      <c r="E112" s="133">
        <v>378</v>
      </c>
      <c r="F112" s="141" t="str">
        <f>VLOOKUP(E112,VIP!$A$2:$O14636,2,0)</f>
        <v>DRBR378</v>
      </c>
      <c r="G112" s="141" t="str">
        <f>VLOOKUP(E112,'LISTADO ATM'!$A$2:$B$901,2,0)</f>
        <v>ATM UNP Villa Flores</v>
      </c>
      <c r="H112" s="141" t="str">
        <f>VLOOKUP(E112,VIP!$A$2:$O19597,7,FALSE)</f>
        <v>N/A</v>
      </c>
      <c r="I112" s="141" t="str">
        <f>VLOOKUP(E112,VIP!$A$2:$O11562,8,FALSE)</f>
        <v>N/A</v>
      </c>
      <c r="J112" s="141" t="str">
        <f>VLOOKUP(E112,VIP!$A$2:$O11512,8,FALSE)</f>
        <v>N/A</v>
      </c>
      <c r="K112" s="141" t="str">
        <f>VLOOKUP(E112,VIP!$A$2:$O15086,6,0)</f>
        <v>N/A</v>
      </c>
      <c r="L112" s="142" t="s">
        <v>2414</v>
      </c>
      <c r="M112" s="162" t="s">
        <v>2541</v>
      </c>
      <c r="N112" s="98" t="s">
        <v>2449</v>
      </c>
      <c r="O112" s="141" t="s">
        <v>2466</v>
      </c>
      <c r="P112" s="141"/>
      <c r="Q112" s="161">
        <v>44403.788888888892</v>
      </c>
    </row>
    <row r="113" spans="1:17" s="116" customFormat="1" ht="18" x14ac:dyDescent="0.25">
      <c r="A113" s="141" t="str">
        <f>VLOOKUP(E113,'LISTADO ATM'!$A$2:$C$902,3,0)</f>
        <v>ESTE</v>
      </c>
      <c r="B113" s="138">
        <v>3335966074</v>
      </c>
      <c r="C113" s="99">
        <v>44402.681134259263</v>
      </c>
      <c r="D113" s="99" t="s">
        <v>2465</v>
      </c>
      <c r="E113" s="133">
        <v>631</v>
      </c>
      <c r="F113" s="141" t="str">
        <f>VLOOKUP(E113,VIP!$A$2:$O14676,2,0)</f>
        <v>DRBR417</v>
      </c>
      <c r="G113" s="141" t="str">
        <f>VLOOKUP(E113,'LISTADO ATM'!$A$2:$B$901,2,0)</f>
        <v xml:space="preserve">ATM ASOCODEQUI (San Pedro) </v>
      </c>
      <c r="H113" s="141" t="str">
        <f>VLOOKUP(E113,VIP!$A$2:$O19637,7,FALSE)</f>
        <v>Si</v>
      </c>
      <c r="I113" s="141" t="str">
        <f>VLOOKUP(E113,VIP!$A$2:$O11602,8,FALSE)</f>
        <v>Si</v>
      </c>
      <c r="J113" s="141" t="str">
        <f>VLOOKUP(E113,VIP!$A$2:$O11552,8,FALSE)</f>
        <v>Si</v>
      </c>
      <c r="K113" s="141" t="str">
        <f>VLOOKUP(E113,VIP!$A$2:$O15126,6,0)</f>
        <v>NO</v>
      </c>
      <c r="L113" s="142" t="s">
        <v>2414</v>
      </c>
      <c r="M113" s="162" t="s">
        <v>2541</v>
      </c>
      <c r="N113" s="98" t="s">
        <v>2449</v>
      </c>
      <c r="O113" s="141" t="s">
        <v>2466</v>
      </c>
      <c r="P113" s="141"/>
      <c r="Q113" s="161">
        <v>44403.608298611114</v>
      </c>
    </row>
    <row r="114" spans="1:17" s="116" customFormat="1" ht="18" x14ac:dyDescent="0.25">
      <c r="A114" s="141" t="str">
        <f>VLOOKUP(E114,'LISTADO ATM'!$A$2:$C$902,3,0)</f>
        <v>NORTE</v>
      </c>
      <c r="B114" s="138">
        <v>3335966075</v>
      </c>
      <c r="C114" s="99">
        <v>44402.681898148148</v>
      </c>
      <c r="D114" s="99" t="s">
        <v>2465</v>
      </c>
      <c r="E114" s="133">
        <v>716</v>
      </c>
      <c r="F114" s="141" t="str">
        <f>VLOOKUP(E114,VIP!$A$2:$O14675,2,0)</f>
        <v>DRBR340</v>
      </c>
      <c r="G114" s="141" t="str">
        <f>VLOOKUP(E114,'LISTADO ATM'!$A$2:$B$901,2,0)</f>
        <v xml:space="preserve">ATM Oficina Zona Franca (Santiago) </v>
      </c>
      <c r="H114" s="141" t="str">
        <f>VLOOKUP(E114,VIP!$A$2:$O19636,7,FALSE)</f>
        <v>Si</v>
      </c>
      <c r="I114" s="141" t="str">
        <f>VLOOKUP(E114,VIP!$A$2:$O11601,8,FALSE)</f>
        <v>Si</v>
      </c>
      <c r="J114" s="141" t="str">
        <f>VLOOKUP(E114,VIP!$A$2:$O11551,8,FALSE)</f>
        <v>Si</v>
      </c>
      <c r="K114" s="141" t="str">
        <f>VLOOKUP(E114,VIP!$A$2:$O15125,6,0)</f>
        <v>SI</v>
      </c>
      <c r="L114" s="142" t="s">
        <v>2414</v>
      </c>
      <c r="M114" s="162" t="s">
        <v>2541</v>
      </c>
      <c r="N114" s="98" t="s">
        <v>2449</v>
      </c>
      <c r="O114" s="141" t="s">
        <v>2466</v>
      </c>
      <c r="P114" s="141"/>
      <c r="Q114" s="161">
        <v>44403.444976851853</v>
      </c>
    </row>
    <row r="115" spans="1:17" s="116" customFormat="1" ht="18" x14ac:dyDescent="0.25">
      <c r="A115" s="141" t="str">
        <f>VLOOKUP(E115,'LISTADO ATM'!$A$2:$C$902,3,0)</f>
        <v>NORTE</v>
      </c>
      <c r="B115" s="138">
        <v>3335966078</v>
      </c>
      <c r="C115" s="99">
        <v>44402.683692129627</v>
      </c>
      <c r="D115" s="99" t="s">
        <v>2465</v>
      </c>
      <c r="E115" s="133">
        <v>991</v>
      </c>
      <c r="F115" s="141" t="str">
        <f>VLOOKUP(E115,VIP!$A$2:$O14672,2,0)</f>
        <v>DRBR991</v>
      </c>
      <c r="G115" s="141" t="str">
        <f>VLOOKUP(E115,'LISTADO ATM'!$A$2:$B$901,2,0)</f>
        <v xml:space="preserve">ATM UNP Las Matas de Santa Cruz </v>
      </c>
      <c r="H115" s="141" t="str">
        <f>VLOOKUP(E115,VIP!$A$2:$O19633,7,FALSE)</f>
        <v>Si</v>
      </c>
      <c r="I115" s="141" t="str">
        <f>VLOOKUP(E115,VIP!$A$2:$O11598,8,FALSE)</f>
        <v>Si</v>
      </c>
      <c r="J115" s="141" t="str">
        <f>VLOOKUP(E115,VIP!$A$2:$O11548,8,FALSE)</f>
        <v>Si</v>
      </c>
      <c r="K115" s="141" t="str">
        <f>VLOOKUP(E115,VIP!$A$2:$O15122,6,0)</f>
        <v>NO</v>
      </c>
      <c r="L115" s="142" t="s">
        <v>2414</v>
      </c>
      <c r="M115" s="162" t="s">
        <v>2541</v>
      </c>
      <c r="N115" s="98" t="s">
        <v>2449</v>
      </c>
      <c r="O115" s="141" t="s">
        <v>2466</v>
      </c>
      <c r="P115" s="141"/>
      <c r="Q115" s="161">
        <v>44403.444976851853</v>
      </c>
    </row>
    <row r="116" spans="1:17" s="116" customFormat="1" ht="18" x14ac:dyDescent="0.25">
      <c r="A116" s="141" t="str">
        <f>VLOOKUP(E116,'LISTADO ATM'!$A$2:$C$902,3,0)</f>
        <v>NORTE</v>
      </c>
      <c r="B116" s="138">
        <v>3335966081</v>
      </c>
      <c r="C116" s="99">
        <v>44402.68787037037</v>
      </c>
      <c r="D116" s="99" t="s">
        <v>2465</v>
      </c>
      <c r="E116" s="133">
        <v>637</v>
      </c>
      <c r="F116" s="141" t="str">
        <f>VLOOKUP(E116,VIP!$A$2:$O14670,2,0)</f>
        <v>DRBR637</v>
      </c>
      <c r="G116" s="141" t="str">
        <f>VLOOKUP(E116,'LISTADO ATM'!$A$2:$B$901,2,0)</f>
        <v xml:space="preserve">ATM UNP Monción </v>
      </c>
      <c r="H116" s="141" t="str">
        <f>VLOOKUP(E116,VIP!$A$2:$O19631,7,FALSE)</f>
        <v>Si</v>
      </c>
      <c r="I116" s="141" t="str">
        <f>VLOOKUP(E116,VIP!$A$2:$O11596,8,FALSE)</f>
        <v>Si</v>
      </c>
      <c r="J116" s="141" t="str">
        <f>VLOOKUP(E116,VIP!$A$2:$O11546,8,FALSE)</f>
        <v>Si</v>
      </c>
      <c r="K116" s="141" t="str">
        <f>VLOOKUP(E116,VIP!$A$2:$O15120,6,0)</f>
        <v>NO</v>
      </c>
      <c r="L116" s="142" t="s">
        <v>2414</v>
      </c>
      <c r="M116" s="162" t="s">
        <v>2541</v>
      </c>
      <c r="N116" s="98" t="s">
        <v>2449</v>
      </c>
      <c r="O116" s="141" t="s">
        <v>2466</v>
      </c>
      <c r="P116" s="141"/>
      <c r="Q116" s="161">
        <v>44403.608298611114</v>
      </c>
    </row>
    <row r="117" spans="1:17" s="116" customFormat="1" ht="18" x14ac:dyDescent="0.25">
      <c r="A117" s="141" t="str">
        <f>VLOOKUP(E117,'LISTADO ATM'!$A$2:$C$902,3,0)</f>
        <v>NORTE</v>
      </c>
      <c r="B117" s="138">
        <v>3335966083</v>
      </c>
      <c r="C117" s="99">
        <v>44402.689814814818</v>
      </c>
      <c r="D117" s="99" t="s">
        <v>2465</v>
      </c>
      <c r="E117" s="133">
        <v>808</v>
      </c>
      <c r="F117" s="141" t="str">
        <f>VLOOKUP(E117,VIP!$A$2:$O14668,2,0)</f>
        <v>DRBR808</v>
      </c>
      <c r="G117" s="141" t="str">
        <f>VLOOKUP(E117,'LISTADO ATM'!$A$2:$B$901,2,0)</f>
        <v xml:space="preserve">ATM Oficina Castillo </v>
      </c>
      <c r="H117" s="141" t="str">
        <f>VLOOKUP(E117,VIP!$A$2:$O19629,7,FALSE)</f>
        <v>Si</v>
      </c>
      <c r="I117" s="141" t="str">
        <f>VLOOKUP(E117,VIP!$A$2:$O11594,8,FALSE)</f>
        <v>Si</v>
      </c>
      <c r="J117" s="141" t="str">
        <f>VLOOKUP(E117,VIP!$A$2:$O11544,8,FALSE)</f>
        <v>Si</v>
      </c>
      <c r="K117" s="141" t="str">
        <f>VLOOKUP(E117,VIP!$A$2:$O15118,6,0)</f>
        <v>NO</v>
      </c>
      <c r="L117" s="142" t="s">
        <v>2414</v>
      </c>
      <c r="M117" s="162" t="s">
        <v>2541</v>
      </c>
      <c r="N117" s="98" t="s">
        <v>2449</v>
      </c>
      <c r="O117" s="141" t="s">
        <v>2466</v>
      </c>
      <c r="P117" s="141"/>
      <c r="Q117" s="161">
        <v>44403.608298611114</v>
      </c>
    </row>
    <row r="118" spans="1:17" ht="18" x14ac:dyDescent="0.25">
      <c r="A118" s="141" t="str">
        <f>VLOOKUP(E118,'LISTADO ATM'!$A$2:$C$902,3,0)</f>
        <v>DISTRITO NACIONAL</v>
      </c>
      <c r="B118" s="138">
        <v>3335966084</v>
      </c>
      <c r="C118" s="99">
        <v>44402.69090277778</v>
      </c>
      <c r="D118" s="99" t="s">
        <v>2465</v>
      </c>
      <c r="E118" s="133">
        <v>516</v>
      </c>
      <c r="F118" s="141" t="str">
        <f>VLOOKUP(E118,VIP!$A$2:$O14667,2,0)</f>
        <v>DRBR516</v>
      </c>
      <c r="G118" s="141" t="str">
        <f>VLOOKUP(E118,'LISTADO ATM'!$A$2:$B$901,2,0)</f>
        <v xml:space="preserve">ATM Oficina Gascue </v>
      </c>
      <c r="H118" s="141" t="str">
        <f>VLOOKUP(E118,VIP!$A$2:$O19628,7,FALSE)</f>
        <v>Si</v>
      </c>
      <c r="I118" s="141" t="str">
        <f>VLOOKUP(E118,VIP!$A$2:$O11593,8,FALSE)</f>
        <v>Si</v>
      </c>
      <c r="J118" s="141" t="str">
        <f>VLOOKUP(E118,VIP!$A$2:$O11543,8,FALSE)</f>
        <v>Si</v>
      </c>
      <c r="K118" s="141" t="str">
        <f>VLOOKUP(E118,VIP!$A$2:$O15117,6,0)</f>
        <v>SI</v>
      </c>
      <c r="L118" s="142" t="s">
        <v>2414</v>
      </c>
      <c r="M118" s="162" t="s">
        <v>2541</v>
      </c>
      <c r="N118" s="98" t="s">
        <v>2449</v>
      </c>
      <c r="O118" s="141" t="s">
        <v>2466</v>
      </c>
      <c r="P118" s="141"/>
      <c r="Q118" s="161">
        <v>44403.608298611114</v>
      </c>
    </row>
    <row r="119" spans="1:17" ht="18" x14ac:dyDescent="0.25">
      <c r="A119" s="141" t="str">
        <f>VLOOKUP(E119,'LISTADO ATM'!$A$2:$C$902,3,0)</f>
        <v>NORTE</v>
      </c>
      <c r="B119" s="138">
        <v>3335966085</v>
      </c>
      <c r="C119" s="99">
        <v>44402.691770833335</v>
      </c>
      <c r="D119" s="99" t="s">
        <v>2593</v>
      </c>
      <c r="E119" s="133">
        <v>779</v>
      </c>
      <c r="F119" s="141" t="str">
        <f>VLOOKUP(E119,VIP!$A$2:$O14666,2,0)</f>
        <v>DRBR206</v>
      </c>
      <c r="G119" s="141" t="str">
        <f>VLOOKUP(E119,'LISTADO ATM'!$A$2:$B$901,2,0)</f>
        <v xml:space="preserve">ATM Zona Franca Esperanza I (Mao) </v>
      </c>
      <c r="H119" s="141" t="str">
        <f>VLOOKUP(E119,VIP!$A$2:$O19627,7,FALSE)</f>
        <v>Si</v>
      </c>
      <c r="I119" s="141" t="str">
        <f>VLOOKUP(E119,VIP!$A$2:$O11592,8,FALSE)</f>
        <v>Si</v>
      </c>
      <c r="J119" s="141" t="str">
        <f>VLOOKUP(E119,VIP!$A$2:$O11542,8,FALSE)</f>
        <v>Si</v>
      </c>
      <c r="K119" s="141" t="str">
        <f>VLOOKUP(E119,VIP!$A$2:$O15116,6,0)</f>
        <v>NO</v>
      </c>
      <c r="L119" s="142" t="s">
        <v>2414</v>
      </c>
      <c r="M119" s="162" t="s">
        <v>2541</v>
      </c>
      <c r="N119" s="98" t="s">
        <v>2449</v>
      </c>
      <c r="O119" s="141" t="s">
        <v>2596</v>
      </c>
      <c r="P119" s="141"/>
      <c r="Q119" s="161">
        <v>44403.444976851853</v>
      </c>
    </row>
    <row r="120" spans="1:17" ht="18" x14ac:dyDescent="0.25">
      <c r="A120" s="141" t="str">
        <f>VLOOKUP(E120,'LISTADO ATM'!$A$2:$C$902,3,0)</f>
        <v>ESTE</v>
      </c>
      <c r="B120" s="138">
        <v>3335966087</v>
      </c>
      <c r="C120" s="99">
        <v>44402.697708333333</v>
      </c>
      <c r="D120" s="99" t="s">
        <v>2465</v>
      </c>
      <c r="E120" s="133">
        <v>612</v>
      </c>
      <c r="F120" s="141" t="str">
        <f>VLOOKUP(E120,VIP!$A$2:$O14664,2,0)</f>
        <v>DRBR220</v>
      </c>
      <c r="G120" s="141" t="str">
        <f>VLOOKUP(E120,'LISTADO ATM'!$A$2:$B$901,2,0)</f>
        <v xml:space="preserve">ATM Plaza Orense (La Romana) </v>
      </c>
      <c r="H120" s="141" t="str">
        <f>VLOOKUP(E120,VIP!$A$2:$O19625,7,FALSE)</f>
        <v>Si</v>
      </c>
      <c r="I120" s="141" t="str">
        <f>VLOOKUP(E120,VIP!$A$2:$O11590,8,FALSE)</f>
        <v>Si</v>
      </c>
      <c r="J120" s="141" t="str">
        <f>VLOOKUP(E120,VIP!$A$2:$O11540,8,FALSE)</f>
        <v>Si</v>
      </c>
      <c r="K120" s="141" t="str">
        <f>VLOOKUP(E120,VIP!$A$2:$O15114,6,0)</f>
        <v>NO</v>
      </c>
      <c r="L120" s="142" t="s">
        <v>2414</v>
      </c>
      <c r="M120" s="162" t="s">
        <v>2541</v>
      </c>
      <c r="N120" s="98" t="s">
        <v>2449</v>
      </c>
      <c r="O120" s="141" t="s">
        <v>2466</v>
      </c>
      <c r="P120" s="141"/>
      <c r="Q120" s="161">
        <v>44403.444976851853</v>
      </c>
    </row>
    <row r="121" spans="1:17" ht="18" x14ac:dyDescent="0.25">
      <c r="A121" s="141" t="str">
        <f>VLOOKUP(E121,'LISTADO ATM'!$A$2:$C$902,3,0)</f>
        <v>NORTE</v>
      </c>
      <c r="B121" s="138">
        <v>3335966089</v>
      </c>
      <c r="C121" s="99">
        <v>44402.700254629628</v>
      </c>
      <c r="D121" s="99" t="s">
        <v>2445</v>
      </c>
      <c r="E121" s="133">
        <v>691</v>
      </c>
      <c r="F121" s="141" t="str">
        <f>VLOOKUP(E121,VIP!$A$2:$O14662,2,0)</f>
        <v>DRBR691</v>
      </c>
      <c r="G121" s="141" t="str">
        <f>VLOOKUP(E121,'LISTADO ATM'!$A$2:$B$901,2,0)</f>
        <v>ATM Eco Petroleo Manzanillo</v>
      </c>
      <c r="H121" s="141" t="str">
        <f>VLOOKUP(E121,VIP!$A$2:$O19623,7,FALSE)</f>
        <v>Si</v>
      </c>
      <c r="I121" s="141" t="str">
        <f>VLOOKUP(E121,VIP!$A$2:$O11588,8,FALSE)</f>
        <v>Si</v>
      </c>
      <c r="J121" s="141" t="str">
        <f>VLOOKUP(E121,VIP!$A$2:$O11538,8,FALSE)</f>
        <v>Si</v>
      </c>
      <c r="K121" s="141" t="str">
        <f>VLOOKUP(E121,VIP!$A$2:$O15112,6,0)</f>
        <v>NO</v>
      </c>
      <c r="L121" s="142" t="s">
        <v>2414</v>
      </c>
      <c r="M121" s="162" t="s">
        <v>2541</v>
      </c>
      <c r="N121" s="98" t="s">
        <v>2449</v>
      </c>
      <c r="O121" s="141" t="s">
        <v>2450</v>
      </c>
      <c r="P121" s="141"/>
      <c r="Q121" s="161">
        <v>44403.787499999999</v>
      </c>
    </row>
    <row r="122" spans="1:17" ht="18" x14ac:dyDescent="0.25">
      <c r="A122" s="141" t="str">
        <f>VLOOKUP(E122,'LISTADO ATM'!$A$2:$C$902,3,0)</f>
        <v>NORTE</v>
      </c>
      <c r="B122" s="138">
        <v>3335966091</v>
      </c>
      <c r="C122" s="99">
        <v>44402.705578703702</v>
      </c>
      <c r="D122" s="99" t="s">
        <v>2465</v>
      </c>
      <c r="E122" s="133">
        <v>985</v>
      </c>
      <c r="F122" s="141" t="str">
        <f>VLOOKUP(E122,VIP!$A$2:$O14660,2,0)</f>
        <v>DRBR985</v>
      </c>
      <c r="G122" s="141" t="str">
        <f>VLOOKUP(E122,'LISTADO ATM'!$A$2:$B$901,2,0)</f>
        <v xml:space="preserve">ATM Oficina Dajabón II </v>
      </c>
      <c r="H122" s="141" t="str">
        <f>VLOOKUP(E122,VIP!$A$2:$O19621,7,FALSE)</f>
        <v>Si</v>
      </c>
      <c r="I122" s="141" t="str">
        <f>VLOOKUP(E122,VIP!$A$2:$O11586,8,FALSE)</f>
        <v>Si</v>
      </c>
      <c r="J122" s="141" t="str">
        <f>VLOOKUP(E122,VIP!$A$2:$O11536,8,FALSE)</f>
        <v>Si</v>
      </c>
      <c r="K122" s="141" t="str">
        <f>VLOOKUP(E122,VIP!$A$2:$O15110,6,0)</f>
        <v>NO</v>
      </c>
      <c r="L122" s="142" t="s">
        <v>2414</v>
      </c>
      <c r="M122" s="162" t="s">
        <v>2541</v>
      </c>
      <c r="N122" s="98" t="s">
        <v>2449</v>
      </c>
      <c r="O122" s="141" t="s">
        <v>2466</v>
      </c>
      <c r="P122" s="141"/>
      <c r="Q122" s="161">
        <v>44403.789583333331</v>
      </c>
    </row>
    <row r="123" spans="1:17" ht="18" x14ac:dyDescent="0.25">
      <c r="A123" s="141" t="str">
        <f>VLOOKUP(E123,'LISTADO ATM'!$A$2:$C$902,3,0)</f>
        <v>ESTE</v>
      </c>
      <c r="B123" s="138">
        <v>3335966092</v>
      </c>
      <c r="C123" s="99">
        <v>44402.709027777775</v>
      </c>
      <c r="D123" s="99" t="s">
        <v>2465</v>
      </c>
      <c r="E123" s="133">
        <v>776</v>
      </c>
      <c r="F123" s="141" t="str">
        <f>VLOOKUP(E123,VIP!$A$2:$O14659,2,0)</f>
        <v>DRBR03D</v>
      </c>
      <c r="G123" s="141" t="str">
        <f>VLOOKUP(E123,'LISTADO ATM'!$A$2:$B$901,2,0)</f>
        <v xml:space="preserve">ATM Oficina Monte Plata </v>
      </c>
      <c r="H123" s="141" t="str">
        <f>VLOOKUP(E123,VIP!$A$2:$O19620,7,FALSE)</f>
        <v>Si</v>
      </c>
      <c r="I123" s="141" t="str">
        <f>VLOOKUP(E123,VIP!$A$2:$O11585,8,FALSE)</f>
        <v>Si</v>
      </c>
      <c r="J123" s="141" t="str">
        <f>VLOOKUP(E123,VIP!$A$2:$O11535,8,FALSE)</f>
        <v>Si</v>
      </c>
      <c r="K123" s="141" t="str">
        <f>VLOOKUP(E123,VIP!$A$2:$O15109,6,0)</f>
        <v>SI</v>
      </c>
      <c r="L123" s="142" t="s">
        <v>2414</v>
      </c>
      <c r="M123" s="162" t="s">
        <v>2541</v>
      </c>
      <c r="N123" s="98" t="s">
        <v>2449</v>
      </c>
      <c r="O123" s="141" t="s">
        <v>2466</v>
      </c>
      <c r="P123" s="141"/>
      <c r="Q123" s="161">
        <v>44403.444976851853</v>
      </c>
    </row>
    <row r="124" spans="1:17" ht="18" x14ac:dyDescent="0.25">
      <c r="A124" s="141" t="str">
        <f>VLOOKUP(E124,'LISTADO ATM'!$A$2:$C$902,3,0)</f>
        <v>DISTRITO NACIONAL</v>
      </c>
      <c r="B124" s="138">
        <v>3335966100</v>
      </c>
      <c r="C124" s="99">
        <v>44402.733900462961</v>
      </c>
      <c r="D124" s="99" t="s">
        <v>2445</v>
      </c>
      <c r="E124" s="133">
        <v>415</v>
      </c>
      <c r="F124" s="141" t="str">
        <f>VLOOKUP(E124,VIP!$A$2:$O14651,2,0)</f>
        <v>DRBR415</v>
      </c>
      <c r="G124" s="141" t="str">
        <f>VLOOKUP(E124,'LISTADO ATM'!$A$2:$B$901,2,0)</f>
        <v xml:space="preserve">ATM Autobanco San Martín I </v>
      </c>
      <c r="H124" s="141" t="str">
        <f>VLOOKUP(E124,VIP!$A$2:$O19612,7,FALSE)</f>
        <v>Si</v>
      </c>
      <c r="I124" s="141" t="str">
        <f>VLOOKUP(E124,VIP!$A$2:$O11577,8,FALSE)</f>
        <v>Si</v>
      </c>
      <c r="J124" s="141" t="str">
        <f>VLOOKUP(E124,VIP!$A$2:$O11527,8,FALSE)</f>
        <v>Si</v>
      </c>
      <c r="K124" s="141" t="str">
        <f>VLOOKUP(E124,VIP!$A$2:$O15101,6,0)</f>
        <v>NO</v>
      </c>
      <c r="L124" s="142" t="s">
        <v>2414</v>
      </c>
      <c r="M124" s="162" t="s">
        <v>2541</v>
      </c>
      <c r="N124" s="98" t="s">
        <v>2449</v>
      </c>
      <c r="O124" s="141" t="s">
        <v>2450</v>
      </c>
      <c r="P124" s="141"/>
      <c r="Q124" s="161">
        <v>44403.608298611114</v>
      </c>
    </row>
    <row r="125" spans="1:17" ht="18" x14ac:dyDescent="0.25">
      <c r="A125" s="141" t="str">
        <f>VLOOKUP(E125,'LISTADO ATM'!$A$2:$C$902,3,0)</f>
        <v>NORTE</v>
      </c>
      <c r="B125" s="138">
        <v>3335966101</v>
      </c>
      <c r="C125" s="99">
        <v>44402.735196759262</v>
      </c>
      <c r="D125" s="99" t="s">
        <v>2593</v>
      </c>
      <c r="E125" s="133">
        <v>606</v>
      </c>
      <c r="F125" s="141" t="str">
        <f>VLOOKUP(E125,VIP!$A$2:$O14650,2,0)</f>
        <v>DRBR704</v>
      </c>
      <c r="G125" s="141" t="str">
        <f>VLOOKUP(E125,'LISTADO ATM'!$A$2:$B$901,2,0)</f>
        <v xml:space="preserve">ATM UNP Manolo Tavarez Justo </v>
      </c>
      <c r="H125" s="141" t="str">
        <f>VLOOKUP(E125,VIP!$A$2:$O19611,7,FALSE)</f>
        <v>Si</v>
      </c>
      <c r="I125" s="141" t="str">
        <f>VLOOKUP(E125,VIP!$A$2:$O11576,8,FALSE)</f>
        <v>Si</v>
      </c>
      <c r="J125" s="141" t="str">
        <f>VLOOKUP(E125,VIP!$A$2:$O11526,8,FALSE)</f>
        <v>Si</v>
      </c>
      <c r="K125" s="141" t="str">
        <f>VLOOKUP(E125,VIP!$A$2:$O15100,6,0)</f>
        <v>NO</v>
      </c>
      <c r="L125" s="142" t="s">
        <v>2414</v>
      </c>
      <c r="M125" s="162" t="s">
        <v>2541</v>
      </c>
      <c r="N125" s="98" t="s">
        <v>2449</v>
      </c>
      <c r="O125" s="141" t="s">
        <v>2596</v>
      </c>
      <c r="P125" s="141"/>
      <c r="Q125" s="161">
        <v>44403.608298611114</v>
      </c>
    </row>
    <row r="126" spans="1:17" ht="18" x14ac:dyDescent="0.25">
      <c r="A126" s="141" t="str">
        <f>VLOOKUP(E126,'LISTADO ATM'!$A$2:$C$902,3,0)</f>
        <v>ESTE</v>
      </c>
      <c r="B126" s="138">
        <v>3335966102</v>
      </c>
      <c r="C126" s="99">
        <v>44402.736562500002</v>
      </c>
      <c r="D126" s="99" t="s">
        <v>2465</v>
      </c>
      <c r="E126" s="133">
        <v>427</v>
      </c>
      <c r="F126" s="141" t="str">
        <f>VLOOKUP(E126,VIP!$A$2:$O14649,2,0)</f>
        <v>DRBR427</v>
      </c>
      <c r="G126" s="141" t="str">
        <f>VLOOKUP(E126,'LISTADO ATM'!$A$2:$B$901,2,0)</f>
        <v xml:space="preserve">ATM Almacenes Iberia (Hato Mayor) </v>
      </c>
      <c r="H126" s="141" t="str">
        <f>VLOOKUP(E126,VIP!$A$2:$O19610,7,FALSE)</f>
        <v>Si</v>
      </c>
      <c r="I126" s="141" t="str">
        <f>VLOOKUP(E126,VIP!$A$2:$O11575,8,FALSE)</f>
        <v>Si</v>
      </c>
      <c r="J126" s="141" t="str">
        <f>VLOOKUP(E126,VIP!$A$2:$O11525,8,FALSE)</f>
        <v>Si</v>
      </c>
      <c r="K126" s="141" t="str">
        <f>VLOOKUP(E126,VIP!$A$2:$O15099,6,0)</f>
        <v>NO</v>
      </c>
      <c r="L126" s="142" t="s">
        <v>2414</v>
      </c>
      <c r="M126" s="162" t="s">
        <v>2541</v>
      </c>
      <c r="N126" s="98" t="s">
        <v>2449</v>
      </c>
      <c r="O126" s="141" t="s">
        <v>2466</v>
      </c>
      <c r="P126" s="141"/>
      <c r="Q126" s="161">
        <v>44403.789583333331</v>
      </c>
    </row>
    <row r="127" spans="1:17" ht="18" x14ac:dyDescent="0.25">
      <c r="A127" s="141" t="str">
        <f>VLOOKUP(E127,'LISTADO ATM'!$A$2:$C$902,3,0)</f>
        <v>NORTE</v>
      </c>
      <c r="B127" s="138">
        <v>3335966103</v>
      </c>
      <c r="C127" s="99">
        <v>44402.737986111111</v>
      </c>
      <c r="D127" s="99" t="s">
        <v>2465</v>
      </c>
      <c r="E127" s="133">
        <v>796</v>
      </c>
      <c r="F127" s="141" t="str">
        <f>VLOOKUP(E127,VIP!$A$2:$O14648,2,0)</f>
        <v>DRBR155</v>
      </c>
      <c r="G127" s="141" t="str">
        <f>VLOOKUP(E127,'LISTADO ATM'!$A$2:$B$901,2,0)</f>
        <v xml:space="preserve">ATM Oficina Plaza Ventura (Nagua) </v>
      </c>
      <c r="H127" s="141" t="str">
        <f>VLOOKUP(E127,VIP!$A$2:$O19609,7,FALSE)</f>
        <v>Si</v>
      </c>
      <c r="I127" s="141" t="str">
        <f>VLOOKUP(E127,VIP!$A$2:$O11574,8,FALSE)</f>
        <v>Si</v>
      </c>
      <c r="J127" s="141" t="str">
        <f>VLOOKUP(E127,VIP!$A$2:$O11524,8,FALSE)</f>
        <v>Si</v>
      </c>
      <c r="K127" s="141" t="str">
        <f>VLOOKUP(E127,VIP!$A$2:$O15098,6,0)</f>
        <v>SI</v>
      </c>
      <c r="L127" s="142" t="s">
        <v>2414</v>
      </c>
      <c r="M127" s="162" t="s">
        <v>2541</v>
      </c>
      <c r="N127" s="98" t="s">
        <v>2449</v>
      </c>
      <c r="O127" s="141" t="s">
        <v>2466</v>
      </c>
      <c r="P127" s="141"/>
      <c r="Q127" s="161">
        <v>44403.608298611114</v>
      </c>
    </row>
    <row r="128" spans="1:17" ht="18" x14ac:dyDescent="0.25">
      <c r="A128" s="141" t="str">
        <f>VLOOKUP(E128,'LISTADO ATM'!$A$2:$C$902,3,0)</f>
        <v>SUR</v>
      </c>
      <c r="B128" s="138">
        <v>3335966114</v>
      </c>
      <c r="C128" s="99">
        <v>44402.778611111113</v>
      </c>
      <c r="D128" s="99" t="s">
        <v>2465</v>
      </c>
      <c r="E128" s="133">
        <v>783</v>
      </c>
      <c r="F128" s="141" t="str">
        <f>VLOOKUP(E128,VIP!$A$2:$O14638,2,0)</f>
        <v>DRBR303</v>
      </c>
      <c r="G128" s="141" t="str">
        <f>VLOOKUP(E128,'LISTADO ATM'!$A$2:$B$901,2,0)</f>
        <v xml:space="preserve">ATM Autobanco Alfa y Omega (Barahona) </v>
      </c>
      <c r="H128" s="141" t="str">
        <f>VLOOKUP(E128,VIP!$A$2:$O19599,7,FALSE)</f>
        <v>Si</v>
      </c>
      <c r="I128" s="141" t="str">
        <f>VLOOKUP(E128,VIP!$A$2:$O11564,8,FALSE)</f>
        <v>Si</v>
      </c>
      <c r="J128" s="141" t="str">
        <f>VLOOKUP(E128,VIP!$A$2:$O11514,8,FALSE)</f>
        <v>Si</v>
      </c>
      <c r="K128" s="141" t="str">
        <f>VLOOKUP(E128,VIP!$A$2:$O15088,6,0)</f>
        <v>NO</v>
      </c>
      <c r="L128" s="142" t="s">
        <v>2414</v>
      </c>
      <c r="M128" s="162" t="s">
        <v>2541</v>
      </c>
      <c r="N128" s="98" t="s">
        <v>2449</v>
      </c>
      <c r="O128" s="141" t="s">
        <v>2466</v>
      </c>
      <c r="P128" s="141"/>
      <c r="Q128" s="161">
        <v>44403.444976851853</v>
      </c>
    </row>
    <row r="129" spans="1:17" ht="18" x14ac:dyDescent="0.25">
      <c r="A129" s="141" t="str">
        <f>VLOOKUP(E129,'LISTADO ATM'!$A$2:$C$902,3,0)</f>
        <v>NORTE</v>
      </c>
      <c r="B129" s="138">
        <v>3335966115</v>
      </c>
      <c r="C129" s="99">
        <v>44402.779861111114</v>
      </c>
      <c r="D129" s="99" t="s">
        <v>2593</v>
      </c>
      <c r="E129" s="133">
        <v>731</v>
      </c>
      <c r="F129" s="141" t="str">
        <f>VLOOKUP(E129,VIP!$A$2:$O14637,2,0)</f>
        <v>DRBR311</v>
      </c>
      <c r="G129" s="141" t="str">
        <f>VLOOKUP(E129,'LISTADO ATM'!$A$2:$B$901,2,0)</f>
        <v xml:space="preserve">ATM UNP Villa González </v>
      </c>
      <c r="H129" s="141" t="str">
        <f>VLOOKUP(E129,VIP!$A$2:$O19598,7,FALSE)</f>
        <v>Si</v>
      </c>
      <c r="I129" s="141" t="str">
        <f>VLOOKUP(E129,VIP!$A$2:$O11563,8,FALSE)</f>
        <v>Si</v>
      </c>
      <c r="J129" s="141" t="str">
        <f>VLOOKUP(E129,VIP!$A$2:$O11513,8,FALSE)</f>
        <v>Si</v>
      </c>
      <c r="K129" s="141" t="str">
        <f>VLOOKUP(E129,VIP!$A$2:$O15087,6,0)</f>
        <v>NO</v>
      </c>
      <c r="L129" s="142" t="s">
        <v>2414</v>
      </c>
      <c r="M129" s="162" t="s">
        <v>2541</v>
      </c>
      <c r="N129" s="98" t="s">
        <v>2449</v>
      </c>
      <c r="O129" s="141" t="s">
        <v>2596</v>
      </c>
      <c r="P129" s="141"/>
      <c r="Q129" s="161">
        <v>44403.444976851853</v>
      </c>
    </row>
    <row r="130" spans="1:17" ht="18" x14ac:dyDescent="0.25">
      <c r="A130" s="141" t="str">
        <f>VLOOKUP(E130,'LISTADO ATM'!$A$2:$C$902,3,0)</f>
        <v>SUR</v>
      </c>
      <c r="B130" s="138">
        <v>3335966116</v>
      </c>
      <c r="C130" s="99">
        <v>44402.782210648147</v>
      </c>
      <c r="D130" s="99" t="s">
        <v>2445</v>
      </c>
      <c r="E130" s="133">
        <v>584</v>
      </c>
      <c r="F130" s="141" t="str">
        <f>VLOOKUP(E130,VIP!$A$2:$O14636,2,0)</f>
        <v>DRBR404</v>
      </c>
      <c r="G130" s="141" t="str">
        <f>VLOOKUP(E130,'LISTADO ATM'!$A$2:$B$901,2,0)</f>
        <v xml:space="preserve">ATM Oficina San Cristóbal I </v>
      </c>
      <c r="H130" s="141" t="str">
        <f>VLOOKUP(E130,VIP!$A$2:$O19597,7,FALSE)</f>
        <v>Si</v>
      </c>
      <c r="I130" s="141" t="str">
        <f>VLOOKUP(E130,VIP!$A$2:$O11562,8,FALSE)</f>
        <v>Si</v>
      </c>
      <c r="J130" s="141" t="str">
        <f>VLOOKUP(E130,VIP!$A$2:$O11512,8,FALSE)</f>
        <v>Si</v>
      </c>
      <c r="K130" s="141" t="str">
        <f>VLOOKUP(E130,VIP!$A$2:$O15086,6,0)</f>
        <v>SI</v>
      </c>
      <c r="L130" s="142" t="s">
        <v>2414</v>
      </c>
      <c r="M130" s="162" t="s">
        <v>2541</v>
      </c>
      <c r="N130" s="98" t="s">
        <v>2449</v>
      </c>
      <c r="O130" s="141" t="s">
        <v>2450</v>
      </c>
      <c r="P130" s="141"/>
      <c r="Q130" s="161">
        <v>44403.608298611114</v>
      </c>
    </row>
    <row r="131" spans="1:17" ht="18" x14ac:dyDescent="0.25">
      <c r="A131" s="141" t="str">
        <f>VLOOKUP(E131,'LISTADO ATM'!$A$2:$C$902,3,0)</f>
        <v>NORTE</v>
      </c>
      <c r="B131" s="138">
        <v>3335966118</v>
      </c>
      <c r="C131" s="99">
        <v>44402.792719907404</v>
      </c>
      <c r="D131" s="99" t="s">
        <v>2593</v>
      </c>
      <c r="E131" s="133">
        <v>40</v>
      </c>
      <c r="F131" s="141" t="str">
        <f>VLOOKUP(E131,VIP!$A$2:$O14634,2,0)</f>
        <v>DRBR040</v>
      </c>
      <c r="G131" s="141" t="str">
        <f>VLOOKUP(E131,'LISTADO ATM'!$A$2:$B$901,2,0)</f>
        <v xml:space="preserve">ATM Oficina El Puñal </v>
      </c>
      <c r="H131" s="141" t="str">
        <f>VLOOKUP(E131,VIP!$A$2:$O19595,7,FALSE)</f>
        <v>Si</v>
      </c>
      <c r="I131" s="141" t="str">
        <f>VLOOKUP(E131,VIP!$A$2:$O11560,8,FALSE)</f>
        <v>Si</v>
      </c>
      <c r="J131" s="141" t="str">
        <f>VLOOKUP(E131,VIP!$A$2:$O11510,8,FALSE)</f>
        <v>Si</v>
      </c>
      <c r="K131" s="141" t="str">
        <f>VLOOKUP(E131,VIP!$A$2:$O15084,6,0)</f>
        <v>NO</v>
      </c>
      <c r="L131" s="142" t="s">
        <v>2414</v>
      </c>
      <c r="M131" s="162" t="s">
        <v>2541</v>
      </c>
      <c r="N131" s="98" t="s">
        <v>2449</v>
      </c>
      <c r="O131" s="141" t="s">
        <v>2596</v>
      </c>
      <c r="P131" s="141"/>
      <c r="Q131" s="161">
        <v>44403.608298611114</v>
      </c>
    </row>
    <row r="132" spans="1:17" ht="18" x14ac:dyDescent="0.25">
      <c r="A132" s="141" t="str">
        <f>VLOOKUP(E132,'LISTADO ATM'!$A$2:$C$902,3,0)</f>
        <v>NORTE</v>
      </c>
      <c r="B132" s="138" t="s">
        <v>2609</v>
      </c>
      <c r="C132" s="99">
        <v>44402.853217592594</v>
      </c>
      <c r="D132" s="99" t="s">
        <v>2465</v>
      </c>
      <c r="E132" s="133">
        <v>605</v>
      </c>
      <c r="F132" s="141" t="str">
        <f>VLOOKUP(E132,VIP!$A$2:$O14644,2,0)</f>
        <v>DRBR141</v>
      </c>
      <c r="G132" s="141" t="str">
        <f>VLOOKUP(E132,'LISTADO ATM'!$A$2:$B$901,2,0)</f>
        <v xml:space="preserve">ATM Oficina Bonao I </v>
      </c>
      <c r="H132" s="141" t="str">
        <f>VLOOKUP(E132,VIP!$A$2:$O19605,7,FALSE)</f>
        <v>Si</v>
      </c>
      <c r="I132" s="141" t="str">
        <f>VLOOKUP(E132,VIP!$A$2:$O11570,8,FALSE)</f>
        <v>Si</v>
      </c>
      <c r="J132" s="141" t="str">
        <f>VLOOKUP(E132,VIP!$A$2:$O11520,8,FALSE)</f>
        <v>Si</v>
      </c>
      <c r="K132" s="141" t="str">
        <f>VLOOKUP(E132,VIP!$A$2:$O15094,6,0)</f>
        <v>SI</v>
      </c>
      <c r="L132" s="142" t="s">
        <v>2414</v>
      </c>
      <c r="M132" s="162" t="s">
        <v>2541</v>
      </c>
      <c r="N132" s="98" t="s">
        <v>2449</v>
      </c>
      <c r="O132" s="141" t="s">
        <v>2466</v>
      </c>
      <c r="P132" s="141"/>
      <c r="Q132" s="161">
        <v>44403.608298611114</v>
      </c>
    </row>
    <row r="133" spans="1:17" ht="18" x14ac:dyDescent="0.25">
      <c r="A133" s="141" t="str">
        <f>VLOOKUP(E133,'LISTADO ATM'!$A$2:$C$902,3,0)</f>
        <v>DISTRITO NACIONAL</v>
      </c>
      <c r="B133" s="138" t="s">
        <v>2608</v>
      </c>
      <c r="C133" s="99">
        <v>44402.854513888888</v>
      </c>
      <c r="D133" s="99" t="s">
        <v>2465</v>
      </c>
      <c r="E133" s="133">
        <v>721</v>
      </c>
      <c r="F133" s="141" t="str">
        <f>VLOOKUP(E133,VIP!$A$2:$O14643,2,0)</f>
        <v>DRBR23A</v>
      </c>
      <c r="G133" s="141" t="str">
        <f>VLOOKUP(E133,'LISTADO ATM'!$A$2:$B$901,2,0)</f>
        <v xml:space="preserve">ATM Oficina Charles de Gaulle II </v>
      </c>
      <c r="H133" s="141" t="str">
        <f>VLOOKUP(E133,VIP!$A$2:$O19604,7,FALSE)</f>
        <v>Si</v>
      </c>
      <c r="I133" s="141" t="str">
        <f>VLOOKUP(E133,VIP!$A$2:$O11569,8,FALSE)</f>
        <v>Si</v>
      </c>
      <c r="J133" s="141" t="str">
        <f>VLOOKUP(E133,VIP!$A$2:$O11519,8,FALSE)</f>
        <v>Si</v>
      </c>
      <c r="K133" s="141" t="str">
        <f>VLOOKUP(E133,VIP!$A$2:$O15093,6,0)</f>
        <v>NO</v>
      </c>
      <c r="L133" s="142" t="s">
        <v>2414</v>
      </c>
      <c r="M133" s="162" t="s">
        <v>2541</v>
      </c>
      <c r="N133" s="98" t="s">
        <v>2449</v>
      </c>
      <c r="O133" s="141" t="s">
        <v>2466</v>
      </c>
      <c r="P133" s="141"/>
      <c r="Q133" s="161">
        <v>44403.444976851853</v>
      </c>
    </row>
    <row r="134" spans="1:17" ht="18" x14ac:dyDescent="0.25">
      <c r="A134" s="141" t="str">
        <f>VLOOKUP(E134,'LISTADO ATM'!$A$2:$C$902,3,0)</f>
        <v>ESTE</v>
      </c>
      <c r="B134" s="138" t="s">
        <v>2607</v>
      </c>
      <c r="C134" s="99">
        <v>44402.859467592592</v>
      </c>
      <c r="D134" s="99" t="s">
        <v>2465</v>
      </c>
      <c r="E134" s="133">
        <v>211</v>
      </c>
      <c r="F134" s="141" t="str">
        <f>VLOOKUP(E134,VIP!$A$2:$O14642,2,0)</f>
        <v>DRBR211</v>
      </c>
      <c r="G134" s="141" t="str">
        <f>VLOOKUP(E134,'LISTADO ATM'!$A$2:$B$901,2,0)</f>
        <v xml:space="preserve">ATM Oficina La Romana I </v>
      </c>
      <c r="H134" s="141" t="str">
        <f>VLOOKUP(E134,VIP!$A$2:$O19603,7,FALSE)</f>
        <v>Si</v>
      </c>
      <c r="I134" s="141" t="str">
        <f>VLOOKUP(E134,VIP!$A$2:$O11568,8,FALSE)</f>
        <v>Si</v>
      </c>
      <c r="J134" s="141" t="str">
        <f>VLOOKUP(E134,VIP!$A$2:$O11518,8,FALSE)</f>
        <v>Si</v>
      </c>
      <c r="K134" s="141" t="str">
        <f>VLOOKUP(E134,VIP!$A$2:$O15092,6,0)</f>
        <v>NO</v>
      </c>
      <c r="L134" s="142" t="s">
        <v>2414</v>
      </c>
      <c r="M134" s="162" t="s">
        <v>2541</v>
      </c>
      <c r="N134" s="98" t="s">
        <v>2449</v>
      </c>
      <c r="O134" s="141" t="s">
        <v>2466</v>
      </c>
      <c r="P134" s="141"/>
      <c r="Q134" s="161">
        <v>44403.790277777778</v>
      </c>
    </row>
    <row r="135" spans="1:17" ht="18" x14ac:dyDescent="0.25">
      <c r="A135" s="141" t="str">
        <f>VLOOKUP(E135,'LISTADO ATM'!$A$2:$C$902,3,0)</f>
        <v>DISTRITO NACIONAL</v>
      </c>
      <c r="B135" s="138" t="s">
        <v>2606</v>
      </c>
      <c r="C135" s="99">
        <v>44402.863229166665</v>
      </c>
      <c r="D135" s="99" t="s">
        <v>2465</v>
      </c>
      <c r="E135" s="133">
        <v>410</v>
      </c>
      <c r="F135" s="141" t="str">
        <f>VLOOKUP(E135,VIP!$A$2:$O14641,2,0)</f>
        <v>DRBR410</v>
      </c>
      <c r="G135" s="141" t="str">
        <f>VLOOKUP(E135,'LISTADO ATM'!$A$2:$B$901,2,0)</f>
        <v xml:space="preserve">ATM Oficina Las Palmas de Herrera II </v>
      </c>
      <c r="H135" s="141" t="str">
        <f>VLOOKUP(E135,VIP!$A$2:$O19602,7,FALSE)</f>
        <v>Si</v>
      </c>
      <c r="I135" s="141" t="str">
        <f>VLOOKUP(E135,VIP!$A$2:$O11567,8,FALSE)</f>
        <v>Si</v>
      </c>
      <c r="J135" s="141" t="str">
        <f>VLOOKUP(E135,VIP!$A$2:$O11517,8,FALSE)</f>
        <v>Si</v>
      </c>
      <c r="K135" s="141" t="str">
        <f>VLOOKUP(E135,VIP!$A$2:$O15091,6,0)</f>
        <v>NO</v>
      </c>
      <c r="L135" s="142" t="s">
        <v>2414</v>
      </c>
      <c r="M135" s="162" t="s">
        <v>2541</v>
      </c>
      <c r="N135" s="98" t="s">
        <v>2449</v>
      </c>
      <c r="O135" s="141" t="s">
        <v>2466</v>
      </c>
      <c r="P135" s="141"/>
      <c r="Q135" s="161">
        <v>44403.608298611114</v>
      </c>
    </row>
    <row r="136" spans="1:17" ht="18" x14ac:dyDescent="0.25">
      <c r="A136" s="141" t="str">
        <f>VLOOKUP(E136,'LISTADO ATM'!$A$2:$C$902,3,0)</f>
        <v>NORTE</v>
      </c>
      <c r="B136" s="138" t="s">
        <v>2603</v>
      </c>
      <c r="C136" s="99">
        <v>44402.880173611113</v>
      </c>
      <c r="D136" s="99" t="s">
        <v>2465</v>
      </c>
      <c r="E136" s="133">
        <v>144</v>
      </c>
      <c r="F136" s="141" t="str">
        <f>VLOOKUP(E136,VIP!$A$2:$O14638,2,0)</f>
        <v>DRBR144</v>
      </c>
      <c r="G136" s="141" t="str">
        <f>VLOOKUP(E136,'LISTADO ATM'!$A$2:$B$901,2,0)</f>
        <v xml:space="preserve">ATM Oficina Villa Altagracia </v>
      </c>
      <c r="H136" s="141" t="str">
        <f>VLOOKUP(E136,VIP!$A$2:$O19599,7,FALSE)</f>
        <v>Si</v>
      </c>
      <c r="I136" s="141" t="str">
        <f>VLOOKUP(E136,VIP!$A$2:$O11564,8,FALSE)</f>
        <v>Si</v>
      </c>
      <c r="J136" s="141" t="str">
        <f>VLOOKUP(E136,VIP!$A$2:$O11514,8,FALSE)</f>
        <v>Si</v>
      </c>
      <c r="K136" s="141" t="str">
        <f>VLOOKUP(E136,VIP!$A$2:$O15088,6,0)</f>
        <v>SI</v>
      </c>
      <c r="L136" s="142" t="s">
        <v>2414</v>
      </c>
      <c r="M136" s="162" t="s">
        <v>2541</v>
      </c>
      <c r="N136" s="98" t="s">
        <v>2449</v>
      </c>
      <c r="O136" s="141" t="s">
        <v>2466</v>
      </c>
      <c r="P136" s="141"/>
      <c r="Q136" s="161">
        <v>44403.444976851853</v>
      </c>
    </row>
    <row r="137" spans="1:17" ht="18" x14ac:dyDescent="0.25">
      <c r="A137" s="141" t="str">
        <f>VLOOKUP(E137,'LISTADO ATM'!$A$2:$C$902,3,0)</f>
        <v>NORTE</v>
      </c>
      <c r="B137" s="138" t="s">
        <v>2602</v>
      </c>
      <c r="C137" s="99">
        <v>44402.881585648145</v>
      </c>
      <c r="D137" s="99" t="s">
        <v>2465</v>
      </c>
      <c r="E137" s="133">
        <v>98</v>
      </c>
      <c r="F137" s="141" t="str">
        <f>VLOOKUP(E137,VIP!$A$2:$O14637,2,0)</f>
        <v>DRBR098</v>
      </c>
      <c r="G137" s="141" t="str">
        <f>VLOOKUP(E137,'LISTADO ATM'!$A$2:$B$901,2,0)</f>
        <v xml:space="preserve">ATM UNP Pimentel </v>
      </c>
      <c r="H137" s="141" t="str">
        <f>VLOOKUP(E137,VIP!$A$2:$O19598,7,FALSE)</f>
        <v>Si</v>
      </c>
      <c r="I137" s="141" t="str">
        <f>VLOOKUP(E137,VIP!$A$2:$O11563,8,FALSE)</f>
        <v>Si</v>
      </c>
      <c r="J137" s="141" t="str">
        <f>VLOOKUP(E137,VIP!$A$2:$O11513,8,FALSE)</f>
        <v>Si</v>
      </c>
      <c r="K137" s="141" t="str">
        <f>VLOOKUP(E137,VIP!$A$2:$O15087,6,0)</f>
        <v>NO</v>
      </c>
      <c r="L137" s="142" t="s">
        <v>2414</v>
      </c>
      <c r="M137" s="162" t="s">
        <v>2541</v>
      </c>
      <c r="N137" s="98" t="s">
        <v>2449</v>
      </c>
      <c r="O137" s="141" t="s">
        <v>2466</v>
      </c>
      <c r="P137" s="141"/>
      <c r="Q137" s="161">
        <v>44403.608298611114</v>
      </c>
    </row>
    <row r="138" spans="1:17" ht="18" x14ac:dyDescent="0.25">
      <c r="A138" s="141" t="str">
        <f>VLOOKUP(E138,'LISTADO ATM'!$A$2:$C$902,3,0)</f>
        <v>ESTE</v>
      </c>
      <c r="B138" s="138" t="s">
        <v>2620</v>
      </c>
      <c r="C138" s="99">
        <v>44403.335162037038</v>
      </c>
      <c r="D138" s="99" t="s">
        <v>2465</v>
      </c>
      <c r="E138" s="133">
        <v>345</v>
      </c>
      <c r="F138" s="141" t="str">
        <f>VLOOKUP(E138,VIP!$A$2:$O14640,2,0)</f>
        <v>DRBR345</v>
      </c>
      <c r="G138" s="141" t="str">
        <f>VLOOKUP(E138,'LISTADO ATM'!$A$2:$B$901,2,0)</f>
        <v>ATM Oficina Yamasá  II</v>
      </c>
      <c r="H138" s="141" t="str">
        <f>VLOOKUP(E138,VIP!$A$2:$O19601,7,FALSE)</f>
        <v>N/A</v>
      </c>
      <c r="I138" s="141" t="str">
        <f>VLOOKUP(E138,VIP!$A$2:$O11566,8,FALSE)</f>
        <v>N/A</v>
      </c>
      <c r="J138" s="141" t="str">
        <f>VLOOKUP(E138,VIP!$A$2:$O11516,8,FALSE)</f>
        <v>N/A</v>
      </c>
      <c r="K138" s="141" t="str">
        <f>VLOOKUP(E138,VIP!$A$2:$O15090,6,0)</f>
        <v>N/A</v>
      </c>
      <c r="L138" s="142" t="s">
        <v>2414</v>
      </c>
      <c r="M138" s="162" t="s">
        <v>2541</v>
      </c>
      <c r="N138" s="98" t="s">
        <v>2449</v>
      </c>
      <c r="O138" s="141" t="s">
        <v>2624</v>
      </c>
      <c r="P138" s="141"/>
      <c r="Q138" s="161">
        <v>44403.789583333331</v>
      </c>
    </row>
    <row r="139" spans="1:17" ht="18" x14ac:dyDescent="0.25">
      <c r="A139" s="141" t="str">
        <f>VLOOKUP(E139,'LISTADO ATM'!$A$2:$C$902,3,0)</f>
        <v>DISTRITO NACIONAL</v>
      </c>
      <c r="B139" s="138" t="s">
        <v>2619</v>
      </c>
      <c r="C139" s="99">
        <v>44403.33792824074</v>
      </c>
      <c r="D139" s="99" t="s">
        <v>2445</v>
      </c>
      <c r="E139" s="133">
        <v>564</v>
      </c>
      <c r="F139" s="141" t="str">
        <f>VLOOKUP(E139,VIP!$A$2:$O14639,2,0)</f>
        <v>DRBR168</v>
      </c>
      <c r="G139" s="141" t="str">
        <f>VLOOKUP(E139,'LISTADO ATM'!$A$2:$B$901,2,0)</f>
        <v xml:space="preserve">ATM Ministerio de Agricultura </v>
      </c>
      <c r="H139" s="141" t="str">
        <f>VLOOKUP(E139,VIP!$A$2:$O19600,7,FALSE)</f>
        <v>Si</v>
      </c>
      <c r="I139" s="141" t="str">
        <f>VLOOKUP(E139,VIP!$A$2:$O11565,8,FALSE)</f>
        <v>Si</v>
      </c>
      <c r="J139" s="141" t="str">
        <f>VLOOKUP(E139,VIP!$A$2:$O11515,8,FALSE)</f>
        <v>Si</v>
      </c>
      <c r="K139" s="141" t="str">
        <f>VLOOKUP(E139,VIP!$A$2:$O15089,6,0)</f>
        <v>NO</v>
      </c>
      <c r="L139" s="142" t="s">
        <v>2414</v>
      </c>
      <c r="M139" s="162" t="s">
        <v>2541</v>
      </c>
      <c r="N139" s="98" t="s">
        <v>2449</v>
      </c>
      <c r="O139" s="141" t="s">
        <v>2450</v>
      </c>
      <c r="P139" s="141"/>
      <c r="Q139" s="161">
        <v>44403.608298611114</v>
      </c>
    </row>
    <row r="140" spans="1:17" ht="18" x14ac:dyDescent="0.25">
      <c r="A140" s="141" t="str">
        <f>VLOOKUP(E140,'LISTADO ATM'!$A$2:$C$902,3,0)</f>
        <v>DISTRITO NACIONAL</v>
      </c>
      <c r="B140" s="138" t="s">
        <v>2618</v>
      </c>
      <c r="C140" s="99">
        <v>44403.339606481481</v>
      </c>
      <c r="D140" s="99" t="s">
        <v>2445</v>
      </c>
      <c r="E140" s="133">
        <v>596</v>
      </c>
      <c r="F140" s="141" t="str">
        <f>VLOOKUP(E140,VIP!$A$2:$O14638,2,0)</f>
        <v>DRBR274</v>
      </c>
      <c r="G140" s="141" t="str">
        <f>VLOOKUP(E140,'LISTADO ATM'!$A$2:$B$901,2,0)</f>
        <v xml:space="preserve">ATM Autobanco Malecón Center </v>
      </c>
      <c r="H140" s="141" t="str">
        <f>VLOOKUP(E140,VIP!$A$2:$O19599,7,FALSE)</f>
        <v>Si</v>
      </c>
      <c r="I140" s="141" t="str">
        <f>VLOOKUP(E140,VIP!$A$2:$O11564,8,FALSE)</f>
        <v>Si</v>
      </c>
      <c r="J140" s="141" t="str">
        <f>VLOOKUP(E140,VIP!$A$2:$O11514,8,FALSE)</f>
        <v>Si</v>
      </c>
      <c r="K140" s="141" t="str">
        <f>VLOOKUP(E140,VIP!$A$2:$O15088,6,0)</f>
        <v>NO</v>
      </c>
      <c r="L140" s="142" t="s">
        <v>2414</v>
      </c>
      <c r="M140" s="162" t="s">
        <v>2541</v>
      </c>
      <c r="N140" s="98" t="s">
        <v>2449</v>
      </c>
      <c r="O140" s="141" t="s">
        <v>2450</v>
      </c>
      <c r="P140" s="141"/>
      <c r="Q140" s="161">
        <v>44403.444976851853</v>
      </c>
    </row>
    <row r="141" spans="1:17" ht="18" x14ac:dyDescent="0.25">
      <c r="A141" s="141" t="str">
        <f>VLOOKUP(E141,'LISTADO ATM'!$A$2:$C$902,3,0)</f>
        <v>NORTE</v>
      </c>
      <c r="B141" s="138" t="s">
        <v>2617</v>
      </c>
      <c r="C141" s="99">
        <v>44403.341331018521</v>
      </c>
      <c r="D141" s="99" t="s">
        <v>2465</v>
      </c>
      <c r="E141" s="133">
        <v>372</v>
      </c>
      <c r="F141" s="141" t="str">
        <f>VLOOKUP(E141,VIP!$A$2:$O14637,2,0)</f>
        <v>DRBR372</v>
      </c>
      <c r="G141" s="141" t="str">
        <f>VLOOKUP(E141,'LISTADO ATM'!$A$2:$B$901,2,0)</f>
        <v>ATM Oficina Sánchez II</v>
      </c>
      <c r="H141" s="141" t="str">
        <f>VLOOKUP(E141,VIP!$A$2:$O19598,7,FALSE)</f>
        <v>N/A</v>
      </c>
      <c r="I141" s="141" t="str">
        <f>VLOOKUP(E141,VIP!$A$2:$O11563,8,FALSE)</f>
        <v>N/A</v>
      </c>
      <c r="J141" s="141" t="str">
        <f>VLOOKUP(E141,VIP!$A$2:$O11513,8,FALSE)</f>
        <v>N/A</v>
      </c>
      <c r="K141" s="141" t="str">
        <f>VLOOKUP(E141,VIP!$A$2:$O15087,6,0)</f>
        <v>N/A</v>
      </c>
      <c r="L141" s="142" t="s">
        <v>2414</v>
      </c>
      <c r="M141" s="162" t="s">
        <v>2541</v>
      </c>
      <c r="N141" s="98" t="s">
        <v>2449</v>
      </c>
      <c r="O141" s="141" t="s">
        <v>2624</v>
      </c>
      <c r="P141" s="141"/>
      <c r="Q141" s="161">
        <v>44403.608298611114</v>
      </c>
    </row>
    <row r="142" spans="1:17" ht="18" x14ac:dyDescent="0.25">
      <c r="A142" s="141" t="str">
        <f>VLOOKUP(E142,'LISTADO ATM'!$A$2:$C$902,3,0)</f>
        <v>ESTE</v>
      </c>
      <c r="B142" s="138" t="s">
        <v>2641</v>
      </c>
      <c r="C142" s="99">
        <v>44403.393888888888</v>
      </c>
      <c r="D142" s="99" t="s">
        <v>2465</v>
      </c>
      <c r="E142" s="133">
        <v>772</v>
      </c>
      <c r="F142" s="141" t="str">
        <f>VLOOKUP(E142,VIP!$A$2:$O14652,2,0)</f>
        <v>DRBR215</v>
      </c>
      <c r="G142" s="141" t="str">
        <f>VLOOKUP(E142,'LISTADO ATM'!$A$2:$B$901,2,0)</f>
        <v xml:space="preserve">ATM UNP Yamasá </v>
      </c>
      <c r="H142" s="141" t="str">
        <f>VLOOKUP(E142,VIP!$A$2:$O19613,7,FALSE)</f>
        <v>Si</v>
      </c>
      <c r="I142" s="141" t="str">
        <f>VLOOKUP(E142,VIP!$A$2:$O11578,8,FALSE)</f>
        <v>Si</v>
      </c>
      <c r="J142" s="141" t="str">
        <f>VLOOKUP(E142,VIP!$A$2:$O11528,8,FALSE)</f>
        <v>Si</v>
      </c>
      <c r="K142" s="141" t="str">
        <f>VLOOKUP(E142,VIP!$A$2:$O15102,6,0)</f>
        <v>NO</v>
      </c>
      <c r="L142" s="142" t="s">
        <v>2414</v>
      </c>
      <c r="M142" s="162" t="s">
        <v>2541</v>
      </c>
      <c r="N142" s="98" t="s">
        <v>2449</v>
      </c>
      <c r="O142" s="141" t="s">
        <v>2624</v>
      </c>
      <c r="P142" s="141"/>
      <c r="Q142" s="161">
        <v>44403.608298611114</v>
      </c>
    </row>
    <row r="143" spans="1:17" ht="18" x14ac:dyDescent="0.25">
      <c r="A143" s="141" t="str">
        <f>VLOOKUP(E143,'LISTADO ATM'!$A$2:$C$902,3,0)</f>
        <v>DISTRITO NACIONAL</v>
      </c>
      <c r="B143" s="138" t="s">
        <v>2640</v>
      </c>
      <c r="C143" s="99">
        <v>44403.395104166666</v>
      </c>
      <c r="D143" s="99" t="s">
        <v>2445</v>
      </c>
      <c r="E143" s="133">
        <v>914</v>
      </c>
      <c r="F143" s="141" t="str">
        <f>VLOOKUP(E143,VIP!$A$2:$O14651,2,0)</f>
        <v>DRBR914</v>
      </c>
      <c r="G143" s="141" t="str">
        <f>VLOOKUP(E143,'LISTADO ATM'!$A$2:$B$901,2,0)</f>
        <v xml:space="preserve">ATM Clínica Abreu </v>
      </c>
      <c r="H143" s="141" t="str">
        <f>VLOOKUP(E143,VIP!$A$2:$O19612,7,FALSE)</f>
        <v>Si</v>
      </c>
      <c r="I143" s="141" t="str">
        <f>VLOOKUP(E143,VIP!$A$2:$O11577,8,FALSE)</f>
        <v>No</v>
      </c>
      <c r="J143" s="141" t="str">
        <f>VLOOKUP(E143,VIP!$A$2:$O11527,8,FALSE)</f>
        <v>No</v>
      </c>
      <c r="K143" s="141" t="str">
        <f>VLOOKUP(E143,VIP!$A$2:$O15101,6,0)</f>
        <v>NO</v>
      </c>
      <c r="L143" s="142" t="s">
        <v>2414</v>
      </c>
      <c r="M143" s="162" t="s">
        <v>2541</v>
      </c>
      <c r="N143" s="98" t="s">
        <v>2449</v>
      </c>
      <c r="O143" s="141" t="s">
        <v>2450</v>
      </c>
      <c r="P143" s="141"/>
      <c r="Q143" s="161">
        <v>44403.608298611114</v>
      </c>
    </row>
    <row r="144" spans="1:17" ht="18" x14ac:dyDescent="0.25">
      <c r="A144" s="141" t="str">
        <f>VLOOKUP(E144,'LISTADO ATM'!$A$2:$C$902,3,0)</f>
        <v>SUR</v>
      </c>
      <c r="B144" s="138" t="s">
        <v>2639</v>
      </c>
      <c r="C144" s="99">
        <v>44403.396261574075</v>
      </c>
      <c r="D144" s="99" t="s">
        <v>2445</v>
      </c>
      <c r="E144" s="133">
        <v>615</v>
      </c>
      <c r="F144" s="141" t="str">
        <f>VLOOKUP(E144,VIP!$A$2:$O14650,2,0)</f>
        <v>DRBR418</v>
      </c>
      <c r="G144" s="141" t="str">
        <f>VLOOKUP(E144,'LISTADO ATM'!$A$2:$B$901,2,0)</f>
        <v xml:space="preserve">ATM Estación Sunix Cabral (Barahona) </v>
      </c>
      <c r="H144" s="141" t="str">
        <f>VLOOKUP(E144,VIP!$A$2:$O19611,7,FALSE)</f>
        <v>Si</v>
      </c>
      <c r="I144" s="141" t="str">
        <f>VLOOKUP(E144,VIP!$A$2:$O11576,8,FALSE)</f>
        <v>Si</v>
      </c>
      <c r="J144" s="141" t="str">
        <f>VLOOKUP(E144,VIP!$A$2:$O11526,8,FALSE)</f>
        <v>Si</v>
      </c>
      <c r="K144" s="141" t="str">
        <f>VLOOKUP(E144,VIP!$A$2:$O15100,6,0)</f>
        <v>NO</v>
      </c>
      <c r="L144" s="142" t="s">
        <v>2414</v>
      </c>
      <c r="M144" s="162" t="s">
        <v>2541</v>
      </c>
      <c r="N144" s="98" t="s">
        <v>2449</v>
      </c>
      <c r="O144" s="141" t="s">
        <v>2450</v>
      </c>
      <c r="P144" s="141"/>
      <c r="Q144" s="161">
        <v>44403.608298611114</v>
      </c>
    </row>
    <row r="145" spans="1:17" ht="18" x14ac:dyDescent="0.25">
      <c r="A145" s="141" t="str">
        <f>VLOOKUP(E145,'LISTADO ATM'!$A$2:$C$902,3,0)</f>
        <v>DISTRITO NACIONAL</v>
      </c>
      <c r="B145" s="138" t="s">
        <v>2638</v>
      </c>
      <c r="C145" s="99">
        <v>44403.397430555553</v>
      </c>
      <c r="D145" s="99" t="s">
        <v>2465</v>
      </c>
      <c r="E145" s="133">
        <v>23</v>
      </c>
      <c r="F145" s="141" t="str">
        <f>VLOOKUP(E145,VIP!$A$2:$O14649,2,0)</f>
        <v>DRBR023</v>
      </c>
      <c r="G145" s="141" t="str">
        <f>VLOOKUP(E145,'LISTADO ATM'!$A$2:$B$901,2,0)</f>
        <v xml:space="preserve">ATM Oficina México </v>
      </c>
      <c r="H145" s="141" t="str">
        <f>VLOOKUP(E145,VIP!$A$2:$O19610,7,FALSE)</f>
        <v>Si</v>
      </c>
      <c r="I145" s="141" t="str">
        <f>VLOOKUP(E145,VIP!$A$2:$O11575,8,FALSE)</f>
        <v>Si</v>
      </c>
      <c r="J145" s="141" t="str">
        <f>VLOOKUP(E145,VIP!$A$2:$O11525,8,FALSE)</f>
        <v>Si</v>
      </c>
      <c r="K145" s="141" t="str">
        <f>VLOOKUP(E145,VIP!$A$2:$O15099,6,0)</f>
        <v>NO</v>
      </c>
      <c r="L145" s="142" t="s">
        <v>2414</v>
      </c>
      <c r="M145" s="162" t="s">
        <v>2541</v>
      </c>
      <c r="N145" s="98" t="s">
        <v>2449</v>
      </c>
      <c r="O145" s="141" t="s">
        <v>2624</v>
      </c>
      <c r="P145" s="141"/>
      <c r="Q145" s="161">
        <v>44403.608298611114</v>
      </c>
    </row>
    <row r="146" spans="1:17" ht="18" x14ac:dyDescent="0.25">
      <c r="A146" s="141" t="str">
        <f>VLOOKUP(E146,'LISTADO ATM'!$A$2:$C$902,3,0)</f>
        <v>DISTRITO NACIONAL</v>
      </c>
      <c r="B146" s="138" t="s">
        <v>2635</v>
      </c>
      <c r="C146" s="99">
        <v>44403.402997685182</v>
      </c>
      <c r="D146" s="99" t="s">
        <v>2445</v>
      </c>
      <c r="E146" s="133">
        <v>590</v>
      </c>
      <c r="F146" s="141" t="str">
        <f>VLOOKUP(E146,VIP!$A$2:$O14646,2,0)</f>
        <v>DRBR177</v>
      </c>
      <c r="G146" s="141" t="str">
        <f>VLOOKUP(E146,'LISTADO ATM'!$A$2:$B$901,2,0)</f>
        <v xml:space="preserve">ATM Olé Aut. Las Américas </v>
      </c>
      <c r="H146" s="141" t="str">
        <f>VLOOKUP(E146,VIP!$A$2:$O19607,7,FALSE)</f>
        <v>Si</v>
      </c>
      <c r="I146" s="141" t="str">
        <f>VLOOKUP(E146,VIP!$A$2:$O11572,8,FALSE)</f>
        <v>Si</v>
      </c>
      <c r="J146" s="141" t="str">
        <f>VLOOKUP(E146,VIP!$A$2:$O11522,8,FALSE)</f>
        <v>Si</v>
      </c>
      <c r="K146" s="141" t="str">
        <f>VLOOKUP(E146,VIP!$A$2:$O15096,6,0)</f>
        <v>SI</v>
      </c>
      <c r="L146" s="142" t="s">
        <v>2414</v>
      </c>
      <c r="M146" s="162" t="s">
        <v>2541</v>
      </c>
      <c r="N146" s="98" t="s">
        <v>2449</v>
      </c>
      <c r="O146" s="141" t="s">
        <v>2450</v>
      </c>
      <c r="P146" s="141"/>
      <c r="Q146" s="161">
        <v>44403.608298611114</v>
      </c>
    </row>
    <row r="147" spans="1:17" ht="18" x14ac:dyDescent="0.25">
      <c r="A147" s="141" t="str">
        <f>VLOOKUP(E147,'LISTADO ATM'!$A$2:$C$902,3,0)</f>
        <v>DISTRITO NACIONAL</v>
      </c>
      <c r="B147" s="138" t="s">
        <v>2634</v>
      </c>
      <c r="C147" s="99">
        <v>44403.429259259261</v>
      </c>
      <c r="D147" s="99" t="s">
        <v>2465</v>
      </c>
      <c r="E147" s="133">
        <v>743</v>
      </c>
      <c r="F147" s="141" t="str">
        <f>VLOOKUP(E147,VIP!$A$2:$O14645,2,0)</f>
        <v>DRBR287</v>
      </c>
      <c r="G147" s="141" t="str">
        <f>VLOOKUP(E147,'LISTADO ATM'!$A$2:$B$901,2,0)</f>
        <v xml:space="preserve">ATM Oficina Los Frailes </v>
      </c>
      <c r="H147" s="141" t="str">
        <f>VLOOKUP(E147,VIP!$A$2:$O19606,7,FALSE)</f>
        <v>Si</v>
      </c>
      <c r="I147" s="141" t="str">
        <f>VLOOKUP(E147,VIP!$A$2:$O11571,8,FALSE)</f>
        <v>Si</v>
      </c>
      <c r="J147" s="141" t="str">
        <f>VLOOKUP(E147,VIP!$A$2:$O11521,8,FALSE)</f>
        <v>Si</v>
      </c>
      <c r="K147" s="141" t="str">
        <f>VLOOKUP(E147,VIP!$A$2:$O15095,6,0)</f>
        <v>SI</v>
      </c>
      <c r="L147" s="142" t="s">
        <v>2414</v>
      </c>
      <c r="M147" s="162" t="s">
        <v>2541</v>
      </c>
      <c r="N147" s="98" t="s">
        <v>2449</v>
      </c>
      <c r="O147" s="141" t="s">
        <v>2624</v>
      </c>
      <c r="P147" s="141"/>
      <c r="Q147" s="161">
        <v>44403.608298611114</v>
      </c>
    </row>
    <row r="148" spans="1:17" ht="18" x14ac:dyDescent="0.25">
      <c r="A148" s="141" t="str">
        <f>VLOOKUP(E148,'LISTADO ATM'!$A$2:$C$902,3,0)</f>
        <v>NORTE</v>
      </c>
      <c r="B148" s="138" t="s">
        <v>2633</v>
      </c>
      <c r="C148" s="99">
        <v>44403.433252314811</v>
      </c>
      <c r="D148" s="99" t="s">
        <v>2593</v>
      </c>
      <c r="E148" s="133">
        <v>189</v>
      </c>
      <c r="F148" s="141" t="str">
        <f>VLOOKUP(E148,VIP!$A$2:$O14644,2,0)</f>
        <v>DRBR189</v>
      </c>
      <c r="G148" s="141" t="str">
        <f>VLOOKUP(E148,'LISTADO ATM'!$A$2:$B$901,2,0)</f>
        <v xml:space="preserve">ATM Comando Regional Cibao Central P.N. </v>
      </c>
      <c r="H148" s="141" t="str">
        <f>VLOOKUP(E148,VIP!$A$2:$O19605,7,FALSE)</f>
        <v>Si</v>
      </c>
      <c r="I148" s="141" t="str">
        <f>VLOOKUP(E148,VIP!$A$2:$O11570,8,FALSE)</f>
        <v>Si</v>
      </c>
      <c r="J148" s="141" t="str">
        <f>VLOOKUP(E148,VIP!$A$2:$O11520,8,FALSE)</f>
        <v>Si</v>
      </c>
      <c r="K148" s="141" t="str">
        <f>VLOOKUP(E148,VIP!$A$2:$O15094,6,0)</f>
        <v>NO</v>
      </c>
      <c r="L148" s="142" t="s">
        <v>2414</v>
      </c>
      <c r="M148" s="162" t="s">
        <v>2541</v>
      </c>
      <c r="N148" s="98" t="s">
        <v>2449</v>
      </c>
      <c r="O148" s="141" t="s">
        <v>2597</v>
      </c>
      <c r="P148" s="141"/>
      <c r="Q148" s="161">
        <v>44403.788194444445</v>
      </c>
    </row>
    <row r="149" spans="1:17" ht="18" x14ac:dyDescent="0.25">
      <c r="A149" s="141" t="str">
        <f>VLOOKUP(E149,'LISTADO ATM'!$A$2:$C$902,3,0)</f>
        <v>DISTRITO NACIONAL</v>
      </c>
      <c r="B149" s="138" t="s">
        <v>2631</v>
      </c>
      <c r="C149" s="99">
        <v>44403.437222222223</v>
      </c>
      <c r="D149" s="99" t="s">
        <v>2445</v>
      </c>
      <c r="E149" s="133">
        <v>325</v>
      </c>
      <c r="F149" s="141" t="str">
        <f>VLOOKUP(E149,VIP!$A$2:$O14642,2,0)</f>
        <v>DRBR325</v>
      </c>
      <c r="G149" s="141" t="str">
        <f>VLOOKUP(E149,'LISTADO ATM'!$A$2:$B$901,2,0)</f>
        <v>ATM Casa Edwin</v>
      </c>
      <c r="H149" s="141" t="str">
        <f>VLOOKUP(E149,VIP!$A$2:$O19603,7,FALSE)</f>
        <v>Si</v>
      </c>
      <c r="I149" s="141" t="str">
        <f>VLOOKUP(E149,VIP!$A$2:$O11568,8,FALSE)</f>
        <v>Si</v>
      </c>
      <c r="J149" s="141" t="str">
        <f>VLOOKUP(E149,VIP!$A$2:$O11518,8,FALSE)</f>
        <v>Si</v>
      </c>
      <c r="K149" s="141" t="str">
        <f>VLOOKUP(E149,VIP!$A$2:$O15092,6,0)</f>
        <v>NO</v>
      </c>
      <c r="L149" s="142" t="s">
        <v>2414</v>
      </c>
      <c r="M149" s="162" t="s">
        <v>2541</v>
      </c>
      <c r="N149" s="98" t="s">
        <v>2449</v>
      </c>
      <c r="O149" s="141" t="s">
        <v>2450</v>
      </c>
      <c r="P149" s="141"/>
      <c r="Q149" s="161">
        <v>44403.608298611114</v>
      </c>
    </row>
    <row r="150" spans="1:17" ht="18" x14ac:dyDescent="0.25">
      <c r="A150" s="141" t="str">
        <f>VLOOKUP(E150,'LISTADO ATM'!$A$2:$C$902,3,0)</f>
        <v>DISTRITO NACIONAL</v>
      </c>
      <c r="B150" s="138" t="s">
        <v>2630</v>
      </c>
      <c r="C150" s="99">
        <v>44403.43822916667</v>
      </c>
      <c r="D150" s="99" t="s">
        <v>2445</v>
      </c>
      <c r="E150" s="133">
        <v>26</v>
      </c>
      <c r="F150" s="141" t="str">
        <f>VLOOKUP(E150,VIP!$A$2:$O14641,2,0)</f>
        <v>DRBR221</v>
      </c>
      <c r="G150" s="141" t="str">
        <f>VLOOKUP(E150,'LISTADO ATM'!$A$2:$B$901,2,0)</f>
        <v>ATM S/M Jumbo San Isidro</v>
      </c>
      <c r="H150" s="141" t="str">
        <f>VLOOKUP(E150,VIP!$A$2:$O19602,7,FALSE)</f>
        <v>Si</v>
      </c>
      <c r="I150" s="141" t="str">
        <f>VLOOKUP(E150,VIP!$A$2:$O11567,8,FALSE)</f>
        <v>Si</v>
      </c>
      <c r="J150" s="141" t="str">
        <f>VLOOKUP(E150,VIP!$A$2:$O11517,8,FALSE)</f>
        <v>Si</v>
      </c>
      <c r="K150" s="141" t="str">
        <f>VLOOKUP(E150,VIP!$A$2:$O15091,6,0)</f>
        <v>NO</v>
      </c>
      <c r="L150" s="142" t="s">
        <v>2414</v>
      </c>
      <c r="M150" s="162" t="s">
        <v>2541</v>
      </c>
      <c r="N150" s="98" t="s">
        <v>2449</v>
      </c>
      <c r="O150" s="141" t="s">
        <v>2450</v>
      </c>
      <c r="P150" s="141"/>
      <c r="Q150" s="161">
        <v>44403.608298611114</v>
      </c>
    </row>
    <row r="151" spans="1:17" ht="18" x14ac:dyDescent="0.25">
      <c r="A151" s="141" t="str">
        <f>VLOOKUP(E151,'LISTADO ATM'!$A$2:$C$902,3,0)</f>
        <v>NORTE</v>
      </c>
      <c r="B151" s="138" t="s">
        <v>2629</v>
      </c>
      <c r="C151" s="99">
        <v>44403.43953703704</v>
      </c>
      <c r="D151" s="99" t="s">
        <v>2593</v>
      </c>
      <c r="E151" s="133">
        <v>775</v>
      </c>
      <c r="F151" s="141" t="str">
        <f>VLOOKUP(E151,VIP!$A$2:$O14640,2,0)</f>
        <v>DRBR450</v>
      </c>
      <c r="G151" s="141" t="str">
        <f>VLOOKUP(E151,'LISTADO ATM'!$A$2:$B$901,2,0)</f>
        <v xml:space="preserve">ATM S/M Lilo (Montecristi) </v>
      </c>
      <c r="H151" s="141" t="str">
        <f>VLOOKUP(E151,VIP!$A$2:$O19601,7,FALSE)</f>
        <v>Si</v>
      </c>
      <c r="I151" s="141" t="str">
        <f>VLOOKUP(E151,VIP!$A$2:$O11566,8,FALSE)</f>
        <v>Si</v>
      </c>
      <c r="J151" s="141" t="str">
        <f>VLOOKUP(E151,VIP!$A$2:$O11516,8,FALSE)</f>
        <v>Si</v>
      </c>
      <c r="K151" s="141" t="str">
        <f>VLOOKUP(E151,VIP!$A$2:$O15090,6,0)</f>
        <v>NO</v>
      </c>
      <c r="L151" s="142" t="s">
        <v>2414</v>
      </c>
      <c r="M151" s="162" t="s">
        <v>2541</v>
      </c>
      <c r="N151" s="98" t="s">
        <v>2449</v>
      </c>
      <c r="O151" s="141" t="s">
        <v>2596</v>
      </c>
      <c r="P151" s="141"/>
      <c r="Q151" s="161">
        <v>44403.786805555559</v>
      </c>
    </row>
    <row r="152" spans="1:17" ht="18" x14ac:dyDescent="0.25">
      <c r="A152" s="141" t="str">
        <f>VLOOKUP(E152,'LISTADO ATM'!$A$2:$C$902,3,0)</f>
        <v>NORTE</v>
      </c>
      <c r="B152" s="138" t="s">
        <v>2628</v>
      </c>
      <c r="C152" s="99">
        <v>44403.44636574074</v>
      </c>
      <c r="D152" s="99" t="s">
        <v>2593</v>
      </c>
      <c r="E152" s="133">
        <v>348</v>
      </c>
      <c r="F152" s="141" t="str">
        <f>VLOOKUP(E152,VIP!$A$2:$O14639,2,0)</f>
        <v>DRBR348</v>
      </c>
      <c r="G152" s="141" t="str">
        <f>VLOOKUP(E152,'LISTADO ATM'!$A$2:$B$901,2,0)</f>
        <v xml:space="preserve">ATM Oficina Las Terrenas </v>
      </c>
      <c r="H152" s="141" t="str">
        <f>VLOOKUP(E152,VIP!$A$2:$O19600,7,FALSE)</f>
        <v>N/A</v>
      </c>
      <c r="I152" s="141" t="str">
        <f>VLOOKUP(E152,VIP!$A$2:$O11565,8,FALSE)</f>
        <v>N/A</v>
      </c>
      <c r="J152" s="141" t="str">
        <f>VLOOKUP(E152,VIP!$A$2:$O11515,8,FALSE)</f>
        <v>N/A</v>
      </c>
      <c r="K152" s="141" t="str">
        <f>VLOOKUP(E152,VIP!$A$2:$O15089,6,0)</f>
        <v>N/A</v>
      </c>
      <c r="L152" s="142" t="s">
        <v>2414</v>
      </c>
      <c r="M152" s="162" t="s">
        <v>2541</v>
      </c>
      <c r="N152" s="98" t="s">
        <v>2449</v>
      </c>
      <c r="O152" s="141" t="s">
        <v>2596</v>
      </c>
      <c r="P152" s="141"/>
      <c r="Q152" s="161">
        <v>44403.608298611114</v>
      </c>
    </row>
    <row r="153" spans="1:17" ht="18" x14ac:dyDescent="0.25">
      <c r="A153" s="141" t="str">
        <f>VLOOKUP(E153,'LISTADO ATM'!$A$2:$C$902,3,0)</f>
        <v>NORTE</v>
      </c>
      <c r="B153" s="138" t="s">
        <v>2681</v>
      </c>
      <c r="C153" s="99">
        <v>44403.4840625</v>
      </c>
      <c r="D153" s="99" t="s">
        <v>2465</v>
      </c>
      <c r="E153" s="133">
        <v>154</v>
      </c>
      <c r="F153" s="141" t="str">
        <f>VLOOKUP(E153,VIP!$A$2:$O14687,2,0)</f>
        <v>DRBR154</v>
      </c>
      <c r="G153" s="141" t="str">
        <f>VLOOKUP(E153,'LISTADO ATM'!$A$2:$B$901,2,0)</f>
        <v xml:space="preserve">ATM Oficina Sánchez </v>
      </c>
      <c r="H153" s="141" t="str">
        <f>VLOOKUP(E153,VIP!$A$2:$O19648,7,FALSE)</f>
        <v>Si</v>
      </c>
      <c r="I153" s="141" t="str">
        <f>VLOOKUP(E153,VIP!$A$2:$O11613,8,FALSE)</f>
        <v>Si</v>
      </c>
      <c r="J153" s="141" t="str">
        <f>VLOOKUP(E153,VIP!$A$2:$O11563,8,FALSE)</f>
        <v>Si</v>
      </c>
      <c r="K153" s="141" t="str">
        <f>VLOOKUP(E153,VIP!$A$2:$O15137,6,0)</f>
        <v>SI</v>
      </c>
      <c r="L153" s="142" t="s">
        <v>2414</v>
      </c>
      <c r="M153" s="162" t="s">
        <v>2541</v>
      </c>
      <c r="N153" s="98" t="s">
        <v>2449</v>
      </c>
      <c r="O153" s="141" t="s">
        <v>2624</v>
      </c>
      <c r="P153" s="141"/>
      <c r="Q153" s="161">
        <v>44403.608298611114</v>
      </c>
    </row>
    <row r="154" spans="1:17" ht="18" x14ac:dyDescent="0.25">
      <c r="A154" s="141" t="str">
        <f>VLOOKUP(E154,'LISTADO ATM'!$A$2:$C$902,3,0)</f>
        <v>SUR</v>
      </c>
      <c r="B154" s="138" t="s">
        <v>2674</v>
      </c>
      <c r="C154" s="99">
        <v>44403.548171296294</v>
      </c>
      <c r="D154" s="99" t="s">
        <v>2465</v>
      </c>
      <c r="E154" s="133">
        <v>48</v>
      </c>
      <c r="F154" s="141" t="str">
        <f>VLOOKUP(E154,VIP!$A$2:$O14680,2,0)</f>
        <v>DRBR048</v>
      </c>
      <c r="G154" s="141" t="str">
        <f>VLOOKUP(E154,'LISTADO ATM'!$A$2:$B$901,2,0)</f>
        <v xml:space="preserve">ATM Autoservicio Neiba I </v>
      </c>
      <c r="H154" s="141" t="str">
        <f>VLOOKUP(E154,VIP!$A$2:$O19641,7,FALSE)</f>
        <v>Si</v>
      </c>
      <c r="I154" s="141" t="str">
        <f>VLOOKUP(E154,VIP!$A$2:$O11606,8,FALSE)</f>
        <v>Si</v>
      </c>
      <c r="J154" s="141" t="str">
        <f>VLOOKUP(E154,VIP!$A$2:$O11556,8,FALSE)</f>
        <v>Si</v>
      </c>
      <c r="K154" s="141" t="str">
        <f>VLOOKUP(E154,VIP!$A$2:$O15130,6,0)</f>
        <v>SI</v>
      </c>
      <c r="L154" s="142" t="s">
        <v>2414</v>
      </c>
      <c r="M154" s="162" t="s">
        <v>2541</v>
      </c>
      <c r="N154" s="98" t="s">
        <v>2449</v>
      </c>
      <c r="O154" s="141" t="s">
        <v>2624</v>
      </c>
      <c r="P154" s="141"/>
      <c r="Q154" s="161">
        <v>44403.789583333331</v>
      </c>
    </row>
    <row r="155" spans="1:17" ht="18" x14ac:dyDescent="0.25">
      <c r="A155" s="141" t="str">
        <f>VLOOKUP(E155,'LISTADO ATM'!$A$2:$C$902,3,0)</f>
        <v>DISTRITO NACIONAL</v>
      </c>
      <c r="B155" s="138" t="s">
        <v>2673</v>
      </c>
      <c r="C155" s="99">
        <v>44403.549490740741</v>
      </c>
      <c r="D155" s="99" t="s">
        <v>2465</v>
      </c>
      <c r="E155" s="133">
        <v>734</v>
      </c>
      <c r="F155" s="141" t="str">
        <f>VLOOKUP(E155,VIP!$A$2:$O14679,2,0)</f>
        <v>DRBR178</v>
      </c>
      <c r="G155" s="141" t="str">
        <f>VLOOKUP(E155,'LISTADO ATM'!$A$2:$B$901,2,0)</f>
        <v xml:space="preserve">ATM Oficina Independencia I </v>
      </c>
      <c r="H155" s="141" t="str">
        <f>VLOOKUP(E155,VIP!$A$2:$O19640,7,FALSE)</f>
        <v>Si</v>
      </c>
      <c r="I155" s="141" t="str">
        <f>VLOOKUP(E155,VIP!$A$2:$O11605,8,FALSE)</f>
        <v>Si</v>
      </c>
      <c r="J155" s="141" t="str">
        <f>VLOOKUP(E155,VIP!$A$2:$O11555,8,FALSE)</f>
        <v>Si</v>
      </c>
      <c r="K155" s="141" t="str">
        <f>VLOOKUP(E155,VIP!$A$2:$O15129,6,0)</f>
        <v>SI</v>
      </c>
      <c r="L155" s="142" t="s">
        <v>2414</v>
      </c>
      <c r="M155" s="162" t="s">
        <v>2541</v>
      </c>
      <c r="N155" s="98" t="s">
        <v>2449</v>
      </c>
      <c r="O155" s="141" t="s">
        <v>2624</v>
      </c>
      <c r="P155" s="141"/>
      <c r="Q155" s="161">
        <v>44403.786111111112</v>
      </c>
    </row>
    <row r="156" spans="1:17" ht="18" x14ac:dyDescent="0.25">
      <c r="A156" s="141" t="str">
        <f>VLOOKUP(E156,'LISTADO ATM'!$A$2:$C$902,3,0)</f>
        <v>SUR</v>
      </c>
      <c r="B156" s="138" t="s">
        <v>2671</v>
      </c>
      <c r="C156" s="99">
        <v>44403.552881944444</v>
      </c>
      <c r="D156" s="99" t="s">
        <v>2445</v>
      </c>
      <c r="E156" s="133">
        <v>750</v>
      </c>
      <c r="F156" s="141" t="str">
        <f>VLOOKUP(E156,VIP!$A$2:$O14677,2,0)</f>
        <v>DRBR265</v>
      </c>
      <c r="G156" s="141" t="str">
        <f>VLOOKUP(E156,'LISTADO ATM'!$A$2:$B$901,2,0)</f>
        <v xml:space="preserve">ATM UNP Duvergé </v>
      </c>
      <c r="H156" s="141" t="str">
        <f>VLOOKUP(E156,VIP!$A$2:$O19638,7,FALSE)</f>
        <v>Si</v>
      </c>
      <c r="I156" s="141" t="str">
        <f>VLOOKUP(E156,VIP!$A$2:$O11603,8,FALSE)</f>
        <v>Si</v>
      </c>
      <c r="J156" s="141" t="str">
        <f>VLOOKUP(E156,VIP!$A$2:$O11553,8,FALSE)</f>
        <v>Si</v>
      </c>
      <c r="K156" s="141" t="str">
        <f>VLOOKUP(E156,VIP!$A$2:$O15127,6,0)</f>
        <v>SI</v>
      </c>
      <c r="L156" s="142" t="s">
        <v>2414</v>
      </c>
      <c r="M156" s="162" t="s">
        <v>2541</v>
      </c>
      <c r="N156" s="98" t="s">
        <v>2449</v>
      </c>
      <c r="O156" s="141" t="s">
        <v>2450</v>
      </c>
      <c r="P156" s="141"/>
      <c r="Q156" s="161">
        <v>44403.789583333331</v>
      </c>
    </row>
    <row r="157" spans="1:17" ht="18" x14ac:dyDescent="0.25">
      <c r="A157" s="141" t="str">
        <f>VLOOKUP(E157,'LISTADO ATM'!$A$2:$C$902,3,0)</f>
        <v>SUR</v>
      </c>
      <c r="B157" s="138" t="s">
        <v>2669</v>
      </c>
      <c r="C157" s="99">
        <v>44403.562326388892</v>
      </c>
      <c r="D157" s="99" t="s">
        <v>2445</v>
      </c>
      <c r="E157" s="133">
        <v>873</v>
      </c>
      <c r="F157" s="141" t="str">
        <f>VLOOKUP(E157,VIP!$A$2:$O14675,2,0)</f>
        <v>DRBR873</v>
      </c>
      <c r="G157" s="141" t="str">
        <f>VLOOKUP(E157,'LISTADO ATM'!$A$2:$B$901,2,0)</f>
        <v xml:space="preserve">ATM Centro de Caja San Cristóbal II </v>
      </c>
      <c r="H157" s="141" t="str">
        <f>VLOOKUP(E157,VIP!$A$2:$O19636,7,FALSE)</f>
        <v>Si</v>
      </c>
      <c r="I157" s="141" t="str">
        <f>VLOOKUP(E157,VIP!$A$2:$O11601,8,FALSE)</f>
        <v>Si</v>
      </c>
      <c r="J157" s="141" t="str">
        <f>VLOOKUP(E157,VIP!$A$2:$O11551,8,FALSE)</f>
        <v>Si</v>
      </c>
      <c r="K157" s="141" t="str">
        <f>VLOOKUP(E157,VIP!$A$2:$O15125,6,0)</f>
        <v>SI</v>
      </c>
      <c r="L157" s="142" t="s">
        <v>2414</v>
      </c>
      <c r="M157" s="162" t="s">
        <v>2541</v>
      </c>
      <c r="N157" s="98" t="s">
        <v>2449</v>
      </c>
      <c r="O157" s="141" t="s">
        <v>2450</v>
      </c>
      <c r="P157" s="141"/>
      <c r="Q157" s="161">
        <v>44403.608298611114</v>
      </c>
    </row>
    <row r="158" spans="1:17" ht="18" x14ac:dyDescent="0.25">
      <c r="A158" s="141" t="str">
        <f>VLOOKUP(E158,'LISTADO ATM'!$A$2:$C$902,3,0)</f>
        <v>SUR</v>
      </c>
      <c r="B158" s="138" t="s">
        <v>2668</v>
      </c>
      <c r="C158" s="99">
        <v>44403.563923611109</v>
      </c>
      <c r="D158" s="99" t="s">
        <v>2445</v>
      </c>
      <c r="E158" s="133">
        <v>84</v>
      </c>
      <c r="F158" s="141" t="str">
        <f>VLOOKUP(E158,VIP!$A$2:$O14674,2,0)</f>
        <v>DRBR084</v>
      </c>
      <c r="G158" s="141" t="str">
        <f>VLOOKUP(E158,'LISTADO ATM'!$A$2:$B$901,2,0)</f>
        <v xml:space="preserve">ATM Oficina Multicentro Sirena San Cristóbal </v>
      </c>
      <c r="H158" s="141" t="str">
        <f>VLOOKUP(E158,VIP!$A$2:$O19635,7,FALSE)</f>
        <v>Si</v>
      </c>
      <c r="I158" s="141" t="str">
        <f>VLOOKUP(E158,VIP!$A$2:$O11600,8,FALSE)</f>
        <v>Si</v>
      </c>
      <c r="J158" s="141" t="str">
        <f>VLOOKUP(E158,VIP!$A$2:$O11550,8,FALSE)</f>
        <v>Si</v>
      </c>
      <c r="K158" s="141" t="str">
        <f>VLOOKUP(E158,VIP!$A$2:$O15124,6,0)</f>
        <v>SI</v>
      </c>
      <c r="L158" s="142" t="s">
        <v>2414</v>
      </c>
      <c r="M158" s="162" t="s">
        <v>2541</v>
      </c>
      <c r="N158" s="98" t="s">
        <v>2449</v>
      </c>
      <c r="O158" s="141" t="s">
        <v>2450</v>
      </c>
      <c r="P158" s="141"/>
      <c r="Q158" s="161">
        <v>44403.608298611114</v>
      </c>
    </row>
    <row r="159" spans="1:17" ht="18" x14ac:dyDescent="0.25">
      <c r="A159" s="141" t="str">
        <f>VLOOKUP(E159,'LISTADO ATM'!$A$2:$C$902,3,0)</f>
        <v>NORTE</v>
      </c>
      <c r="B159" s="138" t="s">
        <v>2666</v>
      </c>
      <c r="C159" s="99">
        <v>44403.569861111115</v>
      </c>
      <c r="D159" s="99" t="s">
        <v>2465</v>
      </c>
      <c r="E159" s="133">
        <v>350</v>
      </c>
      <c r="F159" s="141" t="str">
        <f>VLOOKUP(E159,VIP!$A$2:$O14672,2,0)</f>
        <v>DRBR350</v>
      </c>
      <c r="G159" s="141" t="str">
        <f>VLOOKUP(E159,'LISTADO ATM'!$A$2:$B$901,2,0)</f>
        <v xml:space="preserve">ATM Oficina Villa Tapia </v>
      </c>
      <c r="H159" s="141" t="str">
        <f>VLOOKUP(E159,VIP!$A$2:$O19633,7,FALSE)</f>
        <v>Si</v>
      </c>
      <c r="I159" s="141" t="str">
        <f>VLOOKUP(E159,VIP!$A$2:$O11598,8,FALSE)</f>
        <v>Si</v>
      </c>
      <c r="J159" s="141" t="str">
        <f>VLOOKUP(E159,VIP!$A$2:$O11548,8,FALSE)</f>
        <v>Si</v>
      </c>
      <c r="K159" s="141" t="str">
        <f>VLOOKUP(E159,VIP!$A$2:$O15122,6,0)</f>
        <v>NO</v>
      </c>
      <c r="L159" s="142" t="s">
        <v>2414</v>
      </c>
      <c r="M159" s="162" t="s">
        <v>2541</v>
      </c>
      <c r="N159" s="98" t="s">
        <v>2449</v>
      </c>
      <c r="O159" s="141" t="s">
        <v>2624</v>
      </c>
      <c r="P159" s="141"/>
      <c r="Q159" s="161">
        <v>44403.790277777778</v>
      </c>
    </row>
    <row r="160" spans="1:17" ht="18" x14ac:dyDescent="0.25">
      <c r="A160" s="141" t="str">
        <f>VLOOKUP(E160,'LISTADO ATM'!$A$2:$C$902,3,0)</f>
        <v>NORTE</v>
      </c>
      <c r="B160" s="138" t="s">
        <v>2665</v>
      </c>
      <c r="C160" s="99">
        <v>44403.571400462963</v>
      </c>
      <c r="D160" s="99" t="s">
        <v>2593</v>
      </c>
      <c r="E160" s="133">
        <v>304</v>
      </c>
      <c r="F160" s="141" t="str">
        <f>VLOOKUP(E160,VIP!$A$2:$O14671,2,0)</f>
        <v>DRBR304</v>
      </c>
      <c r="G160" s="141" t="str">
        <f>VLOOKUP(E160,'LISTADO ATM'!$A$2:$B$901,2,0)</f>
        <v xml:space="preserve">ATM Multicentro La Sirena Estrella Sadhala </v>
      </c>
      <c r="H160" s="141" t="str">
        <f>VLOOKUP(E160,VIP!$A$2:$O19632,7,FALSE)</f>
        <v>Si</v>
      </c>
      <c r="I160" s="141" t="str">
        <f>VLOOKUP(E160,VIP!$A$2:$O11597,8,FALSE)</f>
        <v>Si</v>
      </c>
      <c r="J160" s="141" t="str">
        <f>VLOOKUP(E160,VIP!$A$2:$O11547,8,FALSE)</f>
        <v>Si</v>
      </c>
      <c r="K160" s="141" t="str">
        <f>VLOOKUP(E160,VIP!$A$2:$O15121,6,0)</f>
        <v>NO</v>
      </c>
      <c r="L160" s="142" t="s">
        <v>2414</v>
      </c>
      <c r="M160" s="162" t="s">
        <v>2541</v>
      </c>
      <c r="N160" s="98" t="s">
        <v>2449</v>
      </c>
      <c r="O160" s="141" t="s">
        <v>2596</v>
      </c>
      <c r="P160" s="141"/>
      <c r="Q160" s="161">
        <v>44403.790277777778</v>
      </c>
    </row>
    <row r="161" spans="1:17" ht="18" x14ac:dyDescent="0.25">
      <c r="A161" s="141" t="str">
        <f>VLOOKUP(E161,'LISTADO ATM'!$A$2:$C$902,3,0)</f>
        <v>DISTRITO NACIONAL</v>
      </c>
      <c r="B161" s="138" t="s">
        <v>2664</v>
      </c>
      <c r="C161" s="99">
        <v>44403.572534722225</v>
      </c>
      <c r="D161" s="99" t="s">
        <v>2445</v>
      </c>
      <c r="E161" s="133">
        <v>422</v>
      </c>
      <c r="F161" s="141" t="str">
        <f>VLOOKUP(E161,VIP!$A$2:$O14670,2,0)</f>
        <v>DRBR422</v>
      </c>
      <c r="G161" s="141" t="str">
        <f>VLOOKUP(E161,'LISTADO ATM'!$A$2:$B$901,2,0)</f>
        <v xml:space="preserve">ATM Olé Manoguayabo </v>
      </c>
      <c r="H161" s="141" t="str">
        <f>VLOOKUP(E161,VIP!$A$2:$O19631,7,FALSE)</f>
        <v>Si</v>
      </c>
      <c r="I161" s="141" t="str">
        <f>VLOOKUP(E161,VIP!$A$2:$O11596,8,FALSE)</f>
        <v>Si</v>
      </c>
      <c r="J161" s="141" t="str">
        <f>VLOOKUP(E161,VIP!$A$2:$O11546,8,FALSE)</f>
        <v>Si</v>
      </c>
      <c r="K161" s="141" t="str">
        <f>VLOOKUP(E161,VIP!$A$2:$O15120,6,0)</f>
        <v>NO</v>
      </c>
      <c r="L161" s="142" t="s">
        <v>2414</v>
      </c>
      <c r="M161" s="162" t="s">
        <v>2541</v>
      </c>
      <c r="N161" s="98" t="s">
        <v>2449</v>
      </c>
      <c r="O161" s="141" t="s">
        <v>2450</v>
      </c>
      <c r="P161" s="141"/>
      <c r="Q161" s="161">
        <v>44403.608298611114</v>
      </c>
    </row>
    <row r="162" spans="1:17" ht="18" x14ac:dyDescent="0.25">
      <c r="A162" s="141" t="str">
        <f>VLOOKUP(E162,'LISTADO ATM'!$A$2:$C$902,3,0)</f>
        <v>DISTRITO NACIONAL</v>
      </c>
      <c r="B162" s="138">
        <v>3335965756</v>
      </c>
      <c r="C162" s="99">
        <v>44401.490555555552</v>
      </c>
      <c r="D162" s="99" t="s">
        <v>2177</v>
      </c>
      <c r="E162" s="133">
        <v>325</v>
      </c>
      <c r="F162" s="141" t="str">
        <f>VLOOKUP(E162,VIP!$A$2:$O14596,2,0)</f>
        <v>DRBR325</v>
      </c>
      <c r="G162" s="141" t="str">
        <f>VLOOKUP(E162,'LISTADO ATM'!$A$2:$B$901,2,0)</f>
        <v>ATM Casa Edwin</v>
      </c>
      <c r="H162" s="141" t="str">
        <f>VLOOKUP(E162,VIP!$A$2:$O19557,7,FALSE)</f>
        <v>Si</v>
      </c>
      <c r="I162" s="141" t="str">
        <f>VLOOKUP(E162,VIP!$A$2:$O11522,8,FALSE)</f>
        <v>Si</v>
      </c>
      <c r="J162" s="141" t="str">
        <f>VLOOKUP(E162,VIP!$A$2:$O11472,8,FALSE)</f>
        <v>Si</v>
      </c>
      <c r="K162" s="141" t="str">
        <f>VLOOKUP(E162,VIP!$A$2:$O15046,6,0)</f>
        <v>NO</v>
      </c>
      <c r="L162" s="142" t="s">
        <v>2461</v>
      </c>
      <c r="M162" s="162" t="s">
        <v>2541</v>
      </c>
      <c r="N162" s="162" t="s">
        <v>2649</v>
      </c>
      <c r="O162" s="141" t="s">
        <v>2451</v>
      </c>
      <c r="P162" s="141"/>
      <c r="Q162" s="161">
        <v>44403.608298611114</v>
      </c>
    </row>
    <row r="163" spans="1:17" ht="18" x14ac:dyDescent="0.25">
      <c r="A163" s="141" t="str">
        <f>VLOOKUP(E163,'LISTADO ATM'!$A$2:$C$902,3,0)</f>
        <v>DISTRITO NACIONAL</v>
      </c>
      <c r="B163" s="138">
        <v>3335965849</v>
      </c>
      <c r="C163" s="99">
        <v>44401.636655092596</v>
      </c>
      <c r="D163" s="99" t="s">
        <v>2177</v>
      </c>
      <c r="E163" s="133">
        <v>149</v>
      </c>
      <c r="F163" s="141" t="str">
        <f>VLOOKUP(E163,VIP!$A$2:$O14574,2,0)</f>
        <v>DRBR149</v>
      </c>
      <c r="G163" s="141" t="str">
        <f>VLOOKUP(E163,'LISTADO ATM'!$A$2:$B$901,2,0)</f>
        <v>ATM Estación Metro Concepción</v>
      </c>
      <c r="H163" s="141" t="str">
        <f>VLOOKUP(E163,VIP!$A$2:$O19535,7,FALSE)</f>
        <v>N/A</v>
      </c>
      <c r="I163" s="141" t="str">
        <f>VLOOKUP(E163,VIP!$A$2:$O11500,8,FALSE)</f>
        <v>N/A</v>
      </c>
      <c r="J163" s="141" t="str">
        <f>VLOOKUP(E163,VIP!$A$2:$O11450,8,FALSE)</f>
        <v>N/A</v>
      </c>
      <c r="K163" s="141" t="str">
        <f>VLOOKUP(E163,VIP!$A$2:$O15024,6,0)</f>
        <v>N/A</v>
      </c>
      <c r="L163" s="142" t="s">
        <v>2461</v>
      </c>
      <c r="M163" s="162" t="s">
        <v>2541</v>
      </c>
      <c r="N163" s="162" t="s">
        <v>2649</v>
      </c>
      <c r="O163" s="141" t="s">
        <v>2451</v>
      </c>
      <c r="P163" s="141"/>
      <c r="Q163" s="161">
        <v>44403.444976851853</v>
      </c>
    </row>
    <row r="164" spans="1:17" ht="18" x14ac:dyDescent="0.25">
      <c r="A164" s="141" t="str">
        <f>VLOOKUP(E164,'LISTADO ATM'!$A$2:$C$902,3,0)</f>
        <v>DISTRITO NACIONAL</v>
      </c>
      <c r="B164" s="138">
        <v>3335965950</v>
      </c>
      <c r="C164" s="99">
        <v>44401.832673611112</v>
      </c>
      <c r="D164" s="99" t="s">
        <v>2177</v>
      </c>
      <c r="E164" s="133">
        <v>525</v>
      </c>
      <c r="F164" s="141" t="str">
        <f>VLOOKUP(E164,VIP!$A$2:$O14601,2,0)</f>
        <v>DRBR525</v>
      </c>
      <c r="G164" s="141" t="str">
        <f>VLOOKUP(E164,'LISTADO ATM'!$A$2:$B$901,2,0)</f>
        <v>ATM S/M Bravo Las Americas</v>
      </c>
      <c r="H164" s="141" t="str">
        <f>VLOOKUP(E164,VIP!$A$2:$O19562,7,FALSE)</f>
        <v>Si</v>
      </c>
      <c r="I164" s="141" t="str">
        <f>VLOOKUP(E164,VIP!$A$2:$O11527,8,FALSE)</f>
        <v>Si</v>
      </c>
      <c r="J164" s="141" t="str">
        <f>VLOOKUP(E164,VIP!$A$2:$O11477,8,FALSE)</f>
        <v>Si</v>
      </c>
      <c r="K164" s="141" t="str">
        <f>VLOOKUP(E164,VIP!$A$2:$O15051,6,0)</f>
        <v>NO</v>
      </c>
      <c r="L164" s="142" t="s">
        <v>2461</v>
      </c>
      <c r="M164" s="162" t="s">
        <v>2541</v>
      </c>
      <c r="N164" s="162" t="s">
        <v>2649</v>
      </c>
      <c r="O164" s="141" t="s">
        <v>2451</v>
      </c>
      <c r="P164" s="141"/>
      <c r="Q164" s="161">
        <v>44403.608298611114</v>
      </c>
    </row>
    <row r="165" spans="1:17" ht="18" x14ac:dyDescent="0.25">
      <c r="A165" s="141" t="str">
        <f>VLOOKUP(E165,'LISTADO ATM'!$A$2:$C$902,3,0)</f>
        <v>SUR</v>
      </c>
      <c r="B165" s="138">
        <v>3335965980</v>
      </c>
      <c r="C165" s="99">
        <v>44401.955983796295</v>
      </c>
      <c r="D165" s="99" t="s">
        <v>2177</v>
      </c>
      <c r="E165" s="133">
        <v>101</v>
      </c>
      <c r="F165" s="141" t="str">
        <f>VLOOKUP(E165,VIP!$A$2:$O14577,2,0)</f>
        <v>DRBR101</v>
      </c>
      <c r="G165" s="141" t="str">
        <f>VLOOKUP(E165,'LISTADO ATM'!$A$2:$B$901,2,0)</f>
        <v xml:space="preserve">ATM Oficina San Juan de la Maguana I </v>
      </c>
      <c r="H165" s="141" t="str">
        <f>VLOOKUP(E165,VIP!$A$2:$O19538,7,FALSE)</f>
        <v>Si</v>
      </c>
      <c r="I165" s="141" t="str">
        <f>VLOOKUP(E165,VIP!$A$2:$O11503,8,FALSE)</f>
        <v>Si</v>
      </c>
      <c r="J165" s="141" t="str">
        <f>VLOOKUP(E165,VIP!$A$2:$O11453,8,FALSE)</f>
        <v>Si</v>
      </c>
      <c r="K165" s="141" t="str">
        <f>VLOOKUP(E165,VIP!$A$2:$O15027,6,0)</f>
        <v>SI</v>
      </c>
      <c r="L165" s="142" t="s">
        <v>2461</v>
      </c>
      <c r="M165" s="162" t="s">
        <v>2541</v>
      </c>
      <c r="N165" s="162" t="s">
        <v>2649</v>
      </c>
      <c r="O165" s="141" t="s">
        <v>2451</v>
      </c>
      <c r="P165" s="141"/>
      <c r="Q165" s="161">
        <v>44403.444976851853</v>
      </c>
    </row>
    <row r="166" spans="1:17" ht="18" x14ac:dyDescent="0.25">
      <c r="A166" s="141" t="str">
        <f>VLOOKUP(E166,'LISTADO ATM'!$A$2:$C$902,3,0)</f>
        <v>NORTE</v>
      </c>
      <c r="B166" s="138">
        <v>3335966028</v>
      </c>
      <c r="C166" s="99">
        <v>44402.479050925926</v>
      </c>
      <c r="D166" s="99" t="s">
        <v>2178</v>
      </c>
      <c r="E166" s="133">
        <v>310</v>
      </c>
      <c r="F166" s="141" t="str">
        <f>VLOOKUP(E166,VIP!$A$2:$O14633,2,0)</f>
        <v>DRBR310</v>
      </c>
      <c r="G166" s="141" t="str">
        <f>VLOOKUP(E166,'LISTADO ATM'!$A$2:$B$901,2,0)</f>
        <v xml:space="preserve">ATM Farmacia San Judas Tadeo Jarabacoa </v>
      </c>
      <c r="H166" s="141" t="str">
        <f>VLOOKUP(E166,VIP!$A$2:$O19594,7,FALSE)</f>
        <v>Si</v>
      </c>
      <c r="I166" s="141" t="str">
        <f>VLOOKUP(E166,VIP!$A$2:$O11559,8,FALSE)</f>
        <v>Si</v>
      </c>
      <c r="J166" s="141" t="str">
        <f>VLOOKUP(E166,VIP!$A$2:$O11509,8,FALSE)</f>
        <v>Si</v>
      </c>
      <c r="K166" s="141" t="str">
        <f>VLOOKUP(E166,VIP!$A$2:$O15083,6,0)</f>
        <v>NO</v>
      </c>
      <c r="L166" s="142" t="s">
        <v>2461</v>
      </c>
      <c r="M166" s="162" t="s">
        <v>2541</v>
      </c>
      <c r="N166" s="98" t="s">
        <v>2449</v>
      </c>
      <c r="O166" s="141" t="s">
        <v>2581</v>
      </c>
      <c r="P166" s="141"/>
      <c r="Q166" s="161">
        <v>44403.608298611114</v>
      </c>
    </row>
    <row r="167" spans="1:17" ht="18" x14ac:dyDescent="0.25">
      <c r="A167" s="141" t="str">
        <f>VLOOKUP(E167,'LISTADO ATM'!$A$2:$C$902,3,0)</f>
        <v>SUR</v>
      </c>
      <c r="B167" s="138">
        <v>3335966031</v>
      </c>
      <c r="C167" s="99">
        <v>44402.48846064815</v>
      </c>
      <c r="D167" s="99" t="s">
        <v>2177</v>
      </c>
      <c r="E167" s="133">
        <v>780</v>
      </c>
      <c r="F167" s="141" t="str">
        <f>VLOOKUP(E167,VIP!$A$2:$O14631,2,0)</f>
        <v>DRBR041</v>
      </c>
      <c r="G167" s="141" t="str">
        <f>VLOOKUP(E167,'LISTADO ATM'!$A$2:$B$901,2,0)</f>
        <v xml:space="preserve">ATM Oficina Barahona I </v>
      </c>
      <c r="H167" s="141" t="str">
        <f>VLOOKUP(E167,VIP!$A$2:$O19592,7,FALSE)</f>
        <v>Si</v>
      </c>
      <c r="I167" s="141" t="str">
        <f>VLOOKUP(E167,VIP!$A$2:$O11557,8,FALSE)</f>
        <v>Si</v>
      </c>
      <c r="J167" s="141" t="str">
        <f>VLOOKUP(E167,VIP!$A$2:$O11507,8,FALSE)</f>
        <v>Si</v>
      </c>
      <c r="K167" s="141" t="str">
        <f>VLOOKUP(E167,VIP!$A$2:$O15081,6,0)</f>
        <v>SI</v>
      </c>
      <c r="L167" s="142" t="s">
        <v>2461</v>
      </c>
      <c r="M167" s="162" t="s">
        <v>2541</v>
      </c>
      <c r="N167" s="162" t="s">
        <v>2649</v>
      </c>
      <c r="O167" s="141" t="s">
        <v>2451</v>
      </c>
      <c r="P167" s="141"/>
      <c r="Q167" s="161">
        <v>44403.444976851853</v>
      </c>
    </row>
    <row r="168" spans="1:17" ht="18" x14ac:dyDescent="0.25">
      <c r="A168" s="141" t="str">
        <f>VLOOKUP(E168,'LISTADO ATM'!$A$2:$C$902,3,0)</f>
        <v>NORTE</v>
      </c>
      <c r="B168" s="138">
        <v>3335966038</v>
      </c>
      <c r="C168" s="99">
        <v>44402.540752314817</v>
      </c>
      <c r="D168" s="99" t="s">
        <v>2177</v>
      </c>
      <c r="E168" s="133">
        <v>92</v>
      </c>
      <c r="F168" s="141" t="str">
        <f>VLOOKUP(E168,VIP!$A$2:$O14626,2,0)</f>
        <v>DRBR092</v>
      </c>
      <c r="G168" s="141" t="str">
        <f>VLOOKUP(E168,'LISTADO ATM'!$A$2:$B$901,2,0)</f>
        <v xml:space="preserve">ATM Oficina Salcedo </v>
      </c>
      <c r="H168" s="141" t="str">
        <f>VLOOKUP(E168,VIP!$A$2:$O19587,7,FALSE)</f>
        <v>Si</v>
      </c>
      <c r="I168" s="141" t="str">
        <f>VLOOKUP(E168,VIP!$A$2:$O11552,8,FALSE)</f>
        <v>Si</v>
      </c>
      <c r="J168" s="141" t="str">
        <f>VLOOKUP(E168,VIP!$A$2:$O11502,8,FALSE)</f>
        <v>Si</v>
      </c>
      <c r="K168" s="141" t="str">
        <f>VLOOKUP(E168,VIP!$A$2:$O15076,6,0)</f>
        <v>SI</v>
      </c>
      <c r="L168" s="142" t="s">
        <v>2461</v>
      </c>
      <c r="M168" s="162" t="s">
        <v>2541</v>
      </c>
      <c r="N168" s="162" t="s">
        <v>2649</v>
      </c>
      <c r="O168" s="141" t="s">
        <v>2451</v>
      </c>
      <c r="P168" s="141"/>
      <c r="Q168" s="161">
        <v>44403.444976851853</v>
      </c>
    </row>
    <row r="169" spans="1:17" ht="18" x14ac:dyDescent="0.25">
      <c r="A169" s="141" t="str">
        <f>VLOOKUP(E169,'LISTADO ATM'!$A$2:$C$902,3,0)</f>
        <v>DISTRITO NACIONAL</v>
      </c>
      <c r="B169" s="138">
        <v>3335966041</v>
      </c>
      <c r="C169" s="99">
        <v>44402.565648148149</v>
      </c>
      <c r="D169" s="99" t="s">
        <v>2177</v>
      </c>
      <c r="E169" s="133">
        <v>35</v>
      </c>
      <c r="F169" s="141" t="str">
        <f>VLOOKUP(E169,VIP!$A$2:$O14624,2,0)</f>
        <v>DRBR035</v>
      </c>
      <c r="G169" s="141" t="str">
        <f>VLOOKUP(E169,'LISTADO ATM'!$A$2:$B$901,2,0)</f>
        <v xml:space="preserve">ATM Dirección General de Aduanas I </v>
      </c>
      <c r="H169" s="141" t="str">
        <f>VLOOKUP(E169,VIP!$A$2:$O19585,7,FALSE)</f>
        <v>Si</v>
      </c>
      <c r="I169" s="141" t="str">
        <f>VLOOKUP(E169,VIP!$A$2:$O11550,8,FALSE)</f>
        <v>Si</v>
      </c>
      <c r="J169" s="141" t="str">
        <f>VLOOKUP(E169,VIP!$A$2:$O11500,8,FALSE)</f>
        <v>Si</v>
      </c>
      <c r="K169" s="141" t="str">
        <f>VLOOKUP(E169,VIP!$A$2:$O15074,6,0)</f>
        <v>NO</v>
      </c>
      <c r="L169" s="142" t="s">
        <v>2461</v>
      </c>
      <c r="M169" s="162" t="s">
        <v>2541</v>
      </c>
      <c r="N169" s="162" t="s">
        <v>2649</v>
      </c>
      <c r="O169" s="141" t="s">
        <v>2451</v>
      </c>
      <c r="P169" s="141"/>
      <c r="Q169" s="161">
        <v>44403.608298611114</v>
      </c>
    </row>
    <row r="170" spans="1:17" ht="18" x14ac:dyDescent="0.25">
      <c r="A170" s="141" t="str">
        <f>VLOOKUP(E170,'LISTADO ATM'!$A$2:$C$902,3,0)</f>
        <v>ESTE</v>
      </c>
      <c r="B170" s="138">
        <v>3335966095</v>
      </c>
      <c r="C170" s="99">
        <v>44402.723564814813</v>
      </c>
      <c r="D170" s="99" t="s">
        <v>2177</v>
      </c>
      <c r="E170" s="133">
        <v>268</v>
      </c>
      <c r="F170" s="141" t="str">
        <f>VLOOKUP(E170,VIP!$A$2:$O14656,2,0)</f>
        <v>DRBR268</v>
      </c>
      <c r="G170" s="141" t="str">
        <f>VLOOKUP(E170,'LISTADO ATM'!$A$2:$B$901,2,0)</f>
        <v xml:space="preserve">ATM Autobanco La Altagracia (Higuey) </v>
      </c>
      <c r="H170" s="141" t="str">
        <f>VLOOKUP(E170,VIP!$A$2:$O19617,7,FALSE)</f>
        <v>Si</v>
      </c>
      <c r="I170" s="141" t="str">
        <f>VLOOKUP(E170,VIP!$A$2:$O11582,8,FALSE)</f>
        <v>Si</v>
      </c>
      <c r="J170" s="141" t="str">
        <f>VLOOKUP(E170,VIP!$A$2:$O11532,8,FALSE)</f>
        <v>Si</v>
      </c>
      <c r="K170" s="141" t="str">
        <f>VLOOKUP(E170,VIP!$A$2:$O15106,6,0)</f>
        <v>NO</v>
      </c>
      <c r="L170" s="142" t="s">
        <v>2461</v>
      </c>
      <c r="M170" s="162" t="s">
        <v>2541</v>
      </c>
      <c r="N170" s="98" t="s">
        <v>2449</v>
      </c>
      <c r="O170" s="141" t="s">
        <v>2451</v>
      </c>
      <c r="P170" s="141"/>
      <c r="Q170" s="161">
        <v>44403.608298611114</v>
      </c>
    </row>
    <row r="171" spans="1:17" ht="18" x14ac:dyDescent="0.25">
      <c r="A171" s="141" t="str">
        <f>VLOOKUP(E171,'LISTADO ATM'!$A$2:$C$902,3,0)</f>
        <v>NORTE</v>
      </c>
      <c r="B171" s="138">
        <v>3335966111</v>
      </c>
      <c r="C171" s="99">
        <v>44402.770567129628</v>
      </c>
      <c r="D171" s="99" t="s">
        <v>2178</v>
      </c>
      <c r="E171" s="133">
        <v>396</v>
      </c>
      <c r="F171" s="141" t="str">
        <f>VLOOKUP(E171,VIP!$A$2:$O14641,2,0)</f>
        <v>DRBR396</v>
      </c>
      <c r="G171" s="141" t="str">
        <f>VLOOKUP(E171,'LISTADO ATM'!$A$2:$B$901,2,0)</f>
        <v xml:space="preserve">ATM Oficina Plaza Ulloa (La Fuente) </v>
      </c>
      <c r="H171" s="141" t="str">
        <f>VLOOKUP(E171,VIP!$A$2:$O19602,7,FALSE)</f>
        <v>Si</v>
      </c>
      <c r="I171" s="141" t="str">
        <f>VLOOKUP(E171,VIP!$A$2:$O11567,8,FALSE)</f>
        <v>Si</v>
      </c>
      <c r="J171" s="141" t="str">
        <f>VLOOKUP(E171,VIP!$A$2:$O11517,8,FALSE)</f>
        <v>Si</v>
      </c>
      <c r="K171" s="141" t="str">
        <f>VLOOKUP(E171,VIP!$A$2:$O15091,6,0)</f>
        <v>NO</v>
      </c>
      <c r="L171" s="142" t="s">
        <v>2461</v>
      </c>
      <c r="M171" s="162" t="s">
        <v>2541</v>
      </c>
      <c r="N171" s="98" t="s">
        <v>2449</v>
      </c>
      <c r="O171" s="141" t="s">
        <v>2581</v>
      </c>
      <c r="P171" s="141"/>
      <c r="Q171" s="161">
        <v>44403.444976851853</v>
      </c>
    </row>
    <row r="172" spans="1:17" ht="18" x14ac:dyDescent="0.25">
      <c r="A172" s="141" t="str">
        <f>VLOOKUP(E172,'LISTADO ATM'!$A$2:$C$902,3,0)</f>
        <v>NORTE</v>
      </c>
      <c r="B172" s="138" t="s">
        <v>2680</v>
      </c>
      <c r="C172" s="99">
        <v>44403.498171296298</v>
      </c>
      <c r="D172" s="99" t="s">
        <v>2178</v>
      </c>
      <c r="E172" s="133">
        <v>604</v>
      </c>
      <c r="F172" s="141" t="str">
        <f>VLOOKUP(E172,VIP!$A$2:$O14686,2,0)</f>
        <v>DRBR401</v>
      </c>
      <c r="G172" s="141" t="str">
        <f>VLOOKUP(E172,'LISTADO ATM'!$A$2:$B$901,2,0)</f>
        <v xml:space="preserve">ATM Oficina Estancia Nueva (Moca) </v>
      </c>
      <c r="H172" s="141" t="str">
        <f>VLOOKUP(E172,VIP!$A$2:$O19647,7,FALSE)</f>
        <v>Si</v>
      </c>
      <c r="I172" s="141" t="str">
        <f>VLOOKUP(E172,VIP!$A$2:$O11612,8,FALSE)</f>
        <v>Si</v>
      </c>
      <c r="J172" s="141" t="str">
        <f>VLOOKUP(E172,VIP!$A$2:$O11562,8,FALSE)</f>
        <v>Si</v>
      </c>
      <c r="K172" s="141" t="str">
        <f>VLOOKUP(E172,VIP!$A$2:$O15136,6,0)</f>
        <v>NO</v>
      </c>
      <c r="L172" s="142" t="s">
        <v>2684</v>
      </c>
      <c r="M172" s="162" t="s">
        <v>2541</v>
      </c>
      <c r="N172" s="98" t="s">
        <v>2449</v>
      </c>
      <c r="O172" s="141" t="s">
        <v>2581</v>
      </c>
      <c r="P172" s="141"/>
      <c r="Q172" s="161">
        <v>44403.608298611114</v>
      </c>
    </row>
    <row r="173" spans="1:17" ht="18" x14ac:dyDescent="0.25">
      <c r="A173" s="141" t="str">
        <f>VLOOKUP(E173,'LISTADO ATM'!$A$2:$C$902,3,0)</f>
        <v>NORTE</v>
      </c>
      <c r="B173" s="138" t="s">
        <v>2692</v>
      </c>
      <c r="C173" s="99">
        <v>44403.669537037036</v>
      </c>
      <c r="D173" s="99" t="s">
        <v>2178</v>
      </c>
      <c r="E173" s="133">
        <v>502</v>
      </c>
      <c r="F173" s="141" t="str">
        <f>VLOOKUP(E173,VIP!$A$2:$O14662,2,0)</f>
        <v>DRBR502</v>
      </c>
      <c r="G173" s="141" t="str">
        <f>VLOOKUP(E173,'LISTADO ATM'!$A$2:$B$901,2,0)</f>
        <v xml:space="preserve">ATM Materno Infantil de (Santiago) </v>
      </c>
      <c r="H173" s="141" t="str">
        <f>VLOOKUP(E173,VIP!$A$2:$O19623,7,FALSE)</f>
        <v>Si</v>
      </c>
      <c r="I173" s="141" t="str">
        <f>VLOOKUP(E173,VIP!$A$2:$O11588,8,FALSE)</f>
        <v>Si</v>
      </c>
      <c r="J173" s="141" t="str">
        <f>VLOOKUP(E173,VIP!$A$2:$O11538,8,FALSE)</f>
        <v>Si</v>
      </c>
      <c r="K173" s="141" t="str">
        <f>VLOOKUP(E173,VIP!$A$2:$O15112,6,0)</f>
        <v>NO</v>
      </c>
      <c r="L173" s="142" t="s">
        <v>2712</v>
      </c>
      <c r="M173" s="98" t="s">
        <v>2442</v>
      </c>
      <c r="N173" s="98" t="s">
        <v>2449</v>
      </c>
      <c r="O173" s="141" t="s">
        <v>2595</v>
      </c>
      <c r="P173" s="141"/>
      <c r="Q173" s="98" t="s">
        <v>2712</v>
      </c>
    </row>
    <row r="174" spans="1:17" ht="18" x14ac:dyDescent="0.25">
      <c r="A174" s="141" t="str">
        <f>VLOOKUP(E174,'LISTADO ATM'!$A$2:$C$902,3,0)</f>
        <v>DISTRITO NACIONAL</v>
      </c>
      <c r="B174" s="138">
        <v>3335961738</v>
      </c>
      <c r="C174" s="99">
        <v>44398.378518518519</v>
      </c>
      <c r="D174" s="99" t="s">
        <v>2177</v>
      </c>
      <c r="E174" s="133">
        <v>224</v>
      </c>
      <c r="F174" s="141" t="str">
        <f>VLOOKUP(E174,VIP!$A$2:$O14504,2,0)</f>
        <v>DRBR224</v>
      </c>
      <c r="G174" s="141" t="str">
        <f>VLOOKUP(E174,'LISTADO ATM'!$A$2:$B$901,2,0)</f>
        <v xml:space="preserve">ATM S/M Nacional El Millón (Núñez de Cáceres) </v>
      </c>
      <c r="H174" s="141" t="str">
        <f>VLOOKUP(E174,VIP!$A$2:$O19465,7,FALSE)</f>
        <v>Si</v>
      </c>
      <c r="I174" s="141" t="str">
        <f>VLOOKUP(E174,VIP!$A$2:$O11430,8,FALSE)</f>
        <v>Si</v>
      </c>
      <c r="J174" s="141" t="str">
        <f>VLOOKUP(E174,VIP!$A$2:$O11380,8,FALSE)</f>
        <v>Si</v>
      </c>
      <c r="K174" s="141" t="str">
        <f>VLOOKUP(E174,VIP!$A$2:$O14954,6,0)</f>
        <v>SI</v>
      </c>
      <c r="L174" s="99" t="s">
        <v>2216</v>
      </c>
      <c r="M174" s="98" t="s">
        <v>2442</v>
      </c>
      <c r="N174" s="98" t="s">
        <v>2449</v>
      </c>
      <c r="O174" s="141" t="s">
        <v>2451</v>
      </c>
      <c r="P174" s="141"/>
      <c r="Q174" s="156" t="s">
        <v>2216</v>
      </c>
    </row>
    <row r="175" spans="1:17" s="116" customFormat="1" ht="18" x14ac:dyDescent="0.25">
      <c r="A175" s="141" t="str">
        <f>VLOOKUP(E175,'LISTADO ATM'!$A$2:$C$902,3,0)</f>
        <v>SUR</v>
      </c>
      <c r="B175" s="138">
        <v>3335965753</v>
      </c>
      <c r="C175" s="99">
        <v>44401.488379629627</v>
      </c>
      <c r="D175" s="99" t="s">
        <v>2177</v>
      </c>
      <c r="E175" s="133">
        <v>135</v>
      </c>
      <c r="F175" s="141" t="str">
        <f>VLOOKUP(E175,VIP!$A$2:$O14599,2,0)</f>
        <v>DRBR135</v>
      </c>
      <c r="G175" s="141" t="str">
        <f>VLOOKUP(E175,'LISTADO ATM'!$A$2:$B$901,2,0)</f>
        <v xml:space="preserve">ATM Oficina Las Dunas Baní </v>
      </c>
      <c r="H175" s="141" t="str">
        <f>VLOOKUP(E175,VIP!$A$2:$O19560,7,FALSE)</f>
        <v>Si</v>
      </c>
      <c r="I175" s="141" t="str">
        <f>VLOOKUP(E175,VIP!$A$2:$O11525,8,FALSE)</f>
        <v>Si</v>
      </c>
      <c r="J175" s="141" t="str">
        <f>VLOOKUP(E175,VIP!$A$2:$O11475,8,FALSE)</f>
        <v>Si</v>
      </c>
      <c r="K175" s="141" t="str">
        <f>VLOOKUP(E175,VIP!$A$2:$O15049,6,0)</f>
        <v>SI</v>
      </c>
      <c r="L175" s="142" t="s">
        <v>2216</v>
      </c>
      <c r="M175" s="98" t="s">
        <v>2442</v>
      </c>
      <c r="N175" s="98" t="s">
        <v>2449</v>
      </c>
      <c r="O175" s="141" t="s">
        <v>2451</v>
      </c>
      <c r="P175" s="141"/>
      <c r="Q175" s="98" t="s">
        <v>2216</v>
      </c>
    </row>
    <row r="176" spans="1:17" s="116" customFormat="1" ht="18" x14ac:dyDescent="0.25">
      <c r="A176" s="141" t="str">
        <f>VLOOKUP(E176,'LISTADO ATM'!$A$2:$C$902,3,0)</f>
        <v>DISTRITO NACIONAL</v>
      </c>
      <c r="B176" s="138">
        <v>3335965843</v>
      </c>
      <c r="C176" s="99">
        <v>44401.632118055553</v>
      </c>
      <c r="D176" s="99" t="s">
        <v>2177</v>
      </c>
      <c r="E176" s="133">
        <v>575</v>
      </c>
      <c r="F176" s="141" t="str">
        <f>VLOOKUP(E176,VIP!$A$2:$O14579,2,0)</f>
        <v>DRBR16P</v>
      </c>
      <c r="G176" s="141" t="str">
        <f>VLOOKUP(E176,'LISTADO ATM'!$A$2:$B$901,2,0)</f>
        <v xml:space="preserve">ATM EDESUR Tiradentes </v>
      </c>
      <c r="H176" s="141" t="str">
        <f>VLOOKUP(E176,VIP!$A$2:$O19540,7,FALSE)</f>
        <v>Si</v>
      </c>
      <c r="I176" s="141" t="str">
        <f>VLOOKUP(E176,VIP!$A$2:$O11505,8,FALSE)</f>
        <v>Si</v>
      </c>
      <c r="J176" s="141" t="str">
        <f>VLOOKUP(E176,VIP!$A$2:$O11455,8,FALSE)</f>
        <v>Si</v>
      </c>
      <c r="K176" s="141" t="str">
        <f>VLOOKUP(E176,VIP!$A$2:$O15029,6,0)</f>
        <v>NO</v>
      </c>
      <c r="L176" s="142" t="s">
        <v>2216</v>
      </c>
      <c r="M176" s="98" t="s">
        <v>2442</v>
      </c>
      <c r="N176" s="98" t="s">
        <v>2449</v>
      </c>
      <c r="O176" s="141" t="s">
        <v>2451</v>
      </c>
      <c r="P176" s="141"/>
      <c r="Q176" s="98" t="s">
        <v>2216</v>
      </c>
    </row>
    <row r="177" spans="1:17" s="116" customFormat="1" ht="18" x14ac:dyDescent="0.25">
      <c r="A177" s="141" t="str">
        <f>VLOOKUP(E177,'LISTADO ATM'!$A$2:$C$902,3,0)</f>
        <v>DISTRITO NACIONAL</v>
      </c>
      <c r="B177" s="138">
        <v>3335966025</v>
      </c>
      <c r="C177" s="99">
        <v>44402.459282407406</v>
      </c>
      <c r="D177" s="99" t="s">
        <v>2177</v>
      </c>
      <c r="E177" s="133">
        <v>281</v>
      </c>
      <c r="F177" s="141" t="str">
        <f>VLOOKUP(E177,VIP!$A$2:$O14605,2,0)</f>
        <v>DRBR737</v>
      </c>
      <c r="G177" s="141" t="str">
        <f>VLOOKUP(E177,'LISTADO ATM'!$A$2:$B$901,2,0)</f>
        <v xml:space="preserve">ATM S/M Pola Independencia </v>
      </c>
      <c r="H177" s="141" t="str">
        <f>VLOOKUP(E177,VIP!$A$2:$O19566,7,FALSE)</f>
        <v>Si</v>
      </c>
      <c r="I177" s="141" t="str">
        <f>VLOOKUP(E177,VIP!$A$2:$O11531,8,FALSE)</f>
        <v>Si</v>
      </c>
      <c r="J177" s="141" t="str">
        <f>VLOOKUP(E177,VIP!$A$2:$O11481,8,FALSE)</f>
        <v>Si</v>
      </c>
      <c r="K177" s="141" t="str">
        <f>VLOOKUP(E177,VIP!$A$2:$O15055,6,0)</f>
        <v>NO</v>
      </c>
      <c r="L177" s="142" t="s">
        <v>2216</v>
      </c>
      <c r="M177" s="98" t="s">
        <v>2442</v>
      </c>
      <c r="N177" s="98" t="s">
        <v>2449</v>
      </c>
      <c r="O177" s="141" t="s">
        <v>2451</v>
      </c>
      <c r="P177" s="141"/>
      <c r="Q177" s="98" t="s">
        <v>2216</v>
      </c>
    </row>
    <row r="178" spans="1:17" s="116" customFormat="1" ht="18" x14ac:dyDescent="0.25">
      <c r="A178" s="141" t="str">
        <f>VLOOKUP(E178,'LISTADO ATM'!$A$2:$C$902,3,0)</f>
        <v>DISTRITO NACIONAL</v>
      </c>
      <c r="B178" s="138">
        <v>3335966076</v>
      </c>
      <c r="C178" s="99">
        <v>44402.682256944441</v>
      </c>
      <c r="D178" s="99" t="s">
        <v>2177</v>
      </c>
      <c r="E178" s="133">
        <v>875</v>
      </c>
      <c r="F178" s="141" t="str">
        <f>VLOOKUP(E178,VIP!$A$2:$O14674,2,0)</f>
        <v>DRBR875</v>
      </c>
      <c r="G178" s="141" t="str">
        <f>VLOOKUP(E178,'LISTADO ATM'!$A$2:$B$901,2,0)</f>
        <v xml:space="preserve">ATM Texaco Aut. Duarte KM 14 1/2 (Los Alcarrizos) </v>
      </c>
      <c r="H178" s="141" t="str">
        <f>VLOOKUP(E178,VIP!$A$2:$O19635,7,FALSE)</f>
        <v>Si</v>
      </c>
      <c r="I178" s="141" t="str">
        <f>VLOOKUP(E178,VIP!$A$2:$O11600,8,FALSE)</f>
        <v>Si</v>
      </c>
      <c r="J178" s="141" t="str">
        <f>VLOOKUP(E178,VIP!$A$2:$O11550,8,FALSE)</f>
        <v>Si</v>
      </c>
      <c r="K178" s="141" t="str">
        <f>VLOOKUP(E178,VIP!$A$2:$O15124,6,0)</f>
        <v>NO</v>
      </c>
      <c r="L178" s="142" t="s">
        <v>2216</v>
      </c>
      <c r="M178" s="98" t="s">
        <v>2442</v>
      </c>
      <c r="N178" s="98" t="s">
        <v>2449</v>
      </c>
      <c r="O178" s="141" t="s">
        <v>2451</v>
      </c>
      <c r="P178" s="141"/>
      <c r="Q178" s="98" t="s">
        <v>2216</v>
      </c>
    </row>
    <row r="179" spans="1:17" s="116" customFormat="1" ht="18" x14ac:dyDescent="0.25">
      <c r="A179" s="141" t="str">
        <f>VLOOKUP(E179,'LISTADO ATM'!$A$2:$C$902,3,0)</f>
        <v>SUR</v>
      </c>
      <c r="B179" s="138">
        <v>3335966077</v>
      </c>
      <c r="C179" s="99">
        <v>44402.683009259257</v>
      </c>
      <c r="D179" s="99" t="s">
        <v>2177</v>
      </c>
      <c r="E179" s="133">
        <v>296</v>
      </c>
      <c r="F179" s="141" t="str">
        <f>VLOOKUP(E179,VIP!$A$2:$O14673,2,0)</f>
        <v>DRBR296</v>
      </c>
      <c r="G179" s="141" t="str">
        <f>VLOOKUP(E179,'LISTADO ATM'!$A$2:$B$901,2,0)</f>
        <v>ATM Estación BANICOMB (Baní)  ECO Petroleo</v>
      </c>
      <c r="H179" s="141" t="str">
        <f>VLOOKUP(E179,VIP!$A$2:$O19634,7,FALSE)</f>
        <v>Si</v>
      </c>
      <c r="I179" s="141" t="str">
        <f>VLOOKUP(E179,VIP!$A$2:$O11599,8,FALSE)</f>
        <v>Si</v>
      </c>
      <c r="J179" s="141" t="str">
        <f>VLOOKUP(E179,VIP!$A$2:$O11549,8,FALSE)</f>
        <v>Si</v>
      </c>
      <c r="K179" s="141" t="str">
        <f>VLOOKUP(E179,VIP!$A$2:$O15123,6,0)</f>
        <v>NO</v>
      </c>
      <c r="L179" s="142" t="s">
        <v>2216</v>
      </c>
      <c r="M179" s="98" t="s">
        <v>2442</v>
      </c>
      <c r="N179" s="98" t="s">
        <v>2449</v>
      </c>
      <c r="O179" s="141" t="s">
        <v>2451</v>
      </c>
      <c r="P179" s="141"/>
      <c r="Q179" s="98" t="s">
        <v>2216</v>
      </c>
    </row>
    <row r="180" spans="1:17" s="116" customFormat="1" ht="18" x14ac:dyDescent="0.25">
      <c r="A180" s="141" t="str">
        <f>VLOOKUP(E180,'LISTADO ATM'!$A$2:$C$902,3,0)</f>
        <v>SUR</v>
      </c>
      <c r="B180" s="138" t="s">
        <v>2601</v>
      </c>
      <c r="C180" s="99">
        <v>44402.894143518519</v>
      </c>
      <c r="D180" s="99" t="s">
        <v>2177</v>
      </c>
      <c r="E180" s="133">
        <v>733</v>
      </c>
      <c r="F180" s="141" t="str">
        <f>VLOOKUP(E180,VIP!$A$2:$O14636,2,0)</f>
        <v>DRBR484</v>
      </c>
      <c r="G180" s="141" t="str">
        <f>VLOOKUP(E180,'LISTADO ATM'!$A$2:$B$901,2,0)</f>
        <v xml:space="preserve">ATM Zona Franca Perdenales </v>
      </c>
      <c r="H180" s="141" t="str">
        <f>VLOOKUP(E180,VIP!$A$2:$O19597,7,FALSE)</f>
        <v>Si</v>
      </c>
      <c r="I180" s="141" t="str">
        <f>VLOOKUP(E180,VIP!$A$2:$O11562,8,FALSE)</f>
        <v>Si</v>
      </c>
      <c r="J180" s="141" t="str">
        <f>VLOOKUP(E180,VIP!$A$2:$O11512,8,FALSE)</f>
        <v>Si</v>
      </c>
      <c r="K180" s="141" t="str">
        <f>VLOOKUP(E180,VIP!$A$2:$O15086,6,0)</f>
        <v>NO</v>
      </c>
      <c r="L180" s="142" t="s">
        <v>2216</v>
      </c>
      <c r="M180" s="98" t="s">
        <v>2442</v>
      </c>
      <c r="N180" s="98" t="s">
        <v>2449</v>
      </c>
      <c r="O180" s="141" t="s">
        <v>2451</v>
      </c>
      <c r="P180" s="141"/>
      <c r="Q180" s="98" t="s">
        <v>2216</v>
      </c>
    </row>
    <row r="181" spans="1:17" s="116" customFormat="1" ht="18" x14ac:dyDescent="0.25">
      <c r="A181" s="141" t="str">
        <f>VLOOKUP(E181,'LISTADO ATM'!$A$2:$C$902,3,0)</f>
        <v>DISTRITO NACIONAL</v>
      </c>
      <c r="B181" s="138" t="s">
        <v>2615</v>
      </c>
      <c r="C181" s="99">
        <v>44402.958333333336</v>
      </c>
      <c r="D181" s="99" t="s">
        <v>2177</v>
      </c>
      <c r="E181" s="133">
        <v>327</v>
      </c>
      <c r="F181" s="141" t="str">
        <f>VLOOKUP(E181,VIP!$A$2:$O14642,2,0)</f>
        <v>DRBR327</v>
      </c>
      <c r="G181" s="141" t="str">
        <f>VLOOKUP(E181,'LISTADO ATM'!$A$2:$B$901,2,0)</f>
        <v xml:space="preserve">ATM UNP CCN (Nacional 27 de Febrero) </v>
      </c>
      <c r="H181" s="141" t="str">
        <f>VLOOKUP(E181,VIP!$A$2:$O19603,7,FALSE)</f>
        <v>Si</v>
      </c>
      <c r="I181" s="141" t="str">
        <f>VLOOKUP(E181,VIP!$A$2:$O11568,8,FALSE)</f>
        <v>Si</v>
      </c>
      <c r="J181" s="141" t="str">
        <f>VLOOKUP(E181,VIP!$A$2:$O11518,8,FALSE)</f>
        <v>Si</v>
      </c>
      <c r="K181" s="141" t="str">
        <f>VLOOKUP(E181,VIP!$A$2:$O15092,6,0)</f>
        <v>NO</v>
      </c>
      <c r="L181" s="142" t="s">
        <v>2216</v>
      </c>
      <c r="M181" s="98" t="s">
        <v>2442</v>
      </c>
      <c r="N181" s="98" t="s">
        <v>2449</v>
      </c>
      <c r="O181" s="141" t="s">
        <v>2451</v>
      </c>
      <c r="P181" s="141"/>
      <c r="Q181" s="98" t="s">
        <v>2216</v>
      </c>
    </row>
    <row r="182" spans="1:17" s="116" customFormat="1" ht="18" x14ac:dyDescent="0.25">
      <c r="A182" s="141" t="str">
        <f>VLOOKUP(E182,'LISTADO ATM'!$A$2:$C$902,3,0)</f>
        <v>DISTRITO NACIONAL</v>
      </c>
      <c r="B182" s="138" t="s">
        <v>2614</v>
      </c>
      <c r="C182" s="99">
        <v>44402.961435185185</v>
      </c>
      <c r="D182" s="99" t="s">
        <v>2177</v>
      </c>
      <c r="E182" s="133">
        <v>915</v>
      </c>
      <c r="F182" s="141" t="str">
        <f>VLOOKUP(E182,VIP!$A$2:$O14640,2,0)</f>
        <v>DRBR24F</v>
      </c>
      <c r="G182" s="141" t="str">
        <f>VLOOKUP(E182,'LISTADO ATM'!$A$2:$B$901,2,0)</f>
        <v xml:space="preserve">ATM Multicentro La Sirena Aut. Duarte </v>
      </c>
      <c r="H182" s="141" t="str">
        <f>VLOOKUP(E182,VIP!$A$2:$O19601,7,FALSE)</f>
        <v>Si</v>
      </c>
      <c r="I182" s="141" t="str">
        <f>VLOOKUP(E182,VIP!$A$2:$O11566,8,FALSE)</f>
        <v>Si</v>
      </c>
      <c r="J182" s="141" t="str">
        <f>VLOOKUP(E182,VIP!$A$2:$O11516,8,FALSE)</f>
        <v>Si</v>
      </c>
      <c r="K182" s="141" t="str">
        <f>VLOOKUP(E182,VIP!$A$2:$O15090,6,0)</f>
        <v>SI</v>
      </c>
      <c r="L182" s="142" t="s">
        <v>2216</v>
      </c>
      <c r="M182" s="98" t="s">
        <v>2442</v>
      </c>
      <c r="N182" s="98" t="s">
        <v>2449</v>
      </c>
      <c r="O182" s="141" t="s">
        <v>2451</v>
      </c>
      <c r="P182" s="141"/>
      <c r="Q182" s="98" t="s">
        <v>2216</v>
      </c>
    </row>
    <row r="183" spans="1:17" s="116" customFormat="1" ht="18" x14ac:dyDescent="0.25">
      <c r="A183" s="141" t="str">
        <f>VLOOKUP(E183,'LISTADO ATM'!$A$2:$C$902,3,0)</f>
        <v>DISTRITO NACIONAL</v>
      </c>
      <c r="B183" s="138" t="s">
        <v>2613</v>
      </c>
      <c r="C183" s="99">
        <v>44402.964155092595</v>
      </c>
      <c r="D183" s="99" t="s">
        <v>2177</v>
      </c>
      <c r="E183" s="133">
        <v>566</v>
      </c>
      <c r="F183" s="141" t="str">
        <f>VLOOKUP(E183,VIP!$A$2:$O14638,2,0)</f>
        <v>DRBR508</v>
      </c>
      <c r="G183" s="141" t="str">
        <f>VLOOKUP(E183,'LISTADO ATM'!$A$2:$B$901,2,0)</f>
        <v xml:space="preserve">ATM Hiper Olé Aut. Duarte </v>
      </c>
      <c r="H183" s="141" t="str">
        <f>VLOOKUP(E183,VIP!$A$2:$O19599,7,FALSE)</f>
        <v>Si</v>
      </c>
      <c r="I183" s="141" t="str">
        <f>VLOOKUP(E183,VIP!$A$2:$O11564,8,FALSE)</f>
        <v>Si</v>
      </c>
      <c r="J183" s="141" t="str">
        <f>VLOOKUP(E183,VIP!$A$2:$O11514,8,FALSE)</f>
        <v>Si</v>
      </c>
      <c r="K183" s="141" t="str">
        <f>VLOOKUP(E183,VIP!$A$2:$O15088,6,0)</f>
        <v>NO</v>
      </c>
      <c r="L183" s="142" t="s">
        <v>2216</v>
      </c>
      <c r="M183" s="98" t="s">
        <v>2442</v>
      </c>
      <c r="N183" s="98" t="s">
        <v>2449</v>
      </c>
      <c r="O183" s="141" t="s">
        <v>2451</v>
      </c>
      <c r="P183" s="141"/>
      <c r="Q183" s="98" t="s">
        <v>2216</v>
      </c>
    </row>
    <row r="184" spans="1:17" s="116" customFormat="1" ht="18" x14ac:dyDescent="0.25">
      <c r="A184" s="141" t="str">
        <f>VLOOKUP(E184,'LISTADO ATM'!$A$2:$C$902,3,0)</f>
        <v>ESTE</v>
      </c>
      <c r="B184" s="138" t="s">
        <v>2623</v>
      </c>
      <c r="C184" s="99">
        <v>44403.316192129627</v>
      </c>
      <c r="D184" s="99" t="s">
        <v>2177</v>
      </c>
      <c r="E184" s="133">
        <v>843</v>
      </c>
      <c r="F184" s="141" t="str">
        <f>VLOOKUP(E184,VIP!$A$2:$O14643,2,0)</f>
        <v>DRBR843</v>
      </c>
      <c r="G184" s="141" t="str">
        <f>VLOOKUP(E184,'LISTADO ATM'!$A$2:$B$901,2,0)</f>
        <v xml:space="preserve">ATM Oficina Romana Centro </v>
      </c>
      <c r="H184" s="141" t="str">
        <f>VLOOKUP(E184,VIP!$A$2:$O19604,7,FALSE)</f>
        <v>Si</v>
      </c>
      <c r="I184" s="141" t="str">
        <f>VLOOKUP(E184,VIP!$A$2:$O11569,8,FALSE)</f>
        <v>Si</v>
      </c>
      <c r="J184" s="141" t="str">
        <f>VLOOKUP(E184,VIP!$A$2:$O11519,8,FALSE)</f>
        <v>Si</v>
      </c>
      <c r="K184" s="141" t="str">
        <f>VLOOKUP(E184,VIP!$A$2:$O15093,6,0)</f>
        <v>NO</v>
      </c>
      <c r="L184" s="142" t="s">
        <v>2216</v>
      </c>
      <c r="M184" s="98" t="s">
        <v>2442</v>
      </c>
      <c r="N184" s="98" t="s">
        <v>2594</v>
      </c>
      <c r="O184" s="141" t="s">
        <v>2451</v>
      </c>
      <c r="P184" s="141"/>
      <c r="Q184" s="98" t="s">
        <v>2216</v>
      </c>
    </row>
    <row r="185" spans="1:17" s="116" customFormat="1" ht="18" x14ac:dyDescent="0.25">
      <c r="A185" s="141" t="str">
        <f>VLOOKUP(E185,'LISTADO ATM'!$A$2:$C$902,3,0)</f>
        <v>DISTRITO NACIONAL</v>
      </c>
      <c r="B185" s="138" t="s">
        <v>2646</v>
      </c>
      <c r="C185" s="99">
        <v>44403.365324074075</v>
      </c>
      <c r="D185" s="99" t="s">
        <v>2177</v>
      </c>
      <c r="E185" s="133">
        <v>10</v>
      </c>
      <c r="F185" s="141" t="str">
        <f>VLOOKUP(E185,VIP!$A$2:$O14657,2,0)</f>
        <v>DRBR010</v>
      </c>
      <c r="G185" s="141" t="str">
        <f>VLOOKUP(E185,'LISTADO ATM'!$A$2:$B$901,2,0)</f>
        <v xml:space="preserve">ATM Ministerio Salud Pública </v>
      </c>
      <c r="H185" s="141" t="str">
        <f>VLOOKUP(E185,VIP!$A$2:$O19618,7,FALSE)</f>
        <v>Si</v>
      </c>
      <c r="I185" s="141" t="str">
        <f>VLOOKUP(E185,VIP!$A$2:$O11583,8,FALSE)</f>
        <v>Si</v>
      </c>
      <c r="J185" s="141" t="str">
        <f>VLOOKUP(E185,VIP!$A$2:$O11533,8,FALSE)</f>
        <v>Si</v>
      </c>
      <c r="K185" s="141" t="str">
        <f>VLOOKUP(E185,VIP!$A$2:$O15107,6,0)</f>
        <v>NO</v>
      </c>
      <c r="L185" s="142" t="s">
        <v>2216</v>
      </c>
      <c r="M185" s="98" t="s">
        <v>2442</v>
      </c>
      <c r="N185" s="98" t="s">
        <v>2449</v>
      </c>
      <c r="O185" s="141" t="s">
        <v>2451</v>
      </c>
      <c r="P185" s="141"/>
      <c r="Q185" s="98" t="s">
        <v>2216</v>
      </c>
    </row>
    <row r="186" spans="1:17" s="116" customFormat="1" ht="18" x14ac:dyDescent="0.25">
      <c r="A186" s="141" t="str">
        <f>VLOOKUP(E186,'LISTADO ATM'!$A$2:$C$902,3,0)</f>
        <v>DISTRITO NACIONAL</v>
      </c>
      <c r="B186" s="138" t="s">
        <v>2643</v>
      </c>
      <c r="C186" s="99">
        <v>44403.391875000001</v>
      </c>
      <c r="D186" s="99" t="s">
        <v>2177</v>
      </c>
      <c r="E186" s="133">
        <v>953</v>
      </c>
      <c r="F186" s="141" t="str">
        <f>VLOOKUP(E186,VIP!$A$2:$O14654,2,0)</f>
        <v>DRBR01I</v>
      </c>
      <c r="G186" s="141" t="str">
        <f>VLOOKUP(E186,'LISTADO ATM'!$A$2:$B$901,2,0)</f>
        <v xml:space="preserve">ATM Estafeta Dirección General de Pasaportes/Migración </v>
      </c>
      <c r="H186" s="141" t="str">
        <f>VLOOKUP(E186,VIP!$A$2:$O19615,7,FALSE)</f>
        <v>Si</v>
      </c>
      <c r="I186" s="141" t="str">
        <f>VLOOKUP(E186,VIP!$A$2:$O11580,8,FALSE)</f>
        <v>Si</v>
      </c>
      <c r="J186" s="141" t="str">
        <f>VLOOKUP(E186,VIP!$A$2:$O11530,8,FALSE)</f>
        <v>Si</v>
      </c>
      <c r="K186" s="141" t="str">
        <f>VLOOKUP(E186,VIP!$A$2:$O15104,6,0)</f>
        <v>No</v>
      </c>
      <c r="L186" s="142" t="s">
        <v>2216</v>
      </c>
      <c r="M186" s="98" t="s">
        <v>2442</v>
      </c>
      <c r="N186" s="98" t="s">
        <v>2449</v>
      </c>
      <c r="O186" s="141" t="s">
        <v>2451</v>
      </c>
      <c r="P186" s="141"/>
      <c r="Q186" s="98" t="s">
        <v>2216</v>
      </c>
    </row>
    <row r="187" spans="1:17" s="116" customFormat="1" ht="18" x14ac:dyDescent="0.25">
      <c r="A187" s="141" t="str">
        <f>VLOOKUP(E187,'LISTADO ATM'!$A$2:$C$902,3,0)</f>
        <v>SUR</v>
      </c>
      <c r="B187" s="138" t="s">
        <v>2627</v>
      </c>
      <c r="C187" s="99">
        <v>44403.451307870368</v>
      </c>
      <c r="D187" s="99" t="s">
        <v>2177</v>
      </c>
      <c r="E187" s="133">
        <v>984</v>
      </c>
      <c r="F187" s="141" t="str">
        <f>VLOOKUP(E187,VIP!$A$2:$O14638,2,0)</f>
        <v>DRBR984</v>
      </c>
      <c r="G187" s="141" t="str">
        <f>VLOOKUP(E187,'LISTADO ATM'!$A$2:$B$901,2,0)</f>
        <v xml:space="preserve">ATM Oficina Neiba II </v>
      </c>
      <c r="H187" s="141" t="str">
        <f>VLOOKUP(E187,VIP!$A$2:$O19599,7,FALSE)</f>
        <v>Si</v>
      </c>
      <c r="I187" s="141" t="str">
        <f>VLOOKUP(E187,VIP!$A$2:$O11564,8,FALSE)</f>
        <v>Si</v>
      </c>
      <c r="J187" s="141" t="str">
        <f>VLOOKUP(E187,VIP!$A$2:$O11514,8,FALSE)</f>
        <v>Si</v>
      </c>
      <c r="K187" s="141" t="str">
        <f>VLOOKUP(E187,VIP!$A$2:$O15088,6,0)</f>
        <v>NO</v>
      </c>
      <c r="L187" s="142" t="s">
        <v>2216</v>
      </c>
      <c r="M187" s="98" t="s">
        <v>2442</v>
      </c>
      <c r="N187" s="98" t="s">
        <v>2449</v>
      </c>
      <c r="O187" s="141" t="s">
        <v>2451</v>
      </c>
      <c r="P187" s="141"/>
      <c r="Q187" s="98" t="s">
        <v>2216</v>
      </c>
    </row>
    <row r="188" spans="1:17" s="116" customFormat="1" ht="18" x14ac:dyDescent="0.25">
      <c r="A188" s="141" t="str">
        <f>VLOOKUP(E188,'LISTADO ATM'!$A$2:$C$902,3,0)</f>
        <v>DISTRITO NACIONAL</v>
      </c>
      <c r="B188" s="138" t="s">
        <v>2661</v>
      </c>
      <c r="C188" s="99">
        <v>44403.580277777779</v>
      </c>
      <c r="D188" s="99" t="s">
        <v>2177</v>
      </c>
      <c r="E188" s="133">
        <v>60</v>
      </c>
      <c r="F188" s="141" t="str">
        <f>VLOOKUP(E188,VIP!$A$2:$O14667,2,0)</f>
        <v>DRBR060</v>
      </c>
      <c r="G188" s="141" t="str">
        <f>VLOOKUP(E188,'LISTADO ATM'!$A$2:$B$901,2,0)</f>
        <v xml:space="preserve">ATM Autobanco 27 de Febrero </v>
      </c>
      <c r="H188" s="141" t="str">
        <f>VLOOKUP(E188,VIP!$A$2:$O19628,7,FALSE)</f>
        <v>Si</v>
      </c>
      <c r="I188" s="141" t="str">
        <f>VLOOKUP(E188,VIP!$A$2:$O11593,8,FALSE)</f>
        <v>Si</v>
      </c>
      <c r="J188" s="141" t="str">
        <f>VLOOKUP(E188,VIP!$A$2:$O11543,8,FALSE)</f>
        <v>Si</v>
      </c>
      <c r="K188" s="141" t="str">
        <f>VLOOKUP(E188,VIP!$A$2:$O15117,6,0)</f>
        <v>NO</v>
      </c>
      <c r="L188" s="142" t="s">
        <v>2216</v>
      </c>
      <c r="M188" s="98" t="s">
        <v>2442</v>
      </c>
      <c r="N188" s="98" t="s">
        <v>2449</v>
      </c>
      <c r="O188" s="141" t="s">
        <v>2451</v>
      </c>
      <c r="P188" s="141"/>
      <c r="Q188" s="98" t="s">
        <v>2216</v>
      </c>
    </row>
    <row r="189" spans="1:17" s="116" customFormat="1" ht="18" x14ac:dyDescent="0.25">
      <c r="A189" s="141" t="str">
        <f>VLOOKUP(E189,'LISTADO ATM'!$A$2:$C$902,3,0)</f>
        <v>DISTRITO NACIONAL</v>
      </c>
      <c r="B189" s="138" t="s">
        <v>2660</v>
      </c>
      <c r="C189" s="99">
        <v>44403.581250000003</v>
      </c>
      <c r="D189" s="99" t="s">
        <v>2177</v>
      </c>
      <c r="E189" s="133">
        <v>555</v>
      </c>
      <c r="F189" s="141" t="str">
        <f>VLOOKUP(E189,VIP!$A$2:$O14666,2,0)</f>
        <v>DRBR24P</v>
      </c>
      <c r="G189" s="141" t="str">
        <f>VLOOKUP(E189,'LISTADO ATM'!$A$2:$B$901,2,0)</f>
        <v xml:space="preserve">ATM Estación Shell Las Praderas </v>
      </c>
      <c r="H189" s="141" t="str">
        <f>VLOOKUP(E189,VIP!$A$2:$O19627,7,FALSE)</f>
        <v>Si</v>
      </c>
      <c r="I189" s="141" t="str">
        <f>VLOOKUP(E189,VIP!$A$2:$O11592,8,FALSE)</f>
        <v>Si</v>
      </c>
      <c r="J189" s="141" t="str">
        <f>VLOOKUP(E189,VIP!$A$2:$O11542,8,FALSE)</f>
        <v>Si</v>
      </c>
      <c r="K189" s="141" t="str">
        <f>VLOOKUP(E189,VIP!$A$2:$O15116,6,0)</f>
        <v>NO</v>
      </c>
      <c r="L189" s="142" t="s">
        <v>2216</v>
      </c>
      <c r="M189" s="98" t="s">
        <v>2442</v>
      </c>
      <c r="N189" s="98" t="s">
        <v>2449</v>
      </c>
      <c r="O189" s="141" t="s">
        <v>2451</v>
      </c>
      <c r="P189" s="141"/>
      <c r="Q189" s="98" t="s">
        <v>2216</v>
      </c>
    </row>
    <row r="190" spans="1:17" s="116" customFormat="1" ht="18" x14ac:dyDescent="0.25">
      <c r="A190" s="141" t="str">
        <f>VLOOKUP(E190,'LISTADO ATM'!$A$2:$C$902,3,0)</f>
        <v>DISTRITO NACIONAL</v>
      </c>
      <c r="B190" s="138" t="s">
        <v>2659</v>
      </c>
      <c r="C190" s="99">
        <v>44403.583564814813</v>
      </c>
      <c r="D190" s="99" t="s">
        <v>2177</v>
      </c>
      <c r="E190" s="133">
        <v>624</v>
      </c>
      <c r="F190" s="141" t="str">
        <f>VLOOKUP(E190,VIP!$A$2:$O14665,2,0)</f>
        <v>DRBR624</v>
      </c>
      <c r="G190" s="141" t="str">
        <f>VLOOKUP(E190,'LISTADO ATM'!$A$2:$B$901,2,0)</f>
        <v xml:space="preserve">ATM Policía Nacional I </v>
      </c>
      <c r="H190" s="141" t="str">
        <f>VLOOKUP(E190,VIP!$A$2:$O19626,7,FALSE)</f>
        <v>Si</v>
      </c>
      <c r="I190" s="141" t="str">
        <f>VLOOKUP(E190,VIP!$A$2:$O11591,8,FALSE)</f>
        <v>Si</v>
      </c>
      <c r="J190" s="141" t="str">
        <f>VLOOKUP(E190,VIP!$A$2:$O11541,8,FALSE)</f>
        <v>Si</v>
      </c>
      <c r="K190" s="141" t="str">
        <f>VLOOKUP(E190,VIP!$A$2:$O15115,6,0)</f>
        <v>NO</v>
      </c>
      <c r="L190" s="142" t="s">
        <v>2216</v>
      </c>
      <c r="M190" s="98" t="s">
        <v>2442</v>
      </c>
      <c r="N190" s="98" t="s">
        <v>2449</v>
      </c>
      <c r="O190" s="141" t="s">
        <v>2451</v>
      </c>
      <c r="P190" s="141"/>
      <c r="Q190" s="98" t="s">
        <v>2216</v>
      </c>
    </row>
    <row r="191" spans="1:17" s="116" customFormat="1" ht="18" x14ac:dyDescent="0.25">
      <c r="A191" s="141" t="str">
        <f>VLOOKUP(E191,'LISTADO ATM'!$A$2:$C$902,3,0)</f>
        <v>DISTRITO NACIONAL</v>
      </c>
      <c r="B191" s="138" t="s">
        <v>2709</v>
      </c>
      <c r="C191" s="99">
        <v>44403.656828703701</v>
      </c>
      <c r="D191" s="99" t="s">
        <v>2177</v>
      </c>
      <c r="E191" s="133">
        <v>499</v>
      </c>
      <c r="F191" s="141" t="str">
        <f>VLOOKUP(E191,VIP!$A$2:$O14679,2,0)</f>
        <v>DRBR499</v>
      </c>
      <c r="G191" s="141" t="str">
        <f>VLOOKUP(E191,'LISTADO ATM'!$A$2:$B$901,2,0)</f>
        <v xml:space="preserve">ATM Estación Sunix Tiradentes </v>
      </c>
      <c r="H191" s="141" t="str">
        <f>VLOOKUP(E191,VIP!$A$2:$O19640,7,FALSE)</f>
        <v>Si</v>
      </c>
      <c r="I191" s="141" t="str">
        <f>VLOOKUP(E191,VIP!$A$2:$O11605,8,FALSE)</f>
        <v>Si</v>
      </c>
      <c r="J191" s="141" t="str">
        <f>VLOOKUP(E191,VIP!$A$2:$O11555,8,FALSE)</f>
        <v>Si</v>
      </c>
      <c r="K191" s="141" t="str">
        <f>VLOOKUP(E191,VIP!$A$2:$O15129,6,0)</f>
        <v>NO</v>
      </c>
      <c r="L191" s="142" t="s">
        <v>2216</v>
      </c>
      <c r="M191" s="98" t="s">
        <v>2442</v>
      </c>
      <c r="N191" s="98" t="s">
        <v>2594</v>
      </c>
      <c r="O191" s="141" t="s">
        <v>2451</v>
      </c>
      <c r="P191" s="141"/>
      <c r="Q191" s="98" t="s">
        <v>2216</v>
      </c>
    </row>
    <row r="192" spans="1:17" s="116" customFormat="1" ht="18" x14ac:dyDescent="0.25">
      <c r="A192" s="141" t="str">
        <f>VLOOKUP(E192,'LISTADO ATM'!$A$2:$C$902,3,0)</f>
        <v>DISTRITO NACIONAL</v>
      </c>
      <c r="B192" s="138" t="s">
        <v>2708</v>
      </c>
      <c r="C192" s="99">
        <v>44403.660046296296</v>
      </c>
      <c r="D192" s="99" t="s">
        <v>2177</v>
      </c>
      <c r="E192" s="133">
        <v>248</v>
      </c>
      <c r="F192" s="141" t="str">
        <f>VLOOKUP(E192,VIP!$A$2:$O14678,2,0)</f>
        <v>DRBR248</v>
      </c>
      <c r="G192" s="141" t="str">
        <f>VLOOKUP(E192,'LISTADO ATM'!$A$2:$B$901,2,0)</f>
        <v xml:space="preserve">ATM Shell Paraiso </v>
      </c>
      <c r="H192" s="141" t="str">
        <f>VLOOKUP(E192,VIP!$A$2:$O19639,7,FALSE)</f>
        <v>Si</v>
      </c>
      <c r="I192" s="141" t="str">
        <f>VLOOKUP(E192,VIP!$A$2:$O11604,8,FALSE)</f>
        <v>Si</v>
      </c>
      <c r="J192" s="141" t="str">
        <f>VLOOKUP(E192,VIP!$A$2:$O11554,8,FALSE)</f>
        <v>Si</v>
      </c>
      <c r="K192" s="141" t="str">
        <f>VLOOKUP(E192,VIP!$A$2:$O15128,6,0)</f>
        <v>NO</v>
      </c>
      <c r="L192" s="142" t="s">
        <v>2216</v>
      </c>
      <c r="M192" s="98" t="s">
        <v>2442</v>
      </c>
      <c r="N192" s="98" t="s">
        <v>2594</v>
      </c>
      <c r="O192" s="141" t="s">
        <v>2451</v>
      </c>
      <c r="P192" s="141"/>
      <c r="Q192" s="98" t="s">
        <v>2216</v>
      </c>
    </row>
    <row r="193" spans="1:17" s="116" customFormat="1" ht="18" x14ac:dyDescent="0.25">
      <c r="A193" s="141" t="str">
        <f>VLOOKUP(E193,'LISTADO ATM'!$A$2:$C$902,3,0)</f>
        <v>ESTE</v>
      </c>
      <c r="B193" s="138" t="s">
        <v>2706</v>
      </c>
      <c r="C193" s="99">
        <v>44403.660949074074</v>
      </c>
      <c r="D193" s="99" t="s">
        <v>2177</v>
      </c>
      <c r="E193" s="133">
        <v>433</v>
      </c>
      <c r="F193" s="141" t="str">
        <f>VLOOKUP(E193,VIP!$A$2:$O14676,2,0)</f>
        <v>DRBR433</v>
      </c>
      <c r="G193" s="141" t="str">
        <f>VLOOKUP(E193,'LISTADO ATM'!$A$2:$B$901,2,0)</f>
        <v xml:space="preserve">ATM Centro Comercial Las Canas (Cap Cana) </v>
      </c>
      <c r="H193" s="141" t="str">
        <f>VLOOKUP(E193,VIP!$A$2:$O19637,7,FALSE)</f>
        <v>Si</v>
      </c>
      <c r="I193" s="141" t="str">
        <f>VLOOKUP(E193,VIP!$A$2:$O11602,8,FALSE)</f>
        <v>Si</v>
      </c>
      <c r="J193" s="141" t="str">
        <f>VLOOKUP(E193,VIP!$A$2:$O11552,8,FALSE)</f>
        <v>Si</v>
      </c>
      <c r="K193" s="141" t="str">
        <f>VLOOKUP(E193,VIP!$A$2:$O15126,6,0)</f>
        <v>NO</v>
      </c>
      <c r="L193" s="142" t="s">
        <v>2216</v>
      </c>
      <c r="M193" s="98" t="s">
        <v>2442</v>
      </c>
      <c r="N193" s="98" t="s">
        <v>2594</v>
      </c>
      <c r="O193" s="141" t="s">
        <v>2451</v>
      </c>
      <c r="P193" s="141"/>
      <c r="Q193" s="98" t="s">
        <v>2216</v>
      </c>
    </row>
    <row r="194" spans="1:17" s="116" customFormat="1" ht="18" x14ac:dyDescent="0.25">
      <c r="A194" s="141" t="str">
        <f>VLOOKUP(E194,'LISTADO ATM'!$A$2:$C$902,3,0)</f>
        <v>DISTRITO NACIONAL</v>
      </c>
      <c r="B194" s="138" t="s">
        <v>2704</v>
      </c>
      <c r="C194" s="99">
        <v>44403.662048611113</v>
      </c>
      <c r="D194" s="99" t="s">
        <v>2177</v>
      </c>
      <c r="E194" s="133">
        <v>490</v>
      </c>
      <c r="F194" s="141" t="str">
        <f>VLOOKUP(E194,VIP!$A$2:$O14674,2,0)</f>
        <v>DRBR490</v>
      </c>
      <c r="G194" s="141" t="str">
        <f>VLOOKUP(E194,'LISTADO ATM'!$A$2:$B$901,2,0)</f>
        <v xml:space="preserve">ATM Hospital Ney Arias Lora </v>
      </c>
      <c r="H194" s="141" t="str">
        <f>VLOOKUP(E194,VIP!$A$2:$O19635,7,FALSE)</f>
        <v>Si</v>
      </c>
      <c r="I194" s="141" t="str">
        <f>VLOOKUP(E194,VIP!$A$2:$O11600,8,FALSE)</f>
        <v>Si</v>
      </c>
      <c r="J194" s="141" t="str">
        <f>VLOOKUP(E194,VIP!$A$2:$O11550,8,FALSE)</f>
        <v>Si</v>
      </c>
      <c r="K194" s="141" t="str">
        <f>VLOOKUP(E194,VIP!$A$2:$O15124,6,0)</f>
        <v>NO</v>
      </c>
      <c r="L194" s="142" t="s">
        <v>2216</v>
      </c>
      <c r="M194" s="98" t="s">
        <v>2442</v>
      </c>
      <c r="N194" s="98" t="s">
        <v>2594</v>
      </c>
      <c r="O194" s="141" t="s">
        <v>2451</v>
      </c>
      <c r="P194" s="141"/>
      <c r="Q194" s="98" t="s">
        <v>2216</v>
      </c>
    </row>
    <row r="195" spans="1:17" s="116" customFormat="1" ht="18" x14ac:dyDescent="0.25">
      <c r="A195" s="141" t="str">
        <f>VLOOKUP(E195,'LISTADO ATM'!$A$2:$C$902,3,0)</f>
        <v>DISTRITO NACIONAL</v>
      </c>
      <c r="B195" s="138" t="s">
        <v>2703</v>
      </c>
      <c r="C195" s="99">
        <v>44403.662638888891</v>
      </c>
      <c r="D195" s="99" t="s">
        <v>2177</v>
      </c>
      <c r="E195" s="133">
        <v>951</v>
      </c>
      <c r="F195" s="141" t="str">
        <f>VLOOKUP(E195,VIP!$A$2:$O14673,2,0)</f>
        <v>DRBR203</v>
      </c>
      <c r="G195" s="141" t="str">
        <f>VLOOKUP(E195,'LISTADO ATM'!$A$2:$B$901,2,0)</f>
        <v xml:space="preserve">ATM Oficina Plaza Haché JFK </v>
      </c>
      <c r="H195" s="141" t="str">
        <f>VLOOKUP(E195,VIP!$A$2:$O19634,7,FALSE)</f>
        <v>Si</v>
      </c>
      <c r="I195" s="141" t="str">
        <f>VLOOKUP(E195,VIP!$A$2:$O11599,8,FALSE)</f>
        <v>Si</v>
      </c>
      <c r="J195" s="141" t="str">
        <f>VLOOKUP(E195,VIP!$A$2:$O11549,8,FALSE)</f>
        <v>Si</v>
      </c>
      <c r="K195" s="141" t="str">
        <f>VLOOKUP(E195,VIP!$A$2:$O15123,6,0)</f>
        <v>NO</v>
      </c>
      <c r="L195" s="142" t="s">
        <v>2216</v>
      </c>
      <c r="M195" s="98" t="s">
        <v>2442</v>
      </c>
      <c r="N195" s="98" t="s">
        <v>2594</v>
      </c>
      <c r="O195" s="141" t="s">
        <v>2451</v>
      </c>
      <c r="P195" s="141"/>
      <c r="Q195" s="98" t="s">
        <v>2216</v>
      </c>
    </row>
    <row r="196" spans="1:17" s="116" customFormat="1" ht="18" x14ac:dyDescent="0.25">
      <c r="A196" s="141" t="str">
        <f>VLOOKUP(E196,'LISTADO ATM'!$A$2:$C$902,3,0)</f>
        <v>SUR</v>
      </c>
      <c r="B196" s="138" t="s">
        <v>2700</v>
      </c>
      <c r="C196" s="99">
        <v>44403.663668981484</v>
      </c>
      <c r="D196" s="99" t="s">
        <v>2177</v>
      </c>
      <c r="E196" s="133">
        <v>134</v>
      </c>
      <c r="F196" s="141" t="str">
        <f>VLOOKUP(E196,VIP!$A$2:$O14670,2,0)</f>
        <v>DRBR134</v>
      </c>
      <c r="G196" s="141" t="str">
        <f>VLOOKUP(E196,'LISTADO ATM'!$A$2:$B$901,2,0)</f>
        <v xml:space="preserve">ATM Oficina San José de Ocoa </v>
      </c>
      <c r="H196" s="141" t="str">
        <f>VLOOKUP(E196,VIP!$A$2:$O19631,7,FALSE)</f>
        <v>Si</v>
      </c>
      <c r="I196" s="141" t="str">
        <f>VLOOKUP(E196,VIP!$A$2:$O11596,8,FALSE)</f>
        <v>Si</v>
      </c>
      <c r="J196" s="141" t="str">
        <f>VLOOKUP(E196,VIP!$A$2:$O11546,8,FALSE)</f>
        <v>Si</v>
      </c>
      <c r="K196" s="141" t="str">
        <f>VLOOKUP(E196,VIP!$A$2:$O15120,6,0)</f>
        <v>SI</v>
      </c>
      <c r="L196" s="142" t="s">
        <v>2216</v>
      </c>
      <c r="M196" s="98" t="s">
        <v>2442</v>
      </c>
      <c r="N196" s="98" t="s">
        <v>2594</v>
      </c>
      <c r="O196" s="141" t="s">
        <v>2451</v>
      </c>
      <c r="P196" s="141"/>
      <c r="Q196" s="98" t="s">
        <v>2216</v>
      </c>
    </row>
    <row r="197" spans="1:17" s="116" customFormat="1" ht="18" x14ac:dyDescent="0.25">
      <c r="A197" s="141" t="str">
        <f>VLOOKUP(E197,'LISTADO ATM'!$A$2:$C$902,3,0)</f>
        <v>ESTE</v>
      </c>
      <c r="B197" s="138" t="s">
        <v>2698</v>
      </c>
      <c r="C197" s="99">
        <v>44403.664849537039</v>
      </c>
      <c r="D197" s="99" t="s">
        <v>2177</v>
      </c>
      <c r="E197" s="133">
        <v>293</v>
      </c>
      <c r="F197" s="141" t="str">
        <f>VLOOKUP(E197,VIP!$A$2:$O14668,2,0)</f>
        <v>DRBR293</v>
      </c>
      <c r="G197" s="141" t="str">
        <f>VLOOKUP(E197,'LISTADO ATM'!$A$2:$B$901,2,0)</f>
        <v xml:space="preserve">ATM S/M Nueva Visión (San Pedro) </v>
      </c>
      <c r="H197" s="141" t="str">
        <f>VLOOKUP(E197,VIP!$A$2:$O19629,7,FALSE)</f>
        <v>Si</v>
      </c>
      <c r="I197" s="141" t="str">
        <f>VLOOKUP(E197,VIP!$A$2:$O11594,8,FALSE)</f>
        <v>Si</v>
      </c>
      <c r="J197" s="141" t="str">
        <f>VLOOKUP(E197,VIP!$A$2:$O11544,8,FALSE)</f>
        <v>Si</v>
      </c>
      <c r="K197" s="141" t="str">
        <f>VLOOKUP(E197,VIP!$A$2:$O15118,6,0)</f>
        <v>NO</v>
      </c>
      <c r="L197" s="142" t="s">
        <v>2216</v>
      </c>
      <c r="M197" s="98" t="s">
        <v>2442</v>
      </c>
      <c r="N197" s="98" t="s">
        <v>2594</v>
      </c>
      <c r="O197" s="141" t="s">
        <v>2451</v>
      </c>
      <c r="P197" s="141"/>
      <c r="Q197" s="98" t="s">
        <v>2216</v>
      </c>
    </row>
    <row r="198" spans="1:17" s="116" customFormat="1" ht="18" x14ac:dyDescent="0.25">
      <c r="A198" s="141" t="str">
        <f>VLOOKUP(E198,'LISTADO ATM'!$A$2:$C$902,3,0)</f>
        <v>NORTE</v>
      </c>
      <c r="B198" s="138" t="s">
        <v>2696</v>
      </c>
      <c r="C198" s="99">
        <v>44403.666550925926</v>
      </c>
      <c r="D198" s="99" t="s">
        <v>2178</v>
      </c>
      <c r="E198" s="133">
        <v>405</v>
      </c>
      <c r="F198" s="141" t="str">
        <f>VLOOKUP(E198,VIP!$A$2:$O14666,2,0)</f>
        <v>DRBR405</v>
      </c>
      <c r="G198" s="141" t="str">
        <f>VLOOKUP(E198,'LISTADO ATM'!$A$2:$B$901,2,0)</f>
        <v xml:space="preserve">ATM UNP Loma de Cabrera </v>
      </c>
      <c r="H198" s="141" t="str">
        <f>VLOOKUP(E198,VIP!$A$2:$O19627,7,FALSE)</f>
        <v>Si</v>
      </c>
      <c r="I198" s="141" t="str">
        <f>VLOOKUP(E198,VIP!$A$2:$O11592,8,FALSE)</f>
        <v>Si</v>
      </c>
      <c r="J198" s="141" t="str">
        <f>VLOOKUP(E198,VIP!$A$2:$O11542,8,FALSE)</f>
        <v>Si</v>
      </c>
      <c r="K198" s="141" t="str">
        <f>VLOOKUP(E198,VIP!$A$2:$O15116,6,0)</f>
        <v>NO</v>
      </c>
      <c r="L198" s="142" t="s">
        <v>2216</v>
      </c>
      <c r="M198" s="98" t="s">
        <v>2442</v>
      </c>
      <c r="N198" s="98" t="s">
        <v>2449</v>
      </c>
      <c r="O198" s="141" t="s">
        <v>2595</v>
      </c>
      <c r="P198" s="141"/>
      <c r="Q198" s="98" t="s">
        <v>2216</v>
      </c>
    </row>
    <row r="199" spans="1:17" s="116" customFormat="1" ht="18" x14ac:dyDescent="0.25">
      <c r="A199" s="141" t="str">
        <f>VLOOKUP(E199,'LISTADO ATM'!$A$2:$C$902,3,0)</f>
        <v>DISTRITO NACIONAL</v>
      </c>
      <c r="B199" s="138" t="s">
        <v>2695</v>
      </c>
      <c r="C199" s="99">
        <v>44403.66747685185</v>
      </c>
      <c r="D199" s="99" t="s">
        <v>2177</v>
      </c>
      <c r="E199" s="133">
        <v>694</v>
      </c>
      <c r="F199" s="141" t="str">
        <f>VLOOKUP(E199,VIP!$A$2:$O14665,2,0)</f>
        <v>DRBR694</v>
      </c>
      <c r="G199" s="141" t="str">
        <f>VLOOKUP(E199,'LISTADO ATM'!$A$2:$B$901,2,0)</f>
        <v>ATM Optica 27 de Febrero</v>
      </c>
      <c r="H199" s="141" t="str">
        <f>VLOOKUP(E199,VIP!$A$2:$O19626,7,FALSE)</f>
        <v>Si</v>
      </c>
      <c r="I199" s="141" t="str">
        <f>VLOOKUP(E199,VIP!$A$2:$O11591,8,FALSE)</f>
        <v>Si</v>
      </c>
      <c r="J199" s="141" t="str">
        <f>VLOOKUP(E199,VIP!$A$2:$O11541,8,FALSE)</f>
        <v>Si</v>
      </c>
      <c r="K199" s="141" t="str">
        <f>VLOOKUP(E199,VIP!$A$2:$O15115,6,0)</f>
        <v>NO</v>
      </c>
      <c r="L199" s="142" t="s">
        <v>2216</v>
      </c>
      <c r="M199" s="98" t="s">
        <v>2442</v>
      </c>
      <c r="N199" s="98" t="s">
        <v>2449</v>
      </c>
      <c r="O199" s="141" t="s">
        <v>2451</v>
      </c>
      <c r="P199" s="141"/>
      <c r="Q199" s="98" t="s">
        <v>2216</v>
      </c>
    </row>
    <row r="200" spans="1:17" s="116" customFormat="1" ht="18" x14ac:dyDescent="0.25">
      <c r="A200" s="141" t="str">
        <f>VLOOKUP(E200,'LISTADO ATM'!$A$2:$C$902,3,0)</f>
        <v>DISTRITO NACIONAL</v>
      </c>
      <c r="B200" s="138" t="s">
        <v>2693</v>
      </c>
      <c r="C200" s="99">
        <v>44403.668344907404</v>
      </c>
      <c r="D200" s="99" t="s">
        <v>2177</v>
      </c>
      <c r="E200" s="133">
        <v>34</v>
      </c>
      <c r="F200" s="141" t="str">
        <f>VLOOKUP(E200,VIP!$A$2:$O14663,2,0)</f>
        <v>DRBR034</v>
      </c>
      <c r="G200" s="141" t="str">
        <f>VLOOKUP(E200,'LISTADO ATM'!$A$2:$B$901,2,0)</f>
        <v xml:space="preserve">ATM Plaza de la Salud </v>
      </c>
      <c r="H200" s="141" t="str">
        <f>VLOOKUP(E200,VIP!$A$2:$O19624,7,FALSE)</f>
        <v>Si</v>
      </c>
      <c r="I200" s="141" t="str">
        <f>VLOOKUP(E200,VIP!$A$2:$O11589,8,FALSE)</f>
        <v>Si</v>
      </c>
      <c r="J200" s="141" t="str">
        <f>VLOOKUP(E200,VIP!$A$2:$O11539,8,FALSE)</f>
        <v>Si</v>
      </c>
      <c r="K200" s="141" t="str">
        <f>VLOOKUP(E200,VIP!$A$2:$O15113,6,0)</f>
        <v>NO</v>
      </c>
      <c r="L200" s="142" t="s">
        <v>2216</v>
      </c>
      <c r="M200" s="98" t="s">
        <v>2442</v>
      </c>
      <c r="N200" s="98" t="s">
        <v>2449</v>
      </c>
      <c r="O200" s="141" t="s">
        <v>2451</v>
      </c>
      <c r="P200" s="141"/>
      <c r="Q200" s="98" t="s">
        <v>2216</v>
      </c>
    </row>
    <row r="201" spans="1:17" s="116" customFormat="1" ht="18" x14ac:dyDescent="0.25">
      <c r="A201" s="141" t="str">
        <f>VLOOKUP(E201,'LISTADO ATM'!$A$2:$C$902,3,0)</f>
        <v>NORTE</v>
      </c>
      <c r="B201" s="138">
        <v>3335967761</v>
      </c>
      <c r="C201" s="99">
        <v>44403.76699074074</v>
      </c>
      <c r="D201" s="99" t="s">
        <v>2177</v>
      </c>
      <c r="E201" s="133">
        <v>489</v>
      </c>
      <c r="F201" s="141" t="str">
        <f>VLOOKUP(E201,VIP!$A$2:$O14681,2,0)</f>
        <v>DRBR489</v>
      </c>
      <c r="G201" s="141" t="str">
        <f>VLOOKUP(E201,'LISTADO ATM'!$A$2:$B$901,2,0)</f>
        <v xml:space="preserve">ATM Aeropuerto El Catey (Samaná) </v>
      </c>
      <c r="H201" s="141" t="str">
        <f>VLOOKUP(E201,VIP!$A$2:$O19642,7,FALSE)</f>
        <v>Si</v>
      </c>
      <c r="I201" s="141" t="str">
        <f>VLOOKUP(E201,VIP!$A$2:$O11607,8,FALSE)</f>
        <v>Si</v>
      </c>
      <c r="J201" s="141" t="str">
        <f>VLOOKUP(E201,VIP!$A$2:$O11557,8,FALSE)</f>
        <v>Si</v>
      </c>
      <c r="K201" s="141" t="str">
        <f>VLOOKUP(E201,VIP!$A$2:$O15131,6,0)</f>
        <v>NO</v>
      </c>
      <c r="L201" s="142" t="s">
        <v>2216</v>
      </c>
      <c r="M201" s="98" t="s">
        <v>2442</v>
      </c>
      <c r="N201" s="98" t="s">
        <v>2449</v>
      </c>
      <c r="O201" s="141" t="s">
        <v>2451</v>
      </c>
      <c r="P201" s="141"/>
      <c r="Q201" s="98" t="s">
        <v>2216</v>
      </c>
    </row>
    <row r="202" spans="1:17" s="116" customFormat="1" ht="18" x14ac:dyDescent="0.25">
      <c r="A202" s="141" t="str">
        <f>VLOOKUP(E202,'LISTADO ATM'!$A$2:$C$902,3,0)</f>
        <v>DISTRITO NACIONAL</v>
      </c>
      <c r="B202" s="138">
        <v>3335967759</v>
      </c>
      <c r="C202" s="99">
        <v>44403.765590277777</v>
      </c>
      <c r="D202" s="99" t="s">
        <v>2177</v>
      </c>
      <c r="E202" s="133">
        <v>327</v>
      </c>
      <c r="F202" s="141" t="str">
        <f>VLOOKUP(E202,VIP!$A$2:$O14683,2,0)</f>
        <v>DRBR327</v>
      </c>
      <c r="G202" s="141" t="str">
        <f>VLOOKUP(E202,'LISTADO ATM'!$A$2:$B$901,2,0)</f>
        <v xml:space="preserve">ATM UNP CCN (Nacional 27 de Febrero) </v>
      </c>
      <c r="H202" s="141" t="str">
        <f>VLOOKUP(E202,VIP!$A$2:$O19644,7,FALSE)</f>
        <v>Si</v>
      </c>
      <c r="I202" s="141" t="str">
        <f>VLOOKUP(E202,VIP!$A$2:$O11609,8,FALSE)</f>
        <v>Si</v>
      </c>
      <c r="J202" s="141" t="str">
        <f>VLOOKUP(E202,VIP!$A$2:$O11559,8,FALSE)</f>
        <v>Si</v>
      </c>
      <c r="K202" s="141" t="str">
        <f>VLOOKUP(E202,VIP!$A$2:$O15133,6,0)</f>
        <v>NO</v>
      </c>
      <c r="L202" s="142" t="s">
        <v>2216</v>
      </c>
      <c r="M202" s="98" t="s">
        <v>2442</v>
      </c>
      <c r="N202" s="98" t="s">
        <v>2449</v>
      </c>
      <c r="O202" s="141" t="s">
        <v>2451</v>
      </c>
      <c r="P202" s="141"/>
      <c r="Q202" s="98" t="s">
        <v>2216</v>
      </c>
    </row>
    <row r="203" spans="1:17" s="116" customFormat="1" ht="18" x14ac:dyDescent="0.25">
      <c r="A203" s="141" t="str">
        <f>VLOOKUP(E203,'LISTADO ATM'!$A$2:$C$902,3,0)</f>
        <v>DISTRITO NACIONAL</v>
      </c>
      <c r="B203" s="138">
        <v>3335967758</v>
      </c>
      <c r="C203" s="99">
        <v>44403.764224537037</v>
      </c>
      <c r="D203" s="99" t="s">
        <v>2177</v>
      </c>
      <c r="E203" s="133">
        <v>953</v>
      </c>
      <c r="F203" s="141" t="str">
        <f>VLOOKUP(E203,VIP!$A$2:$O14684,2,0)</f>
        <v>DRBR01I</v>
      </c>
      <c r="G203" s="141" t="str">
        <f>VLOOKUP(E203,'LISTADO ATM'!$A$2:$B$901,2,0)</f>
        <v xml:space="preserve">ATM Estafeta Dirección General de Pasaportes/Migración </v>
      </c>
      <c r="H203" s="141" t="str">
        <f>VLOOKUP(E203,VIP!$A$2:$O19645,7,FALSE)</f>
        <v>Si</v>
      </c>
      <c r="I203" s="141" t="str">
        <f>VLOOKUP(E203,VIP!$A$2:$O11610,8,FALSE)</f>
        <v>Si</v>
      </c>
      <c r="J203" s="141" t="str">
        <f>VLOOKUP(E203,VIP!$A$2:$O11560,8,FALSE)</f>
        <v>Si</v>
      </c>
      <c r="K203" s="141" t="str">
        <f>VLOOKUP(E203,VIP!$A$2:$O15134,6,0)</f>
        <v>No</v>
      </c>
      <c r="L203" s="142" t="s">
        <v>2216</v>
      </c>
      <c r="M203" s="98" t="s">
        <v>2442</v>
      </c>
      <c r="N203" s="98" t="s">
        <v>2449</v>
      </c>
      <c r="O203" s="141" t="s">
        <v>2451</v>
      </c>
      <c r="P203" s="141"/>
      <c r="Q203" s="98" t="s">
        <v>2216</v>
      </c>
    </row>
    <row r="204" spans="1:17" s="116" customFormat="1" ht="18" x14ac:dyDescent="0.25">
      <c r="A204" s="141" t="str">
        <f>VLOOKUP(E204,'LISTADO ATM'!$A$2:$C$902,3,0)</f>
        <v>NORTE</v>
      </c>
      <c r="B204" s="138">
        <v>3335967756</v>
      </c>
      <c r="C204" s="99">
        <v>44403.762418981481</v>
      </c>
      <c r="D204" s="99" t="s">
        <v>2177</v>
      </c>
      <c r="E204" s="133">
        <v>926</v>
      </c>
      <c r="F204" s="141" t="str">
        <f>VLOOKUP(E204,VIP!$A$2:$O14685,2,0)</f>
        <v>DRBR926</v>
      </c>
      <c r="G204" s="141" t="str">
        <f>VLOOKUP(E204,'LISTADO ATM'!$A$2:$B$901,2,0)</f>
        <v>ATM S/M Juan Cepin</v>
      </c>
      <c r="H204" s="141" t="str">
        <f>VLOOKUP(E204,VIP!$A$2:$O19646,7,FALSE)</f>
        <v>N/A</v>
      </c>
      <c r="I204" s="141" t="str">
        <f>VLOOKUP(E204,VIP!$A$2:$O11611,8,FALSE)</f>
        <v>N/A</v>
      </c>
      <c r="J204" s="141" t="str">
        <f>VLOOKUP(E204,VIP!$A$2:$O11561,8,FALSE)</f>
        <v>N/A</v>
      </c>
      <c r="K204" s="141" t="str">
        <f>VLOOKUP(E204,VIP!$A$2:$O15135,6,0)</f>
        <v>N/A</v>
      </c>
      <c r="L204" s="142" t="s">
        <v>2216</v>
      </c>
      <c r="M204" s="98" t="s">
        <v>2442</v>
      </c>
      <c r="N204" s="98" t="s">
        <v>2449</v>
      </c>
      <c r="O204" s="141" t="s">
        <v>2451</v>
      </c>
      <c r="P204" s="141"/>
      <c r="Q204" s="98" t="s">
        <v>2216</v>
      </c>
    </row>
    <row r="205" spans="1:17" s="116" customFormat="1" ht="18" x14ac:dyDescent="0.25">
      <c r="A205" s="141" t="str">
        <f>VLOOKUP(E205,'LISTADO ATM'!$A$2:$C$902,3,0)</f>
        <v>DISTRITO NACIONAL</v>
      </c>
      <c r="B205" s="138">
        <v>3335967754</v>
      </c>
      <c r="C205" s="99">
        <v>44403.761817129627</v>
      </c>
      <c r="D205" s="99" t="s">
        <v>2177</v>
      </c>
      <c r="E205" s="133">
        <v>686</v>
      </c>
      <c r="F205" s="141" t="str">
        <f>VLOOKUP(E205,VIP!$A$2:$O14687,2,0)</f>
        <v>DRBR686</v>
      </c>
      <c r="G205" s="141" t="str">
        <f>VLOOKUP(E205,'LISTADO ATM'!$A$2:$B$901,2,0)</f>
        <v>ATM Autoservicio Oficina Máximo Gómez</v>
      </c>
      <c r="H205" s="141" t="str">
        <f>VLOOKUP(E205,VIP!$A$2:$O19648,7,FALSE)</f>
        <v>Si</v>
      </c>
      <c r="I205" s="141" t="str">
        <f>VLOOKUP(E205,VIP!$A$2:$O11613,8,FALSE)</f>
        <v>Si</v>
      </c>
      <c r="J205" s="141" t="str">
        <f>VLOOKUP(E205,VIP!$A$2:$O11563,8,FALSE)</f>
        <v>Si</v>
      </c>
      <c r="K205" s="141" t="str">
        <f>VLOOKUP(E205,VIP!$A$2:$O15137,6,0)</f>
        <v>NO</v>
      </c>
      <c r="L205" s="142" t="s">
        <v>2216</v>
      </c>
      <c r="M205" s="98" t="s">
        <v>2442</v>
      </c>
      <c r="N205" s="98" t="s">
        <v>2449</v>
      </c>
      <c r="O205" s="141" t="s">
        <v>2451</v>
      </c>
      <c r="P205" s="141"/>
      <c r="Q205" s="98" t="s">
        <v>2216</v>
      </c>
    </row>
    <row r="206" spans="1:17" s="116" customFormat="1" ht="18" x14ac:dyDescent="0.25">
      <c r="A206" s="141" t="str">
        <f>VLOOKUP(E206,'LISTADO ATM'!$A$2:$C$902,3,0)</f>
        <v>DISTRITO NACIONAL</v>
      </c>
      <c r="B206" s="138">
        <v>3335967753</v>
      </c>
      <c r="C206" s="99">
        <v>44403.76122685185</v>
      </c>
      <c r="D206" s="99" t="s">
        <v>2177</v>
      </c>
      <c r="E206" s="133">
        <v>560</v>
      </c>
      <c r="F206" s="141" t="str">
        <f>VLOOKUP(E206,VIP!$A$2:$O14688,2,0)</f>
        <v>DRBR229</v>
      </c>
      <c r="G206" s="141" t="str">
        <f>VLOOKUP(E206,'LISTADO ATM'!$A$2:$B$901,2,0)</f>
        <v xml:space="preserve">ATM Junta Central Electoral </v>
      </c>
      <c r="H206" s="141" t="str">
        <f>VLOOKUP(E206,VIP!$A$2:$O19649,7,FALSE)</f>
        <v>Si</v>
      </c>
      <c r="I206" s="141" t="str">
        <f>VLOOKUP(E206,VIP!$A$2:$O11614,8,FALSE)</f>
        <v>Si</v>
      </c>
      <c r="J206" s="141" t="str">
        <f>VLOOKUP(E206,VIP!$A$2:$O11564,8,FALSE)</f>
        <v>Si</v>
      </c>
      <c r="K206" s="141" t="str">
        <f>VLOOKUP(E206,VIP!$A$2:$O15138,6,0)</f>
        <v>SI</v>
      </c>
      <c r="L206" s="142" t="s">
        <v>2216</v>
      </c>
      <c r="M206" s="98" t="s">
        <v>2442</v>
      </c>
      <c r="N206" s="98" t="s">
        <v>2449</v>
      </c>
      <c r="O206" s="141" t="s">
        <v>2451</v>
      </c>
      <c r="P206" s="141"/>
      <c r="Q206" s="98" t="s">
        <v>2216</v>
      </c>
    </row>
    <row r="207" spans="1:17" s="116" customFormat="1" ht="18" x14ac:dyDescent="0.25">
      <c r="A207" s="141" t="str">
        <f>VLOOKUP(E207,'LISTADO ATM'!$A$2:$C$902,3,0)</f>
        <v>DISTRITO NACIONAL</v>
      </c>
      <c r="B207" s="138">
        <v>3335967752</v>
      </c>
      <c r="C207" s="99">
        <v>44403.760659722226</v>
      </c>
      <c r="D207" s="99" t="s">
        <v>2177</v>
      </c>
      <c r="E207" s="133">
        <v>875</v>
      </c>
      <c r="F207" s="141" t="str">
        <f>VLOOKUP(E207,VIP!$A$2:$O14689,2,0)</f>
        <v>DRBR875</v>
      </c>
      <c r="G207" s="141" t="str">
        <f>VLOOKUP(E207,'LISTADO ATM'!$A$2:$B$901,2,0)</f>
        <v xml:space="preserve">ATM Texaco Aut. Duarte KM 14 1/2 (Los Alcarrizos) </v>
      </c>
      <c r="H207" s="141" t="str">
        <f>VLOOKUP(E207,VIP!$A$2:$O19650,7,FALSE)</f>
        <v>Si</v>
      </c>
      <c r="I207" s="141" t="str">
        <f>VLOOKUP(E207,VIP!$A$2:$O11615,8,FALSE)</f>
        <v>Si</v>
      </c>
      <c r="J207" s="141" t="str">
        <f>VLOOKUP(E207,VIP!$A$2:$O11565,8,FALSE)</f>
        <v>Si</v>
      </c>
      <c r="K207" s="141" t="str">
        <f>VLOOKUP(E207,VIP!$A$2:$O15139,6,0)</f>
        <v>NO</v>
      </c>
      <c r="L207" s="142" t="s">
        <v>2216</v>
      </c>
      <c r="M207" s="98" t="s">
        <v>2442</v>
      </c>
      <c r="N207" s="98" t="s">
        <v>2449</v>
      </c>
      <c r="O207" s="141" t="s">
        <v>2451</v>
      </c>
      <c r="P207" s="141"/>
      <c r="Q207" s="98" t="s">
        <v>2216</v>
      </c>
    </row>
    <row r="208" spans="1:17" s="116" customFormat="1" ht="18" x14ac:dyDescent="0.25">
      <c r="A208" s="141" t="str">
        <f>VLOOKUP(E208,'LISTADO ATM'!$A$2:$C$902,3,0)</f>
        <v>NORTE</v>
      </c>
      <c r="B208" s="138">
        <v>3335967750</v>
      </c>
      <c r="C208" s="99">
        <v>44403.760034722225</v>
      </c>
      <c r="D208" s="99" t="s">
        <v>2178</v>
      </c>
      <c r="E208" s="133">
        <v>638</v>
      </c>
      <c r="F208" s="141" t="str">
        <f>VLOOKUP(E208,VIP!$A$2:$O14690,2,0)</f>
        <v>DRBR638</v>
      </c>
      <c r="G208" s="141" t="str">
        <f>VLOOKUP(E208,'LISTADO ATM'!$A$2:$B$901,2,0)</f>
        <v xml:space="preserve">ATM S/M Yoma </v>
      </c>
      <c r="H208" s="141" t="str">
        <f>VLOOKUP(E208,VIP!$A$2:$O19651,7,FALSE)</f>
        <v>Si</v>
      </c>
      <c r="I208" s="141" t="str">
        <f>VLOOKUP(E208,VIP!$A$2:$O11616,8,FALSE)</f>
        <v>Si</v>
      </c>
      <c r="J208" s="141" t="str">
        <f>VLOOKUP(E208,VIP!$A$2:$O11566,8,FALSE)</f>
        <v>Si</v>
      </c>
      <c r="K208" s="141" t="str">
        <f>VLOOKUP(E208,VIP!$A$2:$O15140,6,0)</f>
        <v>NO</v>
      </c>
      <c r="L208" s="142" t="s">
        <v>2216</v>
      </c>
      <c r="M208" s="98" t="s">
        <v>2442</v>
      </c>
      <c r="N208" s="98" t="s">
        <v>2449</v>
      </c>
      <c r="O208" s="141" t="s">
        <v>2581</v>
      </c>
      <c r="P208" s="141"/>
      <c r="Q208" s="98" t="s">
        <v>2216</v>
      </c>
    </row>
    <row r="209" spans="1:17" s="116" customFormat="1" ht="18" x14ac:dyDescent="0.25">
      <c r="A209" s="141" t="str">
        <f>VLOOKUP(E209,'LISTADO ATM'!$A$2:$C$902,3,0)</f>
        <v>NORTE</v>
      </c>
      <c r="B209" s="138">
        <v>3335967743</v>
      </c>
      <c r="C209" s="99">
        <v>44403.756782407407</v>
      </c>
      <c r="D209" s="99" t="s">
        <v>2178</v>
      </c>
      <c r="E209" s="133">
        <v>492</v>
      </c>
      <c r="F209" s="141" t="str">
        <f>VLOOKUP(E209,VIP!$A$2:$O14692,2,0)</f>
        <v>DRBR492</v>
      </c>
      <c r="G209" s="141" t="str">
        <f>VLOOKUP(E209,'LISTADO ATM'!$A$2:$B$901,2,0)</f>
        <v>ATM S/M Nacional  El Dorado Santiago</v>
      </c>
      <c r="H209" s="141" t="str">
        <f>VLOOKUP(E209,VIP!$A$2:$O19653,7,FALSE)</f>
        <v>N/A</v>
      </c>
      <c r="I209" s="141" t="str">
        <f>VLOOKUP(E209,VIP!$A$2:$O11618,8,FALSE)</f>
        <v>N/A</v>
      </c>
      <c r="J209" s="141" t="str">
        <f>VLOOKUP(E209,VIP!$A$2:$O11568,8,FALSE)</f>
        <v>N/A</v>
      </c>
      <c r="K209" s="141" t="str">
        <f>VLOOKUP(E209,VIP!$A$2:$O15142,6,0)</f>
        <v>N/A</v>
      </c>
      <c r="L209" s="142" t="s">
        <v>2216</v>
      </c>
      <c r="M209" s="98" t="s">
        <v>2442</v>
      </c>
      <c r="N209" s="98" t="s">
        <v>2449</v>
      </c>
      <c r="O209" s="141" t="s">
        <v>2581</v>
      </c>
      <c r="P209" s="141"/>
      <c r="Q209" s="98" t="s">
        <v>2216</v>
      </c>
    </row>
    <row r="210" spans="1:17" s="116" customFormat="1" ht="18" x14ac:dyDescent="0.25">
      <c r="A210" s="141" t="str">
        <f>VLOOKUP(E210,'LISTADO ATM'!$A$2:$C$902,3,0)</f>
        <v>DISTRITO NACIONAL</v>
      </c>
      <c r="B210" s="138">
        <v>3335967735</v>
      </c>
      <c r="C210" s="99">
        <v>44403.743680555555</v>
      </c>
      <c r="D210" s="99" t="s">
        <v>2177</v>
      </c>
      <c r="E210" s="133">
        <v>224</v>
      </c>
      <c r="F210" s="141" t="str">
        <f>VLOOKUP(E210,VIP!$A$2:$O14696,2,0)</f>
        <v>DRBR224</v>
      </c>
      <c r="G210" s="141" t="str">
        <f>VLOOKUP(E210,'LISTADO ATM'!$A$2:$B$901,2,0)</f>
        <v xml:space="preserve">ATM S/M Nacional El Millón (Núñez de Cáceres) </v>
      </c>
      <c r="H210" s="141" t="str">
        <f>VLOOKUP(E210,VIP!$A$2:$O19657,7,FALSE)</f>
        <v>Si</v>
      </c>
      <c r="I210" s="141" t="str">
        <f>VLOOKUP(E210,VIP!$A$2:$O11622,8,FALSE)</f>
        <v>Si</v>
      </c>
      <c r="J210" s="141" t="str">
        <f>VLOOKUP(E210,VIP!$A$2:$O11572,8,FALSE)</f>
        <v>Si</v>
      </c>
      <c r="K210" s="141" t="str">
        <f>VLOOKUP(E210,VIP!$A$2:$O15146,6,0)</f>
        <v>SI</v>
      </c>
      <c r="L210" s="142" t="s">
        <v>2216</v>
      </c>
      <c r="M210" s="98" t="s">
        <v>2442</v>
      </c>
      <c r="N210" s="98" t="s">
        <v>2449</v>
      </c>
      <c r="O210" s="141" t="s">
        <v>2451</v>
      </c>
      <c r="P210" s="141"/>
      <c r="Q210" s="98" t="s">
        <v>2216</v>
      </c>
    </row>
    <row r="211" spans="1:17" s="116" customFormat="1" ht="18" x14ac:dyDescent="0.25">
      <c r="A211" s="141" t="str">
        <f>VLOOKUP(E211,'LISTADO ATM'!$A$2:$C$902,3,0)</f>
        <v>ESTE</v>
      </c>
      <c r="B211" s="138">
        <v>3335958090</v>
      </c>
      <c r="C211" s="99">
        <v>44396.300694444442</v>
      </c>
      <c r="D211" s="99" t="s">
        <v>2177</v>
      </c>
      <c r="E211" s="133">
        <v>795</v>
      </c>
      <c r="F211" s="141" t="str">
        <f>VLOOKUP(E211,VIP!$A$2:$O14519,2,0)</f>
        <v>DRBR795</v>
      </c>
      <c r="G211" s="141" t="str">
        <f>VLOOKUP(E211,'LISTADO ATM'!$A$2:$B$901,2,0)</f>
        <v xml:space="preserve">ATM UNP Guaymate (La Romana) </v>
      </c>
      <c r="H211" s="141" t="str">
        <f>VLOOKUP(E211,VIP!$A$2:$O19480,7,FALSE)</f>
        <v>Si</v>
      </c>
      <c r="I211" s="141" t="str">
        <f>VLOOKUP(E211,VIP!$A$2:$O11445,8,FALSE)</f>
        <v>Si</v>
      </c>
      <c r="J211" s="141" t="str">
        <f>VLOOKUP(E211,VIP!$A$2:$O11395,8,FALSE)</f>
        <v>Si</v>
      </c>
      <c r="K211" s="141" t="str">
        <f>VLOOKUP(E211,VIP!$A$2:$O14969,6,0)</f>
        <v>NO</v>
      </c>
      <c r="L211" s="142" t="s">
        <v>2242</v>
      </c>
      <c r="M211" s="98" t="s">
        <v>2442</v>
      </c>
      <c r="N211" s="98" t="s">
        <v>2449</v>
      </c>
      <c r="O211" s="141" t="s">
        <v>2451</v>
      </c>
      <c r="P211" s="141"/>
      <c r="Q211" s="98" t="s">
        <v>2242</v>
      </c>
    </row>
    <row r="212" spans="1:17" s="116" customFormat="1" ht="18" x14ac:dyDescent="0.25">
      <c r="A212" s="141" t="str">
        <f>VLOOKUP(E212,'LISTADO ATM'!$A$2:$C$902,3,0)</f>
        <v>DISTRITO NACIONAL</v>
      </c>
      <c r="B212" s="138">
        <v>3335965500</v>
      </c>
      <c r="C212" s="99">
        <v>44400.868263888886</v>
      </c>
      <c r="D212" s="99" t="s">
        <v>2177</v>
      </c>
      <c r="E212" s="133">
        <v>909</v>
      </c>
      <c r="F212" s="141" t="str">
        <f>VLOOKUP(E212,VIP!$A$2:$O14585,2,0)</f>
        <v>DRBR01A</v>
      </c>
      <c r="G212" s="141" t="str">
        <f>VLOOKUP(E212,'LISTADO ATM'!$A$2:$B$901,2,0)</f>
        <v xml:space="preserve">ATM UNP UASD </v>
      </c>
      <c r="H212" s="141" t="str">
        <f>VLOOKUP(E212,VIP!$A$2:$O19546,7,FALSE)</f>
        <v>Si</v>
      </c>
      <c r="I212" s="141" t="str">
        <f>VLOOKUP(E212,VIP!$A$2:$O11511,8,FALSE)</f>
        <v>Si</v>
      </c>
      <c r="J212" s="141" t="str">
        <f>VLOOKUP(E212,VIP!$A$2:$O11461,8,FALSE)</f>
        <v>Si</v>
      </c>
      <c r="K212" s="141" t="str">
        <f>VLOOKUP(E212,VIP!$A$2:$O15035,6,0)</f>
        <v>SI</v>
      </c>
      <c r="L212" s="142" t="s">
        <v>2242</v>
      </c>
      <c r="M212" s="98" t="s">
        <v>2442</v>
      </c>
      <c r="N212" s="162" t="s">
        <v>2649</v>
      </c>
      <c r="O212" s="141" t="s">
        <v>2451</v>
      </c>
      <c r="P212" s="141"/>
      <c r="Q212" s="98" t="s">
        <v>2242</v>
      </c>
    </row>
    <row r="213" spans="1:17" s="116" customFormat="1" ht="18" x14ac:dyDescent="0.25">
      <c r="A213" s="141" t="str">
        <f>VLOOKUP(E213,'LISTADO ATM'!$A$2:$C$902,3,0)</f>
        <v>ESTE</v>
      </c>
      <c r="B213" s="138">
        <v>3335965546</v>
      </c>
      <c r="C213" s="99">
        <v>44401.326354166667</v>
      </c>
      <c r="D213" s="99" t="s">
        <v>2177</v>
      </c>
      <c r="E213" s="133">
        <v>789</v>
      </c>
      <c r="F213" s="141" t="str">
        <f>VLOOKUP(E213,VIP!$A$2:$O14535,2,0)</f>
        <v>DRBR789</v>
      </c>
      <c r="G213" s="141" t="str">
        <f>VLOOKUP(E213,'LISTADO ATM'!$A$2:$B$901,2,0)</f>
        <v>ATM Hotel Bellevue Boca Chica</v>
      </c>
      <c r="H213" s="141" t="str">
        <f>VLOOKUP(E213,VIP!$A$2:$O19496,7,FALSE)</f>
        <v>Si</v>
      </c>
      <c r="I213" s="141" t="str">
        <f>VLOOKUP(E213,VIP!$A$2:$O11461,8,FALSE)</f>
        <v>Si</v>
      </c>
      <c r="J213" s="141" t="str">
        <f>VLOOKUP(E213,VIP!$A$2:$O11411,8,FALSE)</f>
        <v>Si</v>
      </c>
      <c r="K213" s="141" t="str">
        <f>VLOOKUP(E213,VIP!$A$2:$O14985,6,0)</f>
        <v>NO</v>
      </c>
      <c r="L213" s="142" t="s">
        <v>2242</v>
      </c>
      <c r="M213" s="98" t="s">
        <v>2442</v>
      </c>
      <c r="N213" s="162" t="s">
        <v>2649</v>
      </c>
      <c r="O213" s="141" t="s">
        <v>2451</v>
      </c>
      <c r="P213" s="141"/>
      <c r="Q213" s="98" t="s">
        <v>2242</v>
      </c>
    </row>
    <row r="214" spans="1:17" s="116" customFormat="1" ht="18" x14ac:dyDescent="0.25">
      <c r="A214" s="141" t="str">
        <f>VLOOKUP(E214,'LISTADO ATM'!$A$2:$C$902,3,0)</f>
        <v>NORTE</v>
      </c>
      <c r="B214" s="138">
        <v>3335965830</v>
      </c>
      <c r="C214" s="99">
        <v>44401.608993055554</v>
      </c>
      <c r="D214" s="99" t="s">
        <v>2178</v>
      </c>
      <c r="E214" s="133">
        <v>654</v>
      </c>
      <c r="F214" s="141" t="str">
        <f>VLOOKUP(E214,VIP!$A$2:$O14584,2,0)</f>
        <v>DRBR654</v>
      </c>
      <c r="G214" s="141" t="str">
        <f>VLOOKUP(E214,'LISTADO ATM'!$A$2:$B$901,2,0)</f>
        <v>ATM Autoservicio S/M Jumbo Puerto Plata</v>
      </c>
      <c r="H214" s="141" t="str">
        <f>VLOOKUP(E214,VIP!$A$2:$O19545,7,FALSE)</f>
        <v>Si</v>
      </c>
      <c r="I214" s="141" t="str">
        <f>VLOOKUP(E214,VIP!$A$2:$O11510,8,FALSE)</f>
        <v>Si</v>
      </c>
      <c r="J214" s="141" t="str">
        <f>VLOOKUP(E214,VIP!$A$2:$O11460,8,FALSE)</f>
        <v>Si</v>
      </c>
      <c r="K214" s="141" t="str">
        <f>VLOOKUP(E214,VIP!$A$2:$O15034,6,0)</f>
        <v>NO</v>
      </c>
      <c r="L214" s="142" t="s">
        <v>2242</v>
      </c>
      <c r="M214" s="98" t="s">
        <v>2442</v>
      </c>
      <c r="N214" s="162" t="s">
        <v>2649</v>
      </c>
      <c r="O214" s="141" t="s">
        <v>2595</v>
      </c>
      <c r="P214" s="141"/>
      <c r="Q214" s="98" t="s">
        <v>2242</v>
      </c>
    </row>
    <row r="215" spans="1:17" s="116" customFormat="1" ht="18" x14ac:dyDescent="0.25">
      <c r="A215" s="141" t="str">
        <f>VLOOKUP(E215,'LISTADO ATM'!$A$2:$C$902,3,0)</f>
        <v>DISTRITO NACIONAL</v>
      </c>
      <c r="B215" s="138">
        <v>3335965969</v>
      </c>
      <c r="C215" s="99">
        <v>44401.944398148145</v>
      </c>
      <c r="D215" s="99" t="s">
        <v>2177</v>
      </c>
      <c r="E215" s="133">
        <v>487</v>
      </c>
      <c r="F215" s="141" t="str">
        <f>VLOOKUP(E215,VIP!$A$2:$O14584,2,0)</f>
        <v>DRBR487</v>
      </c>
      <c r="G215" s="141" t="str">
        <f>VLOOKUP(E215,'LISTADO ATM'!$A$2:$B$901,2,0)</f>
        <v xml:space="preserve">ATM Olé Hainamosa </v>
      </c>
      <c r="H215" s="141" t="str">
        <f>VLOOKUP(E215,VIP!$A$2:$O19545,7,FALSE)</f>
        <v>Si</v>
      </c>
      <c r="I215" s="141" t="str">
        <f>VLOOKUP(E215,VIP!$A$2:$O11510,8,FALSE)</f>
        <v>Si</v>
      </c>
      <c r="J215" s="141" t="str">
        <f>VLOOKUP(E215,VIP!$A$2:$O11460,8,FALSE)</f>
        <v>Si</v>
      </c>
      <c r="K215" s="141" t="str">
        <f>VLOOKUP(E215,VIP!$A$2:$O15034,6,0)</f>
        <v>SI</v>
      </c>
      <c r="L215" s="142" t="s">
        <v>2242</v>
      </c>
      <c r="M215" s="98" t="s">
        <v>2442</v>
      </c>
      <c r="N215" s="162" t="s">
        <v>2649</v>
      </c>
      <c r="O215" s="141" t="s">
        <v>2451</v>
      </c>
      <c r="P215" s="141"/>
      <c r="Q215" s="98" t="s">
        <v>2242</v>
      </c>
    </row>
    <row r="216" spans="1:17" s="116" customFormat="1" ht="18" x14ac:dyDescent="0.25">
      <c r="A216" s="141" t="str">
        <f>VLOOKUP(E216,'LISTADO ATM'!$A$2:$C$902,3,0)</f>
        <v>DISTRITO NACIONAL</v>
      </c>
      <c r="B216" s="138">
        <v>3335965982</v>
      </c>
      <c r="C216" s="99">
        <v>44401.979490740741</v>
      </c>
      <c r="D216" s="99" t="s">
        <v>2177</v>
      </c>
      <c r="E216" s="133">
        <v>527</v>
      </c>
      <c r="F216" s="141" t="str">
        <f>VLOOKUP(E216,VIP!$A$2:$O14579,2,0)</f>
        <v>DRBR527</v>
      </c>
      <c r="G216" s="141" t="str">
        <f>VLOOKUP(E216,'LISTADO ATM'!$A$2:$B$901,2,0)</f>
        <v>ATM Oficina Zona Oriental II</v>
      </c>
      <c r="H216" s="141" t="str">
        <f>VLOOKUP(E216,VIP!$A$2:$O19540,7,FALSE)</f>
        <v>Si</v>
      </c>
      <c r="I216" s="141" t="str">
        <f>VLOOKUP(E216,VIP!$A$2:$O11505,8,FALSE)</f>
        <v>Si</v>
      </c>
      <c r="J216" s="141" t="str">
        <f>VLOOKUP(E216,VIP!$A$2:$O11455,8,FALSE)</f>
        <v>Si</v>
      </c>
      <c r="K216" s="141" t="str">
        <f>VLOOKUP(E216,VIP!$A$2:$O15029,6,0)</f>
        <v>SI</v>
      </c>
      <c r="L216" s="142" t="s">
        <v>2242</v>
      </c>
      <c r="M216" s="98" t="s">
        <v>2442</v>
      </c>
      <c r="N216" s="98" t="s">
        <v>2449</v>
      </c>
      <c r="O216" s="141" t="s">
        <v>2451</v>
      </c>
      <c r="P216" s="141"/>
      <c r="Q216" s="98" t="s">
        <v>2242</v>
      </c>
    </row>
    <row r="217" spans="1:17" s="116" customFormat="1" ht="18" x14ac:dyDescent="0.25">
      <c r="A217" s="141" t="str">
        <f>VLOOKUP(E217,'LISTADO ATM'!$A$2:$C$902,3,0)</f>
        <v>DISTRITO NACIONAL</v>
      </c>
      <c r="B217" s="138">
        <v>3335966098</v>
      </c>
      <c r="C217" s="99">
        <v>44402.72928240741</v>
      </c>
      <c r="D217" s="99" t="s">
        <v>2177</v>
      </c>
      <c r="E217" s="133">
        <v>706</v>
      </c>
      <c r="F217" s="141" t="str">
        <f>VLOOKUP(E217,VIP!$A$2:$O14653,2,0)</f>
        <v>DRBR706</v>
      </c>
      <c r="G217" s="141" t="str">
        <f>VLOOKUP(E217,'LISTADO ATM'!$A$2:$B$901,2,0)</f>
        <v xml:space="preserve">ATM S/M Pristine </v>
      </c>
      <c r="H217" s="141" t="str">
        <f>VLOOKUP(E217,VIP!$A$2:$O19614,7,FALSE)</f>
        <v>Si</v>
      </c>
      <c r="I217" s="141" t="str">
        <f>VLOOKUP(E217,VIP!$A$2:$O11579,8,FALSE)</f>
        <v>Si</v>
      </c>
      <c r="J217" s="141" t="str">
        <f>VLOOKUP(E217,VIP!$A$2:$O11529,8,FALSE)</f>
        <v>Si</v>
      </c>
      <c r="K217" s="141" t="str">
        <f>VLOOKUP(E217,VIP!$A$2:$O15103,6,0)</f>
        <v>NO</v>
      </c>
      <c r="L217" s="142" t="s">
        <v>2242</v>
      </c>
      <c r="M217" s="98" t="s">
        <v>2442</v>
      </c>
      <c r="N217" s="98" t="s">
        <v>2449</v>
      </c>
      <c r="O217" s="141" t="s">
        <v>2451</v>
      </c>
      <c r="P217" s="141"/>
      <c r="Q217" s="98" t="s">
        <v>2242</v>
      </c>
    </row>
    <row r="218" spans="1:17" s="116" customFormat="1" ht="18" x14ac:dyDescent="0.25">
      <c r="A218" s="141" t="str">
        <f>VLOOKUP(E218,'LISTADO ATM'!$A$2:$C$902,3,0)</f>
        <v>DISTRITO NACIONAL</v>
      </c>
      <c r="B218" s="138" t="s">
        <v>2611</v>
      </c>
      <c r="C218" s="99">
        <v>44403.263518518521</v>
      </c>
      <c r="D218" s="99" t="s">
        <v>2177</v>
      </c>
      <c r="E218" s="133">
        <v>446</v>
      </c>
      <c r="F218" s="141" t="str">
        <f>VLOOKUP(E218,VIP!$A$2:$O14636,2,0)</f>
        <v>DRBR446</v>
      </c>
      <c r="G218" s="141" t="str">
        <f>VLOOKUP(E218,'LISTADO ATM'!$A$2:$B$901,2,0)</f>
        <v>ATM Hipodromo V Centenario</v>
      </c>
      <c r="H218" s="141" t="str">
        <f>VLOOKUP(E218,VIP!$A$2:$O19597,7,FALSE)</f>
        <v>Si</v>
      </c>
      <c r="I218" s="141" t="str">
        <f>VLOOKUP(E218,VIP!$A$2:$O11562,8,FALSE)</f>
        <v>Si</v>
      </c>
      <c r="J218" s="141" t="str">
        <f>VLOOKUP(E218,VIP!$A$2:$O11512,8,FALSE)</f>
        <v>Si</v>
      </c>
      <c r="K218" s="141" t="str">
        <f>VLOOKUP(E218,VIP!$A$2:$O15086,6,0)</f>
        <v>NO</v>
      </c>
      <c r="L218" s="142" t="s">
        <v>2242</v>
      </c>
      <c r="M218" s="98" t="s">
        <v>2442</v>
      </c>
      <c r="N218" s="98" t="s">
        <v>2449</v>
      </c>
      <c r="O218" s="141" t="s">
        <v>2451</v>
      </c>
      <c r="P218" s="141"/>
      <c r="Q218" s="98" t="s">
        <v>2242</v>
      </c>
    </row>
    <row r="219" spans="1:17" s="116" customFormat="1" ht="18" x14ac:dyDescent="0.25">
      <c r="A219" s="141" t="str">
        <f>VLOOKUP(E219,'LISTADO ATM'!$A$2:$C$902,3,0)</f>
        <v>DISTRITO NACIONAL</v>
      </c>
      <c r="B219" s="138" t="s">
        <v>2621</v>
      </c>
      <c r="C219" s="99">
        <v>44403.325729166667</v>
      </c>
      <c r="D219" s="99" t="s">
        <v>2177</v>
      </c>
      <c r="E219" s="133">
        <v>235</v>
      </c>
      <c r="F219" s="141" t="str">
        <f>VLOOKUP(E219,VIP!$A$2:$O14641,2,0)</f>
        <v>DRBR235</v>
      </c>
      <c r="G219" s="141" t="str">
        <f>VLOOKUP(E219,'LISTADO ATM'!$A$2:$B$901,2,0)</f>
        <v xml:space="preserve">ATM Oficina Multicentro La Sirena San Isidro </v>
      </c>
      <c r="H219" s="141" t="str">
        <f>VLOOKUP(E219,VIP!$A$2:$O19602,7,FALSE)</f>
        <v>Si</v>
      </c>
      <c r="I219" s="141" t="str">
        <f>VLOOKUP(E219,VIP!$A$2:$O11567,8,FALSE)</f>
        <v>Si</v>
      </c>
      <c r="J219" s="141" t="str">
        <f>VLOOKUP(E219,VIP!$A$2:$O11517,8,FALSE)</f>
        <v>Si</v>
      </c>
      <c r="K219" s="141" t="str">
        <f>VLOOKUP(E219,VIP!$A$2:$O15091,6,0)</f>
        <v>SI</v>
      </c>
      <c r="L219" s="142" t="s">
        <v>2242</v>
      </c>
      <c r="M219" s="98" t="s">
        <v>2442</v>
      </c>
      <c r="N219" s="98" t="s">
        <v>2594</v>
      </c>
      <c r="O219" s="141" t="s">
        <v>2451</v>
      </c>
      <c r="P219" s="141"/>
      <c r="Q219" s="98" t="s">
        <v>2242</v>
      </c>
    </row>
    <row r="220" spans="1:17" s="116" customFormat="1" ht="18" x14ac:dyDescent="0.25">
      <c r="A220" s="141" t="str">
        <f>VLOOKUP(E220,'LISTADO ATM'!$A$2:$C$902,3,0)</f>
        <v>DISTRITO NACIONAL</v>
      </c>
      <c r="B220" s="138" t="s">
        <v>2691</v>
      </c>
      <c r="C220" s="99">
        <v>44403.671076388891</v>
      </c>
      <c r="D220" s="99" t="s">
        <v>2177</v>
      </c>
      <c r="E220" s="133">
        <v>570</v>
      </c>
      <c r="F220" s="141" t="str">
        <f>VLOOKUP(E220,VIP!$A$2:$O14661,2,0)</f>
        <v>DRBR478</v>
      </c>
      <c r="G220" s="141" t="str">
        <f>VLOOKUP(E220,'LISTADO ATM'!$A$2:$B$901,2,0)</f>
        <v xml:space="preserve">ATM S/M Liverpool Villa Mella </v>
      </c>
      <c r="H220" s="141" t="str">
        <f>VLOOKUP(E220,VIP!$A$2:$O19622,7,FALSE)</f>
        <v>Si</v>
      </c>
      <c r="I220" s="141" t="str">
        <f>VLOOKUP(E220,VIP!$A$2:$O11587,8,FALSE)</f>
        <v>Si</v>
      </c>
      <c r="J220" s="141" t="str">
        <f>VLOOKUP(E220,VIP!$A$2:$O11537,8,FALSE)</f>
        <v>Si</v>
      </c>
      <c r="K220" s="141" t="str">
        <f>VLOOKUP(E220,VIP!$A$2:$O15111,6,0)</f>
        <v>NO</v>
      </c>
      <c r="L220" s="142" t="s">
        <v>2242</v>
      </c>
      <c r="M220" s="98" t="s">
        <v>2442</v>
      </c>
      <c r="N220" s="98" t="s">
        <v>2449</v>
      </c>
      <c r="O220" s="141" t="s">
        <v>2451</v>
      </c>
      <c r="P220" s="141"/>
      <c r="Q220" s="98" t="s">
        <v>2242</v>
      </c>
    </row>
    <row r="221" spans="1:17" s="116" customFormat="1" ht="18" x14ac:dyDescent="0.25">
      <c r="A221" s="141" t="str">
        <f>VLOOKUP(E221,'LISTADO ATM'!$A$2:$C$902,3,0)</f>
        <v>DISTRITO NACIONAL</v>
      </c>
      <c r="B221" s="138">
        <v>3335967768</v>
      </c>
      <c r="C221" s="99">
        <v>44403.780972222223</v>
      </c>
      <c r="D221" s="99" t="s">
        <v>2445</v>
      </c>
      <c r="E221" s="133">
        <v>755</v>
      </c>
      <c r="F221" s="141" t="str">
        <f>VLOOKUP(E221,VIP!$A$2:$O14678,2,0)</f>
        <v>DRBR755</v>
      </c>
      <c r="G221" s="141" t="str">
        <f>VLOOKUP(E221,'LISTADO ATM'!$A$2:$B$901,2,0)</f>
        <v xml:space="preserve">ATM Oficina Galería del Este (Plaza) </v>
      </c>
      <c r="H221" s="141" t="str">
        <f>VLOOKUP(E221,VIP!$A$2:$O19639,7,FALSE)</f>
        <v>Si</v>
      </c>
      <c r="I221" s="141" t="str">
        <f>VLOOKUP(E221,VIP!$A$2:$O11604,8,FALSE)</f>
        <v>Si</v>
      </c>
      <c r="J221" s="141" t="str">
        <f>VLOOKUP(E221,VIP!$A$2:$O11554,8,FALSE)</f>
        <v>Si</v>
      </c>
      <c r="K221" s="141" t="str">
        <f>VLOOKUP(E221,VIP!$A$2:$O15128,6,0)</f>
        <v>NO</v>
      </c>
      <c r="L221" s="142" t="s">
        <v>2557</v>
      </c>
      <c r="M221" s="98" t="s">
        <v>2442</v>
      </c>
      <c r="N221" s="98" t="s">
        <v>2449</v>
      </c>
      <c r="O221" s="141" t="s">
        <v>2450</v>
      </c>
      <c r="P221" s="141"/>
      <c r="Q221" s="98" t="s">
        <v>2557</v>
      </c>
    </row>
    <row r="222" spans="1:17" s="116" customFormat="1" ht="18" x14ac:dyDescent="0.25">
      <c r="A222" s="141" t="str">
        <f>VLOOKUP(E222,'LISTADO ATM'!$A$2:$C$902,3,0)</f>
        <v>DISTRITO NACIONAL</v>
      </c>
      <c r="B222" s="138">
        <v>3335967766</v>
      </c>
      <c r="C222" s="99">
        <v>44403.779317129629</v>
      </c>
      <c r="D222" s="99" t="s">
        <v>2445</v>
      </c>
      <c r="E222" s="133">
        <v>540</v>
      </c>
      <c r="F222" s="141" t="str">
        <f>VLOOKUP(E222,VIP!$A$2:$O14679,2,0)</f>
        <v>DRBR540</v>
      </c>
      <c r="G222" s="141" t="str">
        <f>VLOOKUP(E222,'LISTADO ATM'!$A$2:$B$901,2,0)</f>
        <v xml:space="preserve">ATM Autoservicio Sambil I </v>
      </c>
      <c r="H222" s="141" t="str">
        <f>VLOOKUP(E222,VIP!$A$2:$O19640,7,FALSE)</f>
        <v>Si</v>
      </c>
      <c r="I222" s="141" t="str">
        <f>VLOOKUP(E222,VIP!$A$2:$O11605,8,FALSE)</f>
        <v>Si</v>
      </c>
      <c r="J222" s="141" t="str">
        <f>VLOOKUP(E222,VIP!$A$2:$O11555,8,FALSE)</f>
        <v>Si</v>
      </c>
      <c r="K222" s="141" t="str">
        <f>VLOOKUP(E222,VIP!$A$2:$O15129,6,0)</f>
        <v>NO</v>
      </c>
      <c r="L222" s="142" t="s">
        <v>2557</v>
      </c>
      <c r="M222" s="98" t="s">
        <v>2442</v>
      </c>
      <c r="N222" s="98" t="s">
        <v>2449</v>
      </c>
      <c r="O222" s="141" t="s">
        <v>2450</v>
      </c>
      <c r="P222" s="141"/>
      <c r="Q222" s="98" t="s">
        <v>2557</v>
      </c>
    </row>
    <row r="223" spans="1:17" s="116" customFormat="1" ht="18" x14ac:dyDescent="0.25">
      <c r="A223" s="141" t="str">
        <f>VLOOKUP(E223,'LISTADO ATM'!$A$2:$C$902,3,0)</f>
        <v>ESTE</v>
      </c>
      <c r="B223" s="138">
        <v>3335967778</v>
      </c>
      <c r="C223" s="99">
        <v>44403.795439814814</v>
      </c>
      <c r="D223" s="99" t="s">
        <v>2465</v>
      </c>
      <c r="E223" s="133">
        <v>386</v>
      </c>
      <c r="F223" s="141" t="str">
        <f>VLOOKUP(E223,VIP!$A$2:$O14674,2,0)</f>
        <v>DRBR386</v>
      </c>
      <c r="G223" s="141" t="str">
        <f>VLOOKUP(E223,'LISTADO ATM'!$A$2:$B$901,2,0)</f>
        <v xml:space="preserve">ATM Plaza Verón II </v>
      </c>
      <c r="H223" s="141" t="str">
        <f>VLOOKUP(E223,VIP!$A$2:$O19635,7,FALSE)</f>
        <v>Si</v>
      </c>
      <c r="I223" s="141" t="str">
        <f>VLOOKUP(E223,VIP!$A$2:$O11600,8,FALSE)</f>
        <v>Si</v>
      </c>
      <c r="J223" s="141" t="str">
        <f>VLOOKUP(E223,VIP!$A$2:$O11550,8,FALSE)</f>
        <v>Si</v>
      </c>
      <c r="K223" s="141" t="str">
        <f>VLOOKUP(E223,VIP!$A$2:$O15124,6,0)</f>
        <v>NO</v>
      </c>
      <c r="L223" s="142" t="s">
        <v>2556</v>
      </c>
      <c r="M223" s="98" t="s">
        <v>2442</v>
      </c>
      <c r="N223" s="98" t="s">
        <v>2449</v>
      </c>
      <c r="O223" s="141" t="s">
        <v>2466</v>
      </c>
      <c r="P223" s="141"/>
      <c r="Q223" s="98" t="s">
        <v>2556</v>
      </c>
    </row>
    <row r="224" spans="1:17" s="116" customFormat="1" ht="18" x14ac:dyDescent="0.25">
      <c r="A224" s="141" t="str">
        <f>VLOOKUP(E224,'LISTADO ATM'!$A$2:$C$902,3,0)</f>
        <v>SUR</v>
      </c>
      <c r="B224" s="138">
        <v>3335967777</v>
      </c>
      <c r="C224" s="99">
        <v>44403.793796296297</v>
      </c>
      <c r="D224" s="99" t="s">
        <v>2465</v>
      </c>
      <c r="E224" s="133">
        <v>297</v>
      </c>
      <c r="F224" s="141" t="str">
        <f>VLOOKUP(E224,VIP!$A$2:$O14675,2,0)</f>
        <v>DRBR297</v>
      </c>
      <c r="G224" s="141" t="str">
        <f>VLOOKUP(E224,'LISTADO ATM'!$A$2:$B$901,2,0)</f>
        <v xml:space="preserve">ATM S/M Cadena Ocoa </v>
      </c>
      <c r="H224" s="141" t="str">
        <f>VLOOKUP(E224,VIP!$A$2:$O19636,7,FALSE)</f>
        <v>Si</v>
      </c>
      <c r="I224" s="141" t="str">
        <f>VLOOKUP(E224,VIP!$A$2:$O11601,8,FALSE)</f>
        <v>Si</v>
      </c>
      <c r="J224" s="141" t="str">
        <f>VLOOKUP(E224,VIP!$A$2:$O11551,8,FALSE)</f>
        <v>Si</v>
      </c>
      <c r="K224" s="141" t="str">
        <f>VLOOKUP(E224,VIP!$A$2:$O15125,6,0)</f>
        <v>NO</v>
      </c>
      <c r="L224" s="142" t="s">
        <v>2556</v>
      </c>
      <c r="M224" s="98" t="s">
        <v>2442</v>
      </c>
      <c r="N224" s="98" t="s">
        <v>2449</v>
      </c>
      <c r="O224" s="141" t="s">
        <v>2466</v>
      </c>
      <c r="P224" s="141"/>
      <c r="Q224" s="98" t="s">
        <v>2556</v>
      </c>
    </row>
    <row r="225" spans="1:17" s="116" customFormat="1" ht="18" x14ac:dyDescent="0.25">
      <c r="A225" s="141" t="str">
        <f>VLOOKUP(E225,'LISTADO ATM'!$A$2:$C$902,3,0)</f>
        <v>NORTE</v>
      </c>
      <c r="B225" s="138">
        <v>3335967774</v>
      </c>
      <c r="C225" s="99">
        <v>44403.79111111111</v>
      </c>
      <c r="D225" s="99" t="s">
        <v>2593</v>
      </c>
      <c r="E225" s="133">
        <v>837</v>
      </c>
      <c r="F225" s="141" t="str">
        <f>VLOOKUP(E225,VIP!$A$2:$O14676,2,0)</f>
        <v>DRBR837</v>
      </c>
      <c r="G225" s="141" t="str">
        <f>VLOOKUP(E225,'LISTADO ATM'!$A$2:$B$901,2,0)</f>
        <v>ATM Estación Next Canabacoa</v>
      </c>
      <c r="H225" s="141" t="str">
        <f>VLOOKUP(E225,VIP!$A$2:$O19637,7,FALSE)</f>
        <v>Si</v>
      </c>
      <c r="I225" s="141" t="str">
        <f>VLOOKUP(E225,VIP!$A$2:$O11602,8,FALSE)</f>
        <v>Si</v>
      </c>
      <c r="J225" s="141" t="str">
        <f>VLOOKUP(E225,VIP!$A$2:$O11552,8,FALSE)</f>
        <v>Si</v>
      </c>
      <c r="K225" s="141" t="str">
        <f>VLOOKUP(E225,VIP!$A$2:$O15126,6,0)</f>
        <v>NO</v>
      </c>
      <c r="L225" s="142" t="s">
        <v>2556</v>
      </c>
      <c r="M225" s="98" t="s">
        <v>2442</v>
      </c>
      <c r="N225" s="98" t="s">
        <v>2449</v>
      </c>
      <c r="O225" s="141" t="s">
        <v>2596</v>
      </c>
      <c r="P225" s="141"/>
      <c r="Q225" s="98" t="s">
        <v>2556</v>
      </c>
    </row>
    <row r="226" spans="1:17" s="116" customFormat="1" ht="18" x14ac:dyDescent="0.25">
      <c r="A226" s="141" t="str">
        <f>VLOOKUP(E226,'LISTADO ATM'!$A$2:$C$902,3,0)</f>
        <v>DISTRITO NACIONAL</v>
      </c>
      <c r="B226" s="138">
        <v>3335967773</v>
      </c>
      <c r="C226" s="99">
        <v>44403.789155092592</v>
      </c>
      <c r="D226" s="99" t="s">
        <v>2445</v>
      </c>
      <c r="E226" s="133">
        <v>993</v>
      </c>
      <c r="F226" s="141" t="str">
        <f>VLOOKUP(E226,VIP!$A$2:$O14677,2,0)</f>
        <v>DRBR993</v>
      </c>
      <c r="G226" s="141" t="str">
        <f>VLOOKUP(E226,'LISTADO ATM'!$A$2:$B$901,2,0)</f>
        <v xml:space="preserve">ATM Centro Medico Integral II </v>
      </c>
      <c r="H226" s="141" t="str">
        <f>VLOOKUP(E226,VIP!$A$2:$O19638,7,FALSE)</f>
        <v>Si</v>
      </c>
      <c r="I226" s="141" t="str">
        <f>VLOOKUP(E226,VIP!$A$2:$O11603,8,FALSE)</f>
        <v>Si</v>
      </c>
      <c r="J226" s="141" t="str">
        <f>VLOOKUP(E226,VIP!$A$2:$O11553,8,FALSE)</f>
        <v>Si</v>
      </c>
      <c r="K226" s="141" t="str">
        <f>VLOOKUP(E226,VIP!$A$2:$O15127,6,0)</f>
        <v>NO</v>
      </c>
      <c r="L226" s="142" t="s">
        <v>2556</v>
      </c>
      <c r="M226" s="98" t="s">
        <v>2442</v>
      </c>
      <c r="N226" s="98" t="s">
        <v>2449</v>
      </c>
      <c r="O226" s="141" t="s">
        <v>2450</v>
      </c>
      <c r="P226" s="141"/>
      <c r="Q226" s="98" t="s">
        <v>2556</v>
      </c>
    </row>
    <row r="227" spans="1:17" s="116" customFormat="1" ht="18" x14ac:dyDescent="0.25">
      <c r="A227" s="141" t="str">
        <f>VLOOKUP(E227,'LISTADO ATM'!$A$2:$C$902,3,0)</f>
        <v>DISTRITO NACIONAL</v>
      </c>
      <c r="B227" s="138">
        <v>3335967760</v>
      </c>
      <c r="C227" s="99">
        <v>44403.766469907408</v>
      </c>
      <c r="D227" s="99" t="s">
        <v>2445</v>
      </c>
      <c r="E227" s="133">
        <v>938</v>
      </c>
      <c r="F227" s="141" t="str">
        <f>VLOOKUP(E227,VIP!$A$2:$O14682,2,0)</f>
        <v>DRBR938</v>
      </c>
      <c r="G227" s="141" t="str">
        <f>VLOOKUP(E227,'LISTADO ATM'!$A$2:$B$901,2,0)</f>
        <v xml:space="preserve">ATM Autobanco Oficina Filadelfia Plaza </v>
      </c>
      <c r="H227" s="141" t="str">
        <f>VLOOKUP(E227,VIP!$A$2:$O19643,7,FALSE)</f>
        <v>Si</v>
      </c>
      <c r="I227" s="141" t="str">
        <f>VLOOKUP(E227,VIP!$A$2:$O11608,8,FALSE)</f>
        <v>Si</v>
      </c>
      <c r="J227" s="141" t="str">
        <f>VLOOKUP(E227,VIP!$A$2:$O11558,8,FALSE)</f>
        <v>Si</v>
      </c>
      <c r="K227" s="141" t="str">
        <f>VLOOKUP(E227,VIP!$A$2:$O15132,6,0)</f>
        <v>NO</v>
      </c>
      <c r="L227" s="142" t="s">
        <v>2713</v>
      </c>
      <c r="M227" s="98" t="s">
        <v>2442</v>
      </c>
      <c r="N227" s="98" t="s">
        <v>2449</v>
      </c>
      <c r="O227" s="141" t="s">
        <v>2450</v>
      </c>
      <c r="P227" s="141"/>
      <c r="Q227" s="98" t="s">
        <v>2713</v>
      </c>
    </row>
    <row r="228" spans="1:17" s="116" customFormat="1" ht="18" x14ac:dyDescent="0.25">
      <c r="A228" s="141" t="str">
        <f>VLOOKUP(E228,'LISTADO ATM'!$A$2:$C$902,3,0)</f>
        <v>DISTRITO NACIONAL</v>
      </c>
      <c r="B228" s="138">
        <v>3335965885</v>
      </c>
      <c r="C228" s="99">
        <v>44401.687662037039</v>
      </c>
      <c r="D228" s="99" t="s">
        <v>2445</v>
      </c>
      <c r="E228" s="133">
        <v>676</v>
      </c>
      <c r="F228" s="141" t="str">
        <f>VLOOKUP(E228,VIP!$A$2:$O14651,2,0)</f>
        <v>DRBR676</v>
      </c>
      <c r="G228" s="141" t="str">
        <f>VLOOKUP(E228,'LISTADO ATM'!$A$2:$B$901,2,0)</f>
        <v>ATM S/M Bravo Colina Del Oeste</v>
      </c>
      <c r="H228" s="141" t="str">
        <f>VLOOKUP(E228,VIP!$A$2:$O19612,7,FALSE)</f>
        <v>Si</v>
      </c>
      <c r="I228" s="141" t="str">
        <f>VLOOKUP(E228,VIP!$A$2:$O11577,8,FALSE)</f>
        <v>Si</v>
      </c>
      <c r="J228" s="141" t="str">
        <f>VLOOKUP(E228,VIP!$A$2:$O11527,8,FALSE)</f>
        <v>Si</v>
      </c>
      <c r="K228" s="141" t="str">
        <f>VLOOKUP(E228,VIP!$A$2:$O15101,6,0)</f>
        <v>NO</v>
      </c>
      <c r="L228" s="142" t="s">
        <v>2438</v>
      </c>
      <c r="M228" s="98" t="s">
        <v>2442</v>
      </c>
      <c r="N228" s="98" t="s">
        <v>2449</v>
      </c>
      <c r="O228" s="141" t="s">
        <v>2450</v>
      </c>
      <c r="P228" s="141"/>
      <c r="Q228" s="98" t="s">
        <v>2438</v>
      </c>
    </row>
    <row r="229" spans="1:17" s="116" customFormat="1" ht="18" x14ac:dyDescent="0.25">
      <c r="A229" s="141" t="str">
        <f>VLOOKUP(E229,'LISTADO ATM'!$A$2:$C$902,3,0)</f>
        <v>DISTRITO NACIONAL</v>
      </c>
      <c r="B229" s="138">
        <v>3335965895</v>
      </c>
      <c r="C229" s="99">
        <v>44401.695405092592</v>
      </c>
      <c r="D229" s="99" t="s">
        <v>2465</v>
      </c>
      <c r="E229" s="133">
        <v>567</v>
      </c>
      <c r="F229" s="141" t="str">
        <f>VLOOKUP(E229,VIP!$A$2:$O14646,2,0)</f>
        <v>DRBR015</v>
      </c>
      <c r="G229" s="141" t="str">
        <f>VLOOKUP(E229,'LISTADO ATM'!$A$2:$B$901,2,0)</f>
        <v xml:space="preserve">ATM Oficina Máximo Gómez </v>
      </c>
      <c r="H229" s="141" t="str">
        <f>VLOOKUP(E229,VIP!$A$2:$O19607,7,FALSE)</f>
        <v>Si</v>
      </c>
      <c r="I229" s="141" t="str">
        <f>VLOOKUP(E229,VIP!$A$2:$O11572,8,FALSE)</f>
        <v>Si</v>
      </c>
      <c r="J229" s="141" t="str">
        <f>VLOOKUP(E229,VIP!$A$2:$O11522,8,FALSE)</f>
        <v>Si</v>
      </c>
      <c r="K229" s="141" t="str">
        <f>VLOOKUP(E229,VIP!$A$2:$O15096,6,0)</f>
        <v>NO</v>
      </c>
      <c r="L229" s="142" t="s">
        <v>2438</v>
      </c>
      <c r="M229" s="98" t="s">
        <v>2442</v>
      </c>
      <c r="N229" s="98" t="s">
        <v>2449</v>
      </c>
      <c r="O229" s="141" t="s">
        <v>2466</v>
      </c>
      <c r="P229" s="141"/>
      <c r="Q229" s="98" t="s">
        <v>2438</v>
      </c>
    </row>
    <row r="230" spans="1:17" s="116" customFormat="1" ht="18" x14ac:dyDescent="0.25">
      <c r="A230" s="141" t="str">
        <f>VLOOKUP(E230,'LISTADO ATM'!$A$2:$C$902,3,0)</f>
        <v>DISTRITO NACIONAL</v>
      </c>
      <c r="B230" s="138">
        <v>3335965998</v>
      </c>
      <c r="C230" s="99">
        <v>44402.253125000003</v>
      </c>
      <c r="D230" s="99" t="s">
        <v>2465</v>
      </c>
      <c r="E230" s="133">
        <v>231</v>
      </c>
      <c r="F230" s="141" t="str">
        <f>VLOOKUP(E230,VIP!$A$2:$O14595,2,0)</f>
        <v>DRBR231</v>
      </c>
      <c r="G230" s="141" t="str">
        <f>VLOOKUP(E230,'LISTADO ATM'!$A$2:$B$901,2,0)</f>
        <v xml:space="preserve">ATM Oficina Zona Oriental </v>
      </c>
      <c r="H230" s="141" t="str">
        <f>VLOOKUP(E230,VIP!$A$2:$O19556,7,FALSE)</f>
        <v>Si</v>
      </c>
      <c r="I230" s="141" t="str">
        <f>VLOOKUP(E230,VIP!$A$2:$O11521,8,FALSE)</f>
        <v>Si</v>
      </c>
      <c r="J230" s="141" t="str">
        <f>VLOOKUP(E230,VIP!$A$2:$O11471,8,FALSE)</f>
        <v>Si</v>
      </c>
      <c r="K230" s="141" t="str">
        <f>VLOOKUP(E230,VIP!$A$2:$O15045,6,0)</f>
        <v>SI</v>
      </c>
      <c r="L230" s="142" t="s">
        <v>2438</v>
      </c>
      <c r="M230" s="98" t="s">
        <v>2442</v>
      </c>
      <c r="N230" s="98" t="s">
        <v>2449</v>
      </c>
      <c r="O230" s="141" t="s">
        <v>2466</v>
      </c>
      <c r="P230" s="141"/>
      <c r="Q230" s="98" t="s">
        <v>2438</v>
      </c>
    </row>
    <row r="231" spans="1:17" s="116" customFormat="1" ht="18" x14ac:dyDescent="0.25">
      <c r="A231" s="141" t="str">
        <f>VLOOKUP(E231,'LISTADO ATM'!$A$2:$C$902,3,0)</f>
        <v>ESTE</v>
      </c>
      <c r="B231" s="138">
        <v>3335965999</v>
      </c>
      <c r="C231" s="99">
        <v>44402.253136574072</v>
      </c>
      <c r="D231" s="99" t="s">
        <v>2445</v>
      </c>
      <c r="E231" s="133">
        <v>368</v>
      </c>
      <c r="F231" s="141" t="str">
        <f>VLOOKUP(E231,VIP!$A$2:$O14596,2,0)</f>
        <v xml:space="preserve">DRBR368 </v>
      </c>
      <c r="G231" s="141" t="str">
        <f>VLOOKUP(E231,'LISTADO ATM'!$A$2:$B$901,2,0)</f>
        <v>ATM Ayuntamiento Peralvillo</v>
      </c>
      <c r="H231" s="141" t="str">
        <f>VLOOKUP(E231,VIP!$A$2:$O19557,7,FALSE)</f>
        <v>N/A</v>
      </c>
      <c r="I231" s="141" t="str">
        <f>VLOOKUP(E231,VIP!$A$2:$O11522,8,FALSE)</f>
        <v>N/A</v>
      </c>
      <c r="J231" s="141" t="str">
        <f>VLOOKUP(E231,VIP!$A$2:$O11472,8,FALSE)</f>
        <v>N/A</v>
      </c>
      <c r="K231" s="141" t="str">
        <f>VLOOKUP(E231,VIP!$A$2:$O15046,6,0)</f>
        <v>N/A</v>
      </c>
      <c r="L231" s="142" t="s">
        <v>2438</v>
      </c>
      <c r="M231" s="98" t="s">
        <v>2442</v>
      </c>
      <c r="N231" s="98" t="s">
        <v>2449</v>
      </c>
      <c r="O231" s="141" t="s">
        <v>2450</v>
      </c>
      <c r="P231" s="141"/>
      <c r="Q231" s="98" t="s">
        <v>2438</v>
      </c>
    </row>
    <row r="232" spans="1:17" s="116" customFormat="1" ht="18" x14ac:dyDescent="0.25">
      <c r="A232" s="141" t="str">
        <f>VLOOKUP(E232,'LISTADO ATM'!$A$2:$C$902,3,0)</f>
        <v>DISTRITO NACIONAL</v>
      </c>
      <c r="B232" s="138">
        <v>3335966016</v>
      </c>
      <c r="C232" s="99">
        <v>44402.377870370372</v>
      </c>
      <c r="D232" s="99" t="s">
        <v>2445</v>
      </c>
      <c r="E232" s="133">
        <v>267</v>
      </c>
      <c r="F232" s="141" t="str">
        <f>VLOOKUP(E232,VIP!$A$2:$O14613,2,0)</f>
        <v>DRBR267</v>
      </c>
      <c r="G232" s="141" t="str">
        <f>VLOOKUP(E232,'LISTADO ATM'!$A$2:$B$901,2,0)</f>
        <v xml:space="preserve">ATM Centro de Caja México </v>
      </c>
      <c r="H232" s="141" t="str">
        <f>VLOOKUP(E232,VIP!$A$2:$O19574,7,FALSE)</f>
        <v>Si</v>
      </c>
      <c r="I232" s="141" t="str">
        <f>VLOOKUP(E232,VIP!$A$2:$O11539,8,FALSE)</f>
        <v>Si</v>
      </c>
      <c r="J232" s="141" t="str">
        <f>VLOOKUP(E232,VIP!$A$2:$O11489,8,FALSE)</f>
        <v>Si</v>
      </c>
      <c r="K232" s="141" t="str">
        <f>VLOOKUP(E232,VIP!$A$2:$O15063,6,0)</f>
        <v>NO</v>
      </c>
      <c r="L232" s="142" t="s">
        <v>2438</v>
      </c>
      <c r="M232" s="98" t="s">
        <v>2442</v>
      </c>
      <c r="N232" s="98" t="s">
        <v>2449</v>
      </c>
      <c r="O232" s="141" t="s">
        <v>2450</v>
      </c>
      <c r="P232" s="141"/>
      <c r="Q232" s="98" t="s">
        <v>2438</v>
      </c>
    </row>
    <row r="233" spans="1:17" s="116" customFormat="1" ht="18" x14ac:dyDescent="0.25">
      <c r="A233" s="141" t="str">
        <f>VLOOKUP(E233,'LISTADO ATM'!$A$2:$C$902,3,0)</f>
        <v>DISTRITO NACIONAL</v>
      </c>
      <c r="B233" s="138">
        <v>3335966018</v>
      </c>
      <c r="C233" s="99">
        <v>44402.383356481485</v>
      </c>
      <c r="D233" s="99" t="s">
        <v>2445</v>
      </c>
      <c r="E233" s="133">
        <v>300</v>
      </c>
      <c r="F233" s="141" t="str">
        <f>VLOOKUP(E233,VIP!$A$2:$O14612,2,0)</f>
        <v>DRBR300</v>
      </c>
      <c r="G233" s="141" t="str">
        <f>VLOOKUP(E233,'LISTADO ATM'!$A$2:$B$901,2,0)</f>
        <v xml:space="preserve">ATM S/M Aprezio Los Guaricanos </v>
      </c>
      <c r="H233" s="141" t="str">
        <f>VLOOKUP(E233,VIP!$A$2:$O19573,7,FALSE)</f>
        <v>Si</v>
      </c>
      <c r="I233" s="141" t="str">
        <f>VLOOKUP(E233,VIP!$A$2:$O11538,8,FALSE)</f>
        <v>Si</v>
      </c>
      <c r="J233" s="141" t="str">
        <f>VLOOKUP(E233,VIP!$A$2:$O11488,8,FALSE)</f>
        <v>Si</v>
      </c>
      <c r="K233" s="141" t="str">
        <f>VLOOKUP(E233,VIP!$A$2:$O15062,6,0)</f>
        <v>NO</v>
      </c>
      <c r="L233" s="142" t="s">
        <v>2438</v>
      </c>
      <c r="M233" s="98" t="s">
        <v>2442</v>
      </c>
      <c r="N233" s="98" t="s">
        <v>2449</v>
      </c>
      <c r="O233" s="141" t="s">
        <v>2450</v>
      </c>
      <c r="P233" s="141"/>
      <c r="Q233" s="98" t="s">
        <v>2438</v>
      </c>
    </row>
    <row r="234" spans="1:17" s="116" customFormat="1" ht="18" x14ac:dyDescent="0.25">
      <c r="A234" s="141" t="str">
        <f>VLOOKUP(E234,'LISTADO ATM'!$A$2:$C$902,3,0)</f>
        <v>NORTE</v>
      </c>
      <c r="B234" s="138">
        <v>3335966039</v>
      </c>
      <c r="C234" s="99">
        <v>44402.559224537035</v>
      </c>
      <c r="D234" s="99" t="s">
        <v>2593</v>
      </c>
      <c r="E234" s="133">
        <v>383</v>
      </c>
      <c r="F234" s="141" t="str">
        <f>VLOOKUP(E234,VIP!$A$2:$O14625,2,0)</f>
        <v>DRBR383</v>
      </c>
      <c r="G234" s="141" t="str">
        <f>VLOOKUP(E234,'LISTADO ATM'!$A$2:$B$901,2,0)</f>
        <v>ATM S/M Daniel (Dajabón)</v>
      </c>
      <c r="H234" s="141" t="str">
        <f>VLOOKUP(E234,VIP!$A$2:$O19586,7,FALSE)</f>
        <v>N/A</v>
      </c>
      <c r="I234" s="141" t="str">
        <f>VLOOKUP(E234,VIP!$A$2:$O11551,8,FALSE)</f>
        <v>N/A</v>
      </c>
      <c r="J234" s="141" t="str">
        <f>VLOOKUP(E234,VIP!$A$2:$O11501,8,FALSE)</f>
        <v>N/A</v>
      </c>
      <c r="K234" s="141" t="str">
        <f>VLOOKUP(E234,VIP!$A$2:$O15075,6,0)</f>
        <v>N/A</v>
      </c>
      <c r="L234" s="142" t="s">
        <v>2438</v>
      </c>
      <c r="M234" s="98" t="s">
        <v>2442</v>
      </c>
      <c r="N234" s="98" t="s">
        <v>2449</v>
      </c>
      <c r="O234" s="141" t="s">
        <v>2596</v>
      </c>
      <c r="P234" s="141"/>
      <c r="Q234" s="98" t="s">
        <v>2438</v>
      </c>
    </row>
    <row r="235" spans="1:17" s="116" customFormat="1" ht="18" x14ac:dyDescent="0.25">
      <c r="A235" s="141" t="str">
        <f>VLOOKUP(E235,'LISTADO ATM'!$A$2:$C$902,3,0)</f>
        <v>NORTE</v>
      </c>
      <c r="B235" s="138">
        <v>3335966067</v>
      </c>
      <c r="C235" s="99">
        <v>44402.664664351854</v>
      </c>
      <c r="D235" s="99" t="s">
        <v>2465</v>
      </c>
      <c r="E235" s="133">
        <v>395</v>
      </c>
      <c r="F235" s="141" t="str">
        <f>VLOOKUP(E235,VIP!$A$2:$O14635,2,0)</f>
        <v>DRBR395</v>
      </c>
      <c r="G235" s="141" t="str">
        <f>VLOOKUP(E235,'LISTADO ATM'!$A$2:$B$901,2,0)</f>
        <v xml:space="preserve">ATM UNP Sabana Iglesia </v>
      </c>
      <c r="H235" s="141" t="str">
        <f>VLOOKUP(E235,VIP!$A$2:$O19596,7,FALSE)</f>
        <v>Si</v>
      </c>
      <c r="I235" s="141" t="str">
        <f>VLOOKUP(E235,VIP!$A$2:$O11561,8,FALSE)</f>
        <v>Si</v>
      </c>
      <c r="J235" s="141" t="str">
        <f>VLOOKUP(E235,VIP!$A$2:$O11511,8,FALSE)</f>
        <v>Si</v>
      </c>
      <c r="K235" s="141" t="str">
        <f>VLOOKUP(E235,VIP!$A$2:$O15085,6,0)</f>
        <v>NO</v>
      </c>
      <c r="L235" s="142" t="s">
        <v>2438</v>
      </c>
      <c r="M235" s="98" t="s">
        <v>2442</v>
      </c>
      <c r="N235" s="98" t="s">
        <v>2449</v>
      </c>
      <c r="O235" s="141" t="s">
        <v>2466</v>
      </c>
      <c r="P235" s="141"/>
      <c r="Q235" s="98" t="s">
        <v>2438</v>
      </c>
    </row>
    <row r="236" spans="1:17" s="116" customFormat="1" ht="18" x14ac:dyDescent="0.25">
      <c r="A236" s="141" t="str">
        <f>VLOOKUP(E236,'LISTADO ATM'!$A$2:$C$902,3,0)</f>
        <v>NORTE</v>
      </c>
      <c r="B236" s="138">
        <v>3335966082</v>
      </c>
      <c r="C236" s="99">
        <v>44402.688842592594</v>
      </c>
      <c r="D236" s="99" t="s">
        <v>2445</v>
      </c>
      <c r="E236" s="133">
        <v>454</v>
      </c>
      <c r="F236" s="141" t="str">
        <f>VLOOKUP(E236,VIP!$A$2:$O14669,2,0)</f>
        <v>DRBR454</v>
      </c>
      <c r="G236" s="141" t="str">
        <f>VLOOKUP(E236,'LISTADO ATM'!$A$2:$B$901,2,0)</f>
        <v>ATM Partido Dajabón</v>
      </c>
      <c r="H236" s="141" t="str">
        <f>VLOOKUP(E236,VIP!$A$2:$O19630,7,FALSE)</f>
        <v>Si</v>
      </c>
      <c r="I236" s="141" t="str">
        <f>VLOOKUP(E236,VIP!$A$2:$O11595,8,FALSE)</f>
        <v>Si</v>
      </c>
      <c r="J236" s="141" t="str">
        <f>VLOOKUP(E236,VIP!$A$2:$O11545,8,FALSE)</f>
        <v>Si</v>
      </c>
      <c r="K236" s="141" t="str">
        <f>VLOOKUP(E236,VIP!$A$2:$O15119,6,0)</f>
        <v>NO</v>
      </c>
      <c r="L236" s="142" t="s">
        <v>2438</v>
      </c>
      <c r="M236" s="98" t="s">
        <v>2442</v>
      </c>
      <c r="N236" s="98" t="s">
        <v>2449</v>
      </c>
      <c r="O236" s="141" t="s">
        <v>2450</v>
      </c>
      <c r="P236" s="141"/>
      <c r="Q236" s="98" t="s">
        <v>2438</v>
      </c>
    </row>
    <row r="237" spans="1:17" s="116" customFormat="1" ht="18" x14ac:dyDescent="0.25">
      <c r="A237" s="141" t="str">
        <f>VLOOKUP(E237,'LISTADO ATM'!$A$2:$C$902,3,0)</f>
        <v>DISTRITO NACIONAL</v>
      </c>
      <c r="B237" s="138">
        <v>3335966090</v>
      </c>
      <c r="C237" s="99">
        <v>44402.704652777778</v>
      </c>
      <c r="D237" s="99" t="s">
        <v>2445</v>
      </c>
      <c r="E237" s="133">
        <v>407</v>
      </c>
      <c r="F237" s="141" t="str">
        <f>VLOOKUP(E237,VIP!$A$2:$O14661,2,0)</f>
        <v>DRBR407</v>
      </c>
      <c r="G237" s="141" t="str">
        <f>VLOOKUP(E237,'LISTADO ATM'!$A$2:$B$901,2,0)</f>
        <v xml:space="preserve">ATM Multicentro La Sirena Villa Mella </v>
      </c>
      <c r="H237" s="141" t="str">
        <f>VLOOKUP(E237,VIP!$A$2:$O19622,7,FALSE)</f>
        <v>Si</v>
      </c>
      <c r="I237" s="141" t="str">
        <f>VLOOKUP(E237,VIP!$A$2:$O11587,8,FALSE)</f>
        <v>Si</v>
      </c>
      <c r="J237" s="141" t="str">
        <f>VLOOKUP(E237,VIP!$A$2:$O11537,8,FALSE)</f>
        <v>Si</v>
      </c>
      <c r="K237" s="141" t="str">
        <f>VLOOKUP(E237,VIP!$A$2:$O15111,6,0)</f>
        <v>NO</v>
      </c>
      <c r="L237" s="142" t="s">
        <v>2438</v>
      </c>
      <c r="M237" s="98" t="s">
        <v>2442</v>
      </c>
      <c r="N237" s="98" t="s">
        <v>2449</v>
      </c>
      <c r="O237" s="141" t="s">
        <v>2450</v>
      </c>
      <c r="P237" s="141"/>
      <c r="Q237" s="98" t="s">
        <v>2438</v>
      </c>
    </row>
    <row r="238" spans="1:17" s="116" customFormat="1" ht="18" x14ac:dyDescent="0.25">
      <c r="A238" s="141" t="str">
        <f>VLOOKUP(E238,'LISTADO ATM'!$A$2:$C$902,3,0)</f>
        <v>NORTE</v>
      </c>
      <c r="B238" s="138">
        <v>3335966093</v>
      </c>
      <c r="C238" s="99">
        <v>44402.719641203701</v>
      </c>
      <c r="D238" s="99" t="s">
        <v>2593</v>
      </c>
      <c r="E238" s="133">
        <v>894</v>
      </c>
      <c r="F238" s="141" t="str">
        <f>VLOOKUP(E238,VIP!$A$2:$O14658,2,0)</f>
        <v>DRBR894</v>
      </c>
      <c r="G238" s="141" t="str">
        <f>VLOOKUP(E238,'LISTADO ATM'!$A$2:$B$901,2,0)</f>
        <v>ATM Eco Petroleo Estero Hondo</v>
      </c>
      <c r="H238" s="141" t="str">
        <f>VLOOKUP(E238,VIP!$A$2:$O19619,7,FALSE)</f>
        <v>NO</v>
      </c>
      <c r="I238" s="141" t="str">
        <f>VLOOKUP(E238,VIP!$A$2:$O11584,8,FALSE)</f>
        <v>NO</v>
      </c>
      <c r="J238" s="141" t="str">
        <f>VLOOKUP(E238,VIP!$A$2:$O11534,8,FALSE)</f>
        <v>NO</v>
      </c>
      <c r="K238" s="141" t="str">
        <f>VLOOKUP(E238,VIP!$A$2:$O15108,6,0)</f>
        <v>NO</v>
      </c>
      <c r="L238" s="142" t="s">
        <v>2438</v>
      </c>
      <c r="M238" s="98" t="s">
        <v>2442</v>
      </c>
      <c r="N238" s="98" t="s">
        <v>2449</v>
      </c>
      <c r="O238" s="141" t="s">
        <v>2596</v>
      </c>
      <c r="P238" s="141"/>
      <c r="Q238" s="98" t="s">
        <v>2438</v>
      </c>
    </row>
    <row r="239" spans="1:17" s="116" customFormat="1" ht="18" x14ac:dyDescent="0.25">
      <c r="A239" s="141" t="str">
        <f>VLOOKUP(E239,'LISTADO ATM'!$A$2:$C$902,3,0)</f>
        <v>DISTRITO NACIONAL</v>
      </c>
      <c r="B239" s="138">
        <v>3335966109</v>
      </c>
      <c r="C239" s="99">
        <v>44402.746342592596</v>
      </c>
      <c r="D239" s="99" t="s">
        <v>2445</v>
      </c>
      <c r="E239" s="133">
        <v>684</v>
      </c>
      <c r="F239" s="141" t="str">
        <f>VLOOKUP(E239,VIP!$A$2:$O14643,2,0)</f>
        <v>DRBR684</v>
      </c>
      <c r="G239" s="141" t="str">
        <f>VLOOKUP(E239,'LISTADO ATM'!$A$2:$B$901,2,0)</f>
        <v>ATM Estación Texaco Prolongación 27 Febrero</v>
      </c>
      <c r="H239" s="141" t="str">
        <f>VLOOKUP(E239,VIP!$A$2:$O19604,7,FALSE)</f>
        <v>NO</v>
      </c>
      <c r="I239" s="141" t="str">
        <f>VLOOKUP(E239,VIP!$A$2:$O11569,8,FALSE)</f>
        <v>NO</v>
      </c>
      <c r="J239" s="141" t="str">
        <f>VLOOKUP(E239,VIP!$A$2:$O11519,8,FALSE)</f>
        <v>NO</v>
      </c>
      <c r="K239" s="141" t="str">
        <f>VLOOKUP(E239,VIP!$A$2:$O15093,6,0)</f>
        <v>NO</v>
      </c>
      <c r="L239" s="142" t="s">
        <v>2438</v>
      </c>
      <c r="M239" s="98" t="s">
        <v>2442</v>
      </c>
      <c r="N239" s="98" t="s">
        <v>2449</v>
      </c>
      <c r="O239" s="141" t="s">
        <v>2450</v>
      </c>
      <c r="P239" s="141"/>
      <c r="Q239" s="98" t="s">
        <v>2438</v>
      </c>
    </row>
    <row r="240" spans="1:17" s="116" customFormat="1" ht="18" x14ac:dyDescent="0.25">
      <c r="A240" s="141" t="str">
        <f>VLOOKUP(E240,'LISTADO ATM'!$A$2:$C$902,3,0)</f>
        <v>SUR</v>
      </c>
      <c r="B240" s="138">
        <v>3335966112</v>
      </c>
      <c r="C240" s="99">
        <v>44402.774722222224</v>
      </c>
      <c r="D240" s="99" t="s">
        <v>2445</v>
      </c>
      <c r="E240" s="133">
        <v>825</v>
      </c>
      <c r="F240" s="141" t="str">
        <f>VLOOKUP(E240,VIP!$A$2:$O14640,2,0)</f>
        <v>DRBR825</v>
      </c>
      <c r="G240" s="141" t="str">
        <f>VLOOKUP(E240,'LISTADO ATM'!$A$2:$B$901,2,0)</f>
        <v xml:space="preserve">ATM Estacion Eco Cibeles (Las Matas de Farfán) </v>
      </c>
      <c r="H240" s="141" t="str">
        <f>VLOOKUP(E240,VIP!$A$2:$O19601,7,FALSE)</f>
        <v>Si</v>
      </c>
      <c r="I240" s="141" t="str">
        <f>VLOOKUP(E240,VIP!$A$2:$O11566,8,FALSE)</f>
        <v>Si</v>
      </c>
      <c r="J240" s="141" t="str">
        <f>VLOOKUP(E240,VIP!$A$2:$O11516,8,FALSE)</f>
        <v>Si</v>
      </c>
      <c r="K240" s="141" t="str">
        <f>VLOOKUP(E240,VIP!$A$2:$O15090,6,0)</f>
        <v>NO</v>
      </c>
      <c r="L240" s="142" t="s">
        <v>2438</v>
      </c>
      <c r="M240" s="98" t="s">
        <v>2442</v>
      </c>
      <c r="N240" s="98" t="s">
        <v>2449</v>
      </c>
      <c r="O240" s="141" t="s">
        <v>2450</v>
      </c>
      <c r="P240" s="141"/>
      <c r="Q240" s="98" t="s">
        <v>2438</v>
      </c>
    </row>
    <row r="241" spans="1:17" s="116" customFormat="1" ht="18" x14ac:dyDescent="0.25">
      <c r="A241" s="141" t="str">
        <f>VLOOKUP(E241,'LISTADO ATM'!$A$2:$C$902,3,0)</f>
        <v>SUR</v>
      </c>
      <c r="B241" s="138" t="s">
        <v>2682</v>
      </c>
      <c r="C241" s="99">
        <v>44403.482546296298</v>
      </c>
      <c r="D241" s="99" t="s">
        <v>2465</v>
      </c>
      <c r="E241" s="133">
        <v>766</v>
      </c>
      <c r="F241" s="141" t="str">
        <f>VLOOKUP(E241,VIP!$A$2:$O14688,2,0)</f>
        <v>DRBR440</v>
      </c>
      <c r="G241" s="141" t="str">
        <f>VLOOKUP(E241,'LISTADO ATM'!$A$2:$B$901,2,0)</f>
        <v xml:space="preserve">ATM Oficina Azua II </v>
      </c>
      <c r="H241" s="141" t="str">
        <f>VLOOKUP(E241,VIP!$A$2:$O19649,7,FALSE)</f>
        <v>Si</v>
      </c>
      <c r="I241" s="141" t="str">
        <f>VLOOKUP(E241,VIP!$A$2:$O11614,8,FALSE)</f>
        <v>Si</v>
      </c>
      <c r="J241" s="141" t="str">
        <f>VLOOKUP(E241,VIP!$A$2:$O11564,8,FALSE)</f>
        <v>Si</v>
      </c>
      <c r="K241" s="141" t="str">
        <f>VLOOKUP(E241,VIP!$A$2:$O15138,6,0)</f>
        <v>SI</v>
      </c>
      <c r="L241" s="142" t="s">
        <v>2438</v>
      </c>
      <c r="M241" s="98" t="s">
        <v>2442</v>
      </c>
      <c r="N241" s="98" t="s">
        <v>2449</v>
      </c>
      <c r="O241" s="141" t="s">
        <v>2624</v>
      </c>
      <c r="P241" s="141"/>
      <c r="Q241" s="98" t="s">
        <v>2438</v>
      </c>
    </row>
    <row r="242" spans="1:17" s="116" customFormat="1" ht="18" x14ac:dyDescent="0.25">
      <c r="A242" s="141" t="str">
        <f>VLOOKUP(E242,'LISTADO ATM'!$A$2:$C$902,3,0)</f>
        <v>NORTE</v>
      </c>
      <c r="B242" s="138" t="s">
        <v>2670</v>
      </c>
      <c r="C242" s="99">
        <v>44403.557523148149</v>
      </c>
      <c r="D242" s="99" t="s">
        <v>2593</v>
      </c>
      <c r="E242" s="133">
        <v>282</v>
      </c>
      <c r="F242" s="141" t="str">
        <f>VLOOKUP(E242,VIP!$A$2:$O14676,2,0)</f>
        <v>DRBR282</v>
      </c>
      <c r="G242" s="141" t="str">
        <f>VLOOKUP(E242,'LISTADO ATM'!$A$2:$B$901,2,0)</f>
        <v xml:space="preserve">ATM Autobanco Nibaje </v>
      </c>
      <c r="H242" s="141" t="str">
        <f>VLOOKUP(E242,VIP!$A$2:$O19637,7,FALSE)</f>
        <v>Si</v>
      </c>
      <c r="I242" s="141" t="str">
        <f>VLOOKUP(E242,VIP!$A$2:$O11602,8,FALSE)</f>
        <v>Si</v>
      </c>
      <c r="J242" s="141" t="str">
        <f>VLOOKUP(E242,VIP!$A$2:$O11552,8,FALSE)</f>
        <v>Si</v>
      </c>
      <c r="K242" s="141" t="str">
        <f>VLOOKUP(E242,VIP!$A$2:$O15126,6,0)</f>
        <v>NO</v>
      </c>
      <c r="L242" s="142" t="s">
        <v>2438</v>
      </c>
      <c r="M242" s="98" t="s">
        <v>2442</v>
      </c>
      <c r="N242" s="98" t="s">
        <v>2449</v>
      </c>
      <c r="O242" s="141" t="s">
        <v>2596</v>
      </c>
      <c r="P242" s="141"/>
      <c r="Q242" s="98" t="s">
        <v>2438</v>
      </c>
    </row>
    <row r="243" spans="1:17" s="116" customFormat="1" ht="18" x14ac:dyDescent="0.25">
      <c r="A243" s="141" t="str">
        <f>VLOOKUP(E243,'LISTADO ATM'!$A$2:$C$902,3,0)</f>
        <v>SUR</v>
      </c>
      <c r="B243" s="138" t="s">
        <v>2658</v>
      </c>
      <c r="C243" s="99">
        <v>44403.587060185186</v>
      </c>
      <c r="D243" s="99" t="s">
        <v>2465</v>
      </c>
      <c r="E243" s="133">
        <v>131</v>
      </c>
      <c r="F243" s="141" t="str">
        <f>VLOOKUP(E243,VIP!$A$2:$O14664,2,0)</f>
        <v>DRBR131</v>
      </c>
      <c r="G243" s="141" t="str">
        <f>VLOOKUP(E243,'LISTADO ATM'!$A$2:$B$901,2,0)</f>
        <v xml:space="preserve">ATM Oficina Baní I </v>
      </c>
      <c r="H243" s="141" t="str">
        <f>VLOOKUP(E243,VIP!$A$2:$O19625,7,FALSE)</f>
        <v>Si</v>
      </c>
      <c r="I243" s="141" t="str">
        <f>VLOOKUP(E243,VIP!$A$2:$O11590,8,FALSE)</f>
        <v>Si</v>
      </c>
      <c r="J243" s="141" t="str">
        <f>VLOOKUP(E243,VIP!$A$2:$O11540,8,FALSE)</f>
        <v>Si</v>
      </c>
      <c r="K243" s="141" t="str">
        <f>VLOOKUP(E243,VIP!$A$2:$O15114,6,0)</f>
        <v>NO</v>
      </c>
      <c r="L243" s="142" t="s">
        <v>2438</v>
      </c>
      <c r="M243" s="98" t="s">
        <v>2442</v>
      </c>
      <c r="N243" s="98" t="s">
        <v>2449</v>
      </c>
      <c r="O243" s="141" t="s">
        <v>2624</v>
      </c>
      <c r="P243" s="141"/>
      <c r="Q243" s="98" t="s">
        <v>2438</v>
      </c>
    </row>
    <row r="244" spans="1:17" s="116" customFormat="1" ht="18" x14ac:dyDescent="0.25">
      <c r="A244" s="141" t="str">
        <f>VLOOKUP(E244,'LISTADO ATM'!$A$2:$C$902,3,0)</f>
        <v>SUR</v>
      </c>
      <c r="B244" s="138" t="s">
        <v>2657</v>
      </c>
      <c r="C244" s="99">
        <v>44403.587916666664</v>
      </c>
      <c r="D244" s="99" t="s">
        <v>2465</v>
      </c>
      <c r="E244" s="133">
        <v>455</v>
      </c>
      <c r="F244" s="141" t="str">
        <f>VLOOKUP(E244,VIP!$A$2:$O14663,2,0)</f>
        <v>DRBR455</v>
      </c>
      <c r="G244" s="141" t="str">
        <f>VLOOKUP(E244,'LISTADO ATM'!$A$2:$B$901,2,0)</f>
        <v xml:space="preserve">ATM Oficina Baní II </v>
      </c>
      <c r="H244" s="141" t="str">
        <f>VLOOKUP(E244,VIP!$A$2:$O19624,7,FALSE)</f>
        <v>Si</v>
      </c>
      <c r="I244" s="141" t="str">
        <f>VLOOKUP(E244,VIP!$A$2:$O11589,8,FALSE)</f>
        <v>Si</v>
      </c>
      <c r="J244" s="141" t="str">
        <f>VLOOKUP(E244,VIP!$A$2:$O11539,8,FALSE)</f>
        <v>Si</v>
      </c>
      <c r="K244" s="141" t="str">
        <f>VLOOKUP(E244,VIP!$A$2:$O15113,6,0)</f>
        <v>NO</v>
      </c>
      <c r="L244" s="142" t="s">
        <v>2438</v>
      </c>
      <c r="M244" s="98" t="s">
        <v>2442</v>
      </c>
      <c r="N244" s="98" t="s">
        <v>2449</v>
      </c>
      <c r="O244" s="141" t="s">
        <v>2624</v>
      </c>
      <c r="P244" s="141"/>
      <c r="Q244" s="98" t="s">
        <v>2438</v>
      </c>
    </row>
    <row r="245" spans="1:17" s="116" customFormat="1" ht="18" x14ac:dyDescent="0.25">
      <c r="A245" s="141" t="str">
        <f>VLOOKUP(E245,'LISTADO ATM'!$A$2:$C$902,3,0)</f>
        <v>NORTE</v>
      </c>
      <c r="B245" s="138" t="s">
        <v>2697</v>
      </c>
      <c r="C245" s="99">
        <v>44403.666018518517</v>
      </c>
      <c r="D245" s="99" t="s">
        <v>2593</v>
      </c>
      <c r="E245" s="133">
        <v>351</v>
      </c>
      <c r="F245" s="141" t="str">
        <f>VLOOKUP(E245,VIP!$A$2:$O14667,2,0)</f>
        <v>DRBR351</v>
      </c>
      <c r="G245" s="141" t="str">
        <f>VLOOKUP(E245,'LISTADO ATM'!$A$2:$B$901,2,0)</f>
        <v xml:space="preserve">ATM S/M José Luís (Puerto Plata) </v>
      </c>
      <c r="H245" s="141" t="str">
        <f>VLOOKUP(E245,VIP!$A$2:$O19628,7,FALSE)</f>
        <v>Si</v>
      </c>
      <c r="I245" s="141" t="str">
        <f>VLOOKUP(E245,VIP!$A$2:$O11593,8,FALSE)</f>
        <v>Si</v>
      </c>
      <c r="J245" s="141" t="str">
        <f>VLOOKUP(E245,VIP!$A$2:$O11543,8,FALSE)</f>
        <v>Si</v>
      </c>
      <c r="K245" s="141" t="str">
        <f>VLOOKUP(E245,VIP!$A$2:$O15117,6,0)</f>
        <v>NO</v>
      </c>
      <c r="L245" s="142" t="s">
        <v>2438</v>
      </c>
      <c r="M245" s="98" t="s">
        <v>2442</v>
      </c>
      <c r="N245" s="98" t="s">
        <v>2449</v>
      </c>
      <c r="O245" s="141" t="s">
        <v>2596</v>
      </c>
      <c r="P245" s="141"/>
      <c r="Q245" s="98" t="s">
        <v>2438</v>
      </c>
    </row>
    <row r="246" spans="1:17" s="116" customFormat="1" ht="18" x14ac:dyDescent="0.25">
      <c r="A246" s="141" t="str">
        <f>VLOOKUP(E246,'LISTADO ATM'!$A$2:$C$902,3,0)</f>
        <v>NORTE</v>
      </c>
      <c r="B246" s="138" t="s">
        <v>2694</v>
      </c>
      <c r="C246" s="99">
        <v>44403.668287037035</v>
      </c>
      <c r="D246" s="99" t="s">
        <v>2465</v>
      </c>
      <c r="E246" s="133">
        <v>53</v>
      </c>
      <c r="F246" s="141" t="str">
        <f>VLOOKUP(E246,VIP!$A$2:$O14664,2,0)</f>
        <v>DRBR053</v>
      </c>
      <c r="G246" s="141" t="str">
        <f>VLOOKUP(E246,'LISTADO ATM'!$A$2:$B$901,2,0)</f>
        <v xml:space="preserve">ATM Oficina Constanza </v>
      </c>
      <c r="H246" s="141" t="str">
        <f>VLOOKUP(E246,VIP!$A$2:$O19625,7,FALSE)</f>
        <v>Si</v>
      </c>
      <c r="I246" s="141" t="str">
        <f>VLOOKUP(E246,VIP!$A$2:$O11590,8,FALSE)</f>
        <v>Si</v>
      </c>
      <c r="J246" s="141" t="str">
        <f>VLOOKUP(E246,VIP!$A$2:$O11540,8,FALSE)</f>
        <v>Si</v>
      </c>
      <c r="K246" s="141" t="str">
        <f>VLOOKUP(E246,VIP!$A$2:$O15114,6,0)</f>
        <v>NO</v>
      </c>
      <c r="L246" s="142" t="s">
        <v>2438</v>
      </c>
      <c r="M246" s="98" t="s">
        <v>2442</v>
      </c>
      <c r="N246" s="98" t="s">
        <v>2449</v>
      </c>
      <c r="O246" s="141" t="s">
        <v>2624</v>
      </c>
      <c r="P246" s="141"/>
      <c r="Q246" s="98" t="s">
        <v>2438</v>
      </c>
    </row>
    <row r="247" spans="1:17" s="116" customFormat="1" ht="18" x14ac:dyDescent="0.25">
      <c r="A247" s="141" t="str">
        <f>VLOOKUP(E247,'LISTADO ATM'!$A$2:$C$902,3,0)</f>
        <v>DISTRITO NACIONAL</v>
      </c>
      <c r="B247" s="138">
        <v>3335967780</v>
      </c>
      <c r="C247" s="99">
        <v>44403.800486111111</v>
      </c>
      <c r="D247" s="99" t="s">
        <v>2465</v>
      </c>
      <c r="E247" s="133">
        <v>160</v>
      </c>
      <c r="F247" s="141" t="str">
        <f>VLOOKUP(E247,VIP!$A$2:$O14673,2,0)</f>
        <v>DRBR160</v>
      </c>
      <c r="G247" s="141" t="str">
        <f>VLOOKUP(E247,'LISTADO ATM'!$A$2:$B$901,2,0)</f>
        <v xml:space="preserve">ATM Oficina Herrera </v>
      </c>
      <c r="H247" s="141" t="str">
        <f>VLOOKUP(E247,VIP!$A$2:$O19634,7,FALSE)</f>
        <v>Si</v>
      </c>
      <c r="I247" s="141" t="str">
        <f>VLOOKUP(E247,VIP!$A$2:$O11599,8,FALSE)</f>
        <v>Si</v>
      </c>
      <c r="J247" s="141" t="str">
        <f>VLOOKUP(E247,VIP!$A$2:$O11549,8,FALSE)</f>
        <v>Si</v>
      </c>
      <c r="K247" s="141" t="str">
        <f>VLOOKUP(E247,VIP!$A$2:$O15123,6,0)</f>
        <v>NO</v>
      </c>
      <c r="L247" s="142" t="s">
        <v>2438</v>
      </c>
      <c r="M247" s="98" t="s">
        <v>2442</v>
      </c>
      <c r="N247" s="98" t="s">
        <v>2449</v>
      </c>
      <c r="O247" s="141" t="s">
        <v>2466</v>
      </c>
      <c r="P247" s="141"/>
      <c r="Q247" s="98" t="s">
        <v>2438</v>
      </c>
    </row>
    <row r="248" spans="1:17" s="116" customFormat="1" ht="18" x14ac:dyDescent="0.25">
      <c r="A248" s="141" t="str">
        <f>VLOOKUP(E248,'LISTADO ATM'!$A$2:$C$902,3,0)</f>
        <v>DISTRITO NACIONAL</v>
      </c>
      <c r="B248" s="138">
        <v>3335967763</v>
      </c>
      <c r="C248" s="99">
        <v>44403.76898148148</v>
      </c>
      <c r="D248" s="99" t="s">
        <v>2445</v>
      </c>
      <c r="E248" s="133">
        <v>918</v>
      </c>
      <c r="F248" s="141" t="str">
        <f>VLOOKUP(E248,VIP!$A$2:$O14680,2,0)</f>
        <v>DRBR918</v>
      </c>
      <c r="G248" s="141" t="str">
        <f>VLOOKUP(E248,'LISTADO ATM'!$A$2:$B$901,2,0)</f>
        <v xml:space="preserve">ATM S/M Liverpool de la Jacobo Majluta </v>
      </c>
      <c r="H248" s="141" t="str">
        <f>VLOOKUP(E248,VIP!$A$2:$O19641,7,FALSE)</f>
        <v>Si</v>
      </c>
      <c r="I248" s="141" t="str">
        <f>VLOOKUP(E248,VIP!$A$2:$O11606,8,FALSE)</f>
        <v>Si</v>
      </c>
      <c r="J248" s="141" t="str">
        <f>VLOOKUP(E248,VIP!$A$2:$O11556,8,FALSE)</f>
        <v>Si</v>
      </c>
      <c r="K248" s="141" t="str">
        <f>VLOOKUP(E248,VIP!$A$2:$O15130,6,0)</f>
        <v>NO</v>
      </c>
      <c r="L248" s="142" t="s">
        <v>2438</v>
      </c>
      <c r="M248" s="98" t="s">
        <v>2442</v>
      </c>
      <c r="N248" s="98" t="s">
        <v>2449</v>
      </c>
      <c r="O248" s="141" t="s">
        <v>2450</v>
      </c>
      <c r="P248" s="141"/>
      <c r="Q248" s="98" t="s">
        <v>2438</v>
      </c>
    </row>
    <row r="249" spans="1:17" s="116" customFormat="1" ht="18" x14ac:dyDescent="0.25">
      <c r="A249" s="141" t="str">
        <f>VLOOKUP(E249,'LISTADO ATM'!$A$2:$C$902,3,0)</f>
        <v>DISTRITO NACIONAL</v>
      </c>
      <c r="B249" s="138">
        <v>3335967755</v>
      </c>
      <c r="C249" s="99">
        <v>44403.76226851852</v>
      </c>
      <c r="D249" s="99" t="s">
        <v>2445</v>
      </c>
      <c r="E249" s="133">
        <v>927</v>
      </c>
      <c r="F249" s="141" t="str">
        <f>VLOOKUP(E249,VIP!$A$2:$O14686,2,0)</f>
        <v>DRBR927</v>
      </c>
      <c r="G249" s="141" t="str">
        <f>VLOOKUP(E249,'LISTADO ATM'!$A$2:$B$901,2,0)</f>
        <v>ATM S/M Bravo La Esperilla</v>
      </c>
      <c r="H249" s="141" t="str">
        <f>VLOOKUP(E249,VIP!$A$2:$O19647,7,FALSE)</f>
        <v>Si</v>
      </c>
      <c r="I249" s="141" t="str">
        <f>VLOOKUP(E249,VIP!$A$2:$O11612,8,FALSE)</f>
        <v>Si</v>
      </c>
      <c r="J249" s="141" t="str">
        <f>VLOOKUP(E249,VIP!$A$2:$O11562,8,FALSE)</f>
        <v>Si</v>
      </c>
      <c r="K249" s="141" t="str">
        <f>VLOOKUP(E249,VIP!$A$2:$O15136,6,0)</f>
        <v>NO</v>
      </c>
      <c r="L249" s="142" t="s">
        <v>2438</v>
      </c>
      <c r="M249" s="98" t="s">
        <v>2442</v>
      </c>
      <c r="N249" s="98" t="s">
        <v>2449</v>
      </c>
      <c r="O249" s="141" t="s">
        <v>2450</v>
      </c>
      <c r="P249" s="141"/>
      <c r="Q249" s="98" t="s">
        <v>2438</v>
      </c>
    </row>
    <row r="250" spans="1:17" s="116" customFormat="1" ht="18" x14ac:dyDescent="0.25">
      <c r="A250" s="141" t="str">
        <f>VLOOKUP(E250,'LISTADO ATM'!$A$2:$C$902,3,0)</f>
        <v>DISTRITO NACIONAL</v>
      </c>
      <c r="B250" s="138" t="s">
        <v>2675</v>
      </c>
      <c r="C250" s="99">
        <v>44403.523321759261</v>
      </c>
      <c r="D250" s="99" t="s">
        <v>2177</v>
      </c>
      <c r="E250" s="133">
        <v>318</v>
      </c>
      <c r="F250" s="141" t="str">
        <f>VLOOKUP(E250,VIP!$A$2:$O14681,2,0)</f>
        <v>DRBR318</v>
      </c>
      <c r="G250" s="141" t="str">
        <f>VLOOKUP(E250,'LISTADO ATM'!$A$2:$B$901,2,0)</f>
        <v>ATM Autoservicio Lope de Vega</v>
      </c>
      <c r="H250" s="141" t="str">
        <f>VLOOKUP(E250,VIP!$A$2:$O19642,7,FALSE)</f>
        <v>Si</v>
      </c>
      <c r="I250" s="141" t="str">
        <f>VLOOKUP(E250,VIP!$A$2:$O11607,8,FALSE)</f>
        <v>Si</v>
      </c>
      <c r="J250" s="141" t="str">
        <f>VLOOKUP(E250,VIP!$A$2:$O11557,8,FALSE)</f>
        <v>Si</v>
      </c>
      <c r="K250" s="141" t="str">
        <f>VLOOKUP(E250,VIP!$A$2:$O15131,6,0)</f>
        <v>NO</v>
      </c>
      <c r="L250" s="142" t="s">
        <v>2683</v>
      </c>
      <c r="M250" s="98" t="s">
        <v>2442</v>
      </c>
      <c r="N250" s="98" t="s">
        <v>2594</v>
      </c>
      <c r="O250" s="141" t="s">
        <v>2451</v>
      </c>
      <c r="P250" s="141"/>
      <c r="Q250" s="98" t="s">
        <v>2683</v>
      </c>
    </row>
    <row r="251" spans="1:17" s="116" customFormat="1" ht="18" x14ac:dyDescent="0.25">
      <c r="A251" s="141" t="str">
        <f>VLOOKUP(E251,'LISTADO ATM'!$A$2:$C$902,3,0)</f>
        <v>DISTRITO NACIONAL</v>
      </c>
      <c r="B251" s="138">
        <v>3335965981</v>
      </c>
      <c r="C251" s="99">
        <v>44401.970613425925</v>
      </c>
      <c r="D251" s="99" t="s">
        <v>2177</v>
      </c>
      <c r="E251" s="133">
        <v>243</v>
      </c>
      <c r="F251" s="141" t="str">
        <f>VLOOKUP(E251,VIP!$A$2:$O14578,2,0)</f>
        <v>DRBR243</v>
      </c>
      <c r="G251" s="141" t="str">
        <f>VLOOKUP(E251,'LISTADO ATM'!$A$2:$B$901,2,0)</f>
        <v xml:space="preserve">ATM Autoservicio Plaza Central  </v>
      </c>
      <c r="H251" s="141" t="str">
        <f>VLOOKUP(E251,VIP!$A$2:$O19539,7,FALSE)</f>
        <v>Si</v>
      </c>
      <c r="I251" s="141" t="str">
        <f>VLOOKUP(E251,VIP!$A$2:$O11504,8,FALSE)</f>
        <v>Si</v>
      </c>
      <c r="J251" s="141" t="str">
        <f>VLOOKUP(E251,VIP!$A$2:$O11454,8,FALSE)</f>
        <v>Si</v>
      </c>
      <c r="K251" s="141" t="str">
        <f>VLOOKUP(E251,VIP!$A$2:$O15028,6,0)</f>
        <v>SI</v>
      </c>
      <c r="L251" s="142" t="s">
        <v>2598</v>
      </c>
      <c r="M251" s="98" t="s">
        <v>2442</v>
      </c>
      <c r="N251" s="98" t="s">
        <v>2449</v>
      </c>
      <c r="O251" s="141" t="s">
        <v>2451</v>
      </c>
      <c r="P251" s="141"/>
      <c r="Q251" s="98" t="s">
        <v>2598</v>
      </c>
    </row>
    <row r="252" spans="1:17" s="116" customFormat="1" ht="18" x14ac:dyDescent="0.25">
      <c r="A252" s="141" t="str">
        <f>VLOOKUP(E252,'LISTADO ATM'!$A$2:$C$902,3,0)</f>
        <v>DISTRITO NACIONAL</v>
      </c>
      <c r="B252" s="138" t="s">
        <v>2676</v>
      </c>
      <c r="C252" s="99">
        <v>44403.514490740738</v>
      </c>
      <c r="D252" s="99" t="s">
        <v>2177</v>
      </c>
      <c r="E252" s="133">
        <v>958</v>
      </c>
      <c r="F252" s="141" t="str">
        <f>VLOOKUP(E252,VIP!$A$2:$O14682,2,0)</f>
        <v>DRBR958</v>
      </c>
      <c r="G252" s="141" t="str">
        <f>VLOOKUP(E252,'LISTADO ATM'!$A$2:$B$901,2,0)</f>
        <v xml:space="preserve">ATM Olé Aut. San Isidro </v>
      </c>
      <c r="H252" s="141" t="str">
        <f>VLOOKUP(E252,VIP!$A$2:$O19643,7,FALSE)</f>
        <v>Si</v>
      </c>
      <c r="I252" s="141" t="str">
        <f>VLOOKUP(E252,VIP!$A$2:$O11608,8,FALSE)</f>
        <v>Si</v>
      </c>
      <c r="J252" s="141" t="str">
        <f>VLOOKUP(E252,VIP!$A$2:$O11558,8,FALSE)</f>
        <v>Si</v>
      </c>
      <c r="K252" s="141" t="str">
        <f>VLOOKUP(E252,VIP!$A$2:$O15132,6,0)</f>
        <v>NO</v>
      </c>
      <c r="L252" s="142" t="s">
        <v>2616</v>
      </c>
      <c r="M252" s="98" t="s">
        <v>2442</v>
      </c>
      <c r="N252" s="98" t="s">
        <v>2594</v>
      </c>
      <c r="O252" s="141" t="s">
        <v>2451</v>
      </c>
      <c r="P252" s="141"/>
      <c r="Q252" s="98" t="s">
        <v>2616</v>
      </c>
    </row>
    <row r="253" spans="1:17" s="116" customFormat="1" ht="18" x14ac:dyDescent="0.25">
      <c r="A253" s="141" t="str">
        <f>VLOOKUP(E253,'LISTADO ATM'!$A$2:$C$902,3,0)</f>
        <v>DISTRITO NACIONAL</v>
      </c>
      <c r="B253" s="138">
        <v>3335965544</v>
      </c>
      <c r="C253" s="99">
        <v>44401.325810185182</v>
      </c>
      <c r="D253" s="99" t="s">
        <v>2445</v>
      </c>
      <c r="E253" s="133">
        <v>672</v>
      </c>
      <c r="F253" s="141" t="str">
        <f>VLOOKUP(E253,VIP!$A$2:$O14536,2,0)</f>
        <v>DRBR672</v>
      </c>
      <c r="G253" s="141" t="str">
        <f>VLOOKUP(E253,'LISTADO ATM'!$A$2:$B$901,2,0)</f>
        <v>ATM Destacamento Policía Nacional La Victoria</v>
      </c>
      <c r="H253" s="141" t="str">
        <f>VLOOKUP(E253,VIP!$A$2:$O19497,7,FALSE)</f>
        <v>Si</v>
      </c>
      <c r="I253" s="141" t="str">
        <f>VLOOKUP(E253,VIP!$A$2:$O11462,8,FALSE)</f>
        <v>Si</v>
      </c>
      <c r="J253" s="141" t="str">
        <f>VLOOKUP(E253,VIP!$A$2:$O11412,8,FALSE)</f>
        <v>Si</v>
      </c>
      <c r="K253" s="141" t="str">
        <f>VLOOKUP(E253,VIP!$A$2:$O14986,6,0)</f>
        <v>SI</v>
      </c>
      <c r="L253" s="99" t="s">
        <v>2414</v>
      </c>
      <c r="M253" s="98" t="s">
        <v>2442</v>
      </c>
      <c r="N253" s="98" t="s">
        <v>2449</v>
      </c>
      <c r="O253" s="141" t="s">
        <v>2450</v>
      </c>
      <c r="P253" s="141"/>
      <c r="Q253" s="156" t="s">
        <v>2414</v>
      </c>
    </row>
    <row r="254" spans="1:17" s="116" customFormat="1" ht="18" x14ac:dyDescent="0.25">
      <c r="A254" s="141" t="str">
        <f>VLOOKUP(E254,'LISTADO ATM'!$A$2:$C$902,3,0)</f>
        <v>DISTRITO NACIONAL</v>
      </c>
      <c r="B254" s="138">
        <v>3335965644</v>
      </c>
      <c r="C254" s="99">
        <v>44401.419386574074</v>
      </c>
      <c r="D254" s="99" t="s">
        <v>2445</v>
      </c>
      <c r="E254" s="133">
        <v>318</v>
      </c>
      <c r="F254" s="141" t="str">
        <f>VLOOKUP(E254,VIP!$A$2:$O14633,2,0)</f>
        <v>DRBR318</v>
      </c>
      <c r="G254" s="141" t="str">
        <f>VLOOKUP(E254,'LISTADO ATM'!$A$2:$B$901,2,0)</f>
        <v>ATM Autoservicio Lope de Vega</v>
      </c>
      <c r="H254" s="141" t="str">
        <f>VLOOKUP(E254,VIP!$A$2:$O19594,7,FALSE)</f>
        <v>Si</v>
      </c>
      <c r="I254" s="141" t="str">
        <f>VLOOKUP(E254,VIP!$A$2:$O11559,8,FALSE)</f>
        <v>Si</v>
      </c>
      <c r="J254" s="141" t="str">
        <f>VLOOKUP(E254,VIP!$A$2:$O11509,8,FALSE)</f>
        <v>Si</v>
      </c>
      <c r="K254" s="141" t="str">
        <f>VLOOKUP(E254,VIP!$A$2:$O15083,6,0)</f>
        <v>NO</v>
      </c>
      <c r="L254" s="142" t="s">
        <v>2414</v>
      </c>
      <c r="M254" s="98" t="s">
        <v>2442</v>
      </c>
      <c r="N254" s="98" t="s">
        <v>2449</v>
      </c>
      <c r="O254" s="141" t="s">
        <v>2450</v>
      </c>
      <c r="P254" s="141"/>
      <c r="Q254" s="98" t="s">
        <v>2414</v>
      </c>
    </row>
    <row r="255" spans="1:17" s="116" customFormat="1" ht="18" x14ac:dyDescent="0.25">
      <c r="A255" s="141" t="str">
        <f>VLOOKUP(E255,'LISTADO ATM'!$A$2:$C$902,3,0)</f>
        <v>DISTRITO NACIONAL</v>
      </c>
      <c r="B255" s="138">
        <v>3335965891</v>
      </c>
      <c r="C255" s="99">
        <v>44401.69127314815</v>
      </c>
      <c r="D255" s="99" t="s">
        <v>2445</v>
      </c>
      <c r="E255" s="133">
        <v>235</v>
      </c>
      <c r="F255" s="141" t="str">
        <f>VLOOKUP(E255,VIP!$A$2:$O14649,2,0)</f>
        <v>DRBR235</v>
      </c>
      <c r="G255" s="141" t="str">
        <f>VLOOKUP(E255,'LISTADO ATM'!$A$2:$B$901,2,0)</f>
        <v xml:space="preserve">ATM Oficina Multicentro La Sirena San Isidro </v>
      </c>
      <c r="H255" s="141" t="str">
        <f>VLOOKUP(E255,VIP!$A$2:$O19610,7,FALSE)</f>
        <v>Si</v>
      </c>
      <c r="I255" s="141" t="str">
        <f>VLOOKUP(E255,VIP!$A$2:$O11575,8,FALSE)</f>
        <v>Si</v>
      </c>
      <c r="J255" s="141" t="str">
        <f>VLOOKUP(E255,VIP!$A$2:$O11525,8,FALSE)</f>
        <v>Si</v>
      </c>
      <c r="K255" s="141" t="str">
        <f>VLOOKUP(E255,VIP!$A$2:$O15099,6,0)</f>
        <v>SI</v>
      </c>
      <c r="L255" s="142" t="s">
        <v>2414</v>
      </c>
      <c r="M255" s="98" t="s">
        <v>2442</v>
      </c>
      <c r="N255" s="98" t="s">
        <v>2449</v>
      </c>
      <c r="O255" s="141" t="s">
        <v>2450</v>
      </c>
      <c r="P255" s="141"/>
      <c r="Q255" s="98" t="s">
        <v>2414</v>
      </c>
    </row>
    <row r="256" spans="1:17" s="116" customFormat="1" ht="18" x14ac:dyDescent="0.25">
      <c r="A256" s="141" t="str">
        <f>VLOOKUP(E256,'LISTADO ATM'!$A$2:$C$902,3,0)</f>
        <v>DISTRITO NACIONAL</v>
      </c>
      <c r="B256" s="138">
        <v>3335965902</v>
      </c>
      <c r="C256" s="99">
        <v>44401.703738425924</v>
      </c>
      <c r="D256" s="99" t="s">
        <v>2465</v>
      </c>
      <c r="E256" s="133">
        <v>813</v>
      </c>
      <c r="F256" s="141" t="str">
        <f>VLOOKUP(E256,VIP!$A$2:$O14640,2,0)</f>
        <v>DRBR815</v>
      </c>
      <c r="G256" s="141" t="str">
        <f>VLOOKUP(E256,'LISTADO ATM'!$A$2:$B$901,2,0)</f>
        <v>ATM Occidental Mall</v>
      </c>
      <c r="H256" s="141" t="str">
        <f>VLOOKUP(E256,VIP!$A$2:$O19601,7,FALSE)</f>
        <v>Si</v>
      </c>
      <c r="I256" s="141" t="str">
        <f>VLOOKUP(E256,VIP!$A$2:$O11566,8,FALSE)</f>
        <v>Si</v>
      </c>
      <c r="J256" s="141" t="str">
        <f>VLOOKUP(E256,VIP!$A$2:$O11516,8,FALSE)</f>
        <v>Si</v>
      </c>
      <c r="K256" s="141" t="str">
        <f>VLOOKUP(E256,VIP!$A$2:$O15090,6,0)</f>
        <v>NO</v>
      </c>
      <c r="L256" s="142" t="s">
        <v>2414</v>
      </c>
      <c r="M256" s="98" t="s">
        <v>2442</v>
      </c>
      <c r="N256" s="98" t="s">
        <v>2449</v>
      </c>
      <c r="O256" s="141" t="s">
        <v>2466</v>
      </c>
      <c r="P256" s="141"/>
      <c r="Q256" s="98" t="s">
        <v>2414</v>
      </c>
    </row>
    <row r="257" spans="1:17" s="116" customFormat="1" ht="18" x14ac:dyDescent="0.25">
      <c r="A257" s="141" t="str">
        <f>VLOOKUP(E257,'LISTADO ATM'!$A$2:$C$902,3,0)</f>
        <v>DISTRITO NACIONAL</v>
      </c>
      <c r="B257" s="138">
        <v>3335965928</v>
      </c>
      <c r="C257" s="99">
        <v>44401.786296296297</v>
      </c>
      <c r="D257" s="99" t="s">
        <v>2445</v>
      </c>
      <c r="E257" s="133">
        <v>983</v>
      </c>
      <c r="F257" s="141" t="str">
        <f>VLOOKUP(E257,VIP!$A$2:$O14623,2,0)</f>
        <v>DRBR983</v>
      </c>
      <c r="G257" s="141" t="str">
        <f>VLOOKUP(E257,'LISTADO ATM'!$A$2:$B$901,2,0)</f>
        <v xml:space="preserve">ATM Bravo República de Colombia </v>
      </c>
      <c r="H257" s="141" t="str">
        <f>VLOOKUP(E257,VIP!$A$2:$O19584,7,FALSE)</f>
        <v>Si</v>
      </c>
      <c r="I257" s="141" t="str">
        <f>VLOOKUP(E257,VIP!$A$2:$O11549,8,FALSE)</f>
        <v>No</v>
      </c>
      <c r="J257" s="141" t="str">
        <f>VLOOKUP(E257,VIP!$A$2:$O11499,8,FALSE)</f>
        <v>No</v>
      </c>
      <c r="K257" s="141" t="str">
        <f>VLOOKUP(E257,VIP!$A$2:$O15073,6,0)</f>
        <v>NO</v>
      </c>
      <c r="L257" s="142" t="s">
        <v>2414</v>
      </c>
      <c r="M257" s="98" t="s">
        <v>2442</v>
      </c>
      <c r="N257" s="98" t="s">
        <v>2449</v>
      </c>
      <c r="O257" s="141" t="s">
        <v>2450</v>
      </c>
      <c r="P257" s="141"/>
      <c r="Q257" s="98" t="s">
        <v>2414</v>
      </c>
    </row>
    <row r="258" spans="1:17" s="116" customFormat="1" ht="18" x14ac:dyDescent="0.25">
      <c r="A258" s="141" t="str">
        <f>VLOOKUP(E258,'LISTADO ATM'!$A$2:$C$902,3,0)</f>
        <v>ESTE</v>
      </c>
      <c r="B258" s="138">
        <v>3335966014</v>
      </c>
      <c r="C258" s="99">
        <v>44402.373148148145</v>
      </c>
      <c r="D258" s="99" t="s">
        <v>2465</v>
      </c>
      <c r="E258" s="133">
        <v>158</v>
      </c>
      <c r="F258" s="141" t="str">
        <f>VLOOKUP(E258,VIP!$A$2:$O14614,2,0)</f>
        <v>DRBR158</v>
      </c>
      <c r="G258" s="141" t="str">
        <f>VLOOKUP(E258,'LISTADO ATM'!$A$2:$B$901,2,0)</f>
        <v xml:space="preserve">ATM Oficina Romana Norte </v>
      </c>
      <c r="H258" s="141" t="str">
        <f>VLOOKUP(E258,VIP!$A$2:$O19575,7,FALSE)</f>
        <v>Si</v>
      </c>
      <c r="I258" s="141" t="str">
        <f>VLOOKUP(E258,VIP!$A$2:$O11540,8,FALSE)</f>
        <v>Si</v>
      </c>
      <c r="J258" s="141" t="str">
        <f>VLOOKUP(E258,VIP!$A$2:$O11490,8,FALSE)</f>
        <v>Si</v>
      </c>
      <c r="K258" s="141" t="str">
        <f>VLOOKUP(E258,VIP!$A$2:$O15064,6,0)</f>
        <v>SI</v>
      </c>
      <c r="L258" s="142" t="s">
        <v>2414</v>
      </c>
      <c r="M258" s="98" t="s">
        <v>2442</v>
      </c>
      <c r="N258" s="98" t="s">
        <v>2449</v>
      </c>
      <c r="O258" s="141" t="s">
        <v>2466</v>
      </c>
      <c r="P258" s="141"/>
      <c r="Q258" s="98" t="s">
        <v>2414</v>
      </c>
    </row>
    <row r="259" spans="1:17" s="116" customFormat="1" ht="18" x14ac:dyDescent="0.25">
      <c r="A259" s="141" t="str">
        <f>VLOOKUP(E259,'LISTADO ATM'!$A$2:$C$902,3,0)</f>
        <v>SUR</v>
      </c>
      <c r="B259" s="138">
        <v>3335966086</v>
      </c>
      <c r="C259" s="99">
        <v>44402.696759259263</v>
      </c>
      <c r="D259" s="99" t="s">
        <v>2465</v>
      </c>
      <c r="E259" s="133">
        <v>582</v>
      </c>
      <c r="F259" s="141" t="str">
        <f>VLOOKUP(E259,VIP!$A$2:$O14665,2,0)</f>
        <v xml:space="preserve">DRBR582 </v>
      </c>
      <c r="G259" s="141" t="str">
        <f>VLOOKUP(E259,'LISTADO ATM'!$A$2:$B$901,2,0)</f>
        <v>ATM Estación Sabana Yegua</v>
      </c>
      <c r="H259" s="141" t="str">
        <f>VLOOKUP(E259,VIP!$A$2:$O19626,7,FALSE)</f>
        <v>N/A</v>
      </c>
      <c r="I259" s="141" t="str">
        <f>VLOOKUP(E259,VIP!$A$2:$O11591,8,FALSE)</f>
        <v>N/A</v>
      </c>
      <c r="J259" s="141" t="str">
        <f>VLOOKUP(E259,VIP!$A$2:$O11541,8,FALSE)</f>
        <v>N/A</v>
      </c>
      <c r="K259" s="141" t="str">
        <f>VLOOKUP(E259,VIP!$A$2:$O15115,6,0)</f>
        <v>N/A</v>
      </c>
      <c r="L259" s="142" t="s">
        <v>2414</v>
      </c>
      <c r="M259" s="98" t="s">
        <v>2442</v>
      </c>
      <c r="N259" s="98" t="s">
        <v>2449</v>
      </c>
      <c r="O259" s="141" t="s">
        <v>2466</v>
      </c>
      <c r="P259" s="141"/>
      <c r="Q259" s="98" t="s">
        <v>2414</v>
      </c>
    </row>
    <row r="260" spans="1:17" s="116" customFormat="1" ht="18" x14ac:dyDescent="0.25">
      <c r="A260" s="141" t="str">
        <f>VLOOKUP(E260,'LISTADO ATM'!$A$2:$C$902,3,0)</f>
        <v>ESTE</v>
      </c>
      <c r="B260" s="138">
        <v>3335966117</v>
      </c>
      <c r="C260" s="99">
        <v>44402.784259259257</v>
      </c>
      <c r="D260" s="99" t="s">
        <v>2465</v>
      </c>
      <c r="E260" s="133">
        <v>742</v>
      </c>
      <c r="F260" s="141" t="str">
        <f>VLOOKUP(E260,VIP!$A$2:$O14635,2,0)</f>
        <v>DRBR990</v>
      </c>
      <c r="G260" s="141" t="str">
        <f>VLOOKUP(E260,'LISTADO ATM'!$A$2:$B$901,2,0)</f>
        <v xml:space="preserve">ATM Oficina Plaza del Rey (La Romana) </v>
      </c>
      <c r="H260" s="141" t="str">
        <f>VLOOKUP(E260,VIP!$A$2:$O19596,7,FALSE)</f>
        <v>Si</v>
      </c>
      <c r="I260" s="141" t="str">
        <f>VLOOKUP(E260,VIP!$A$2:$O11561,8,FALSE)</f>
        <v>Si</v>
      </c>
      <c r="J260" s="141" t="str">
        <f>VLOOKUP(E260,VIP!$A$2:$O11511,8,FALSE)</f>
        <v>Si</v>
      </c>
      <c r="K260" s="141" t="str">
        <f>VLOOKUP(E260,VIP!$A$2:$O15085,6,0)</f>
        <v>NO</v>
      </c>
      <c r="L260" s="142" t="s">
        <v>2414</v>
      </c>
      <c r="M260" s="98" t="s">
        <v>2442</v>
      </c>
      <c r="N260" s="98" t="s">
        <v>2449</v>
      </c>
      <c r="O260" s="141" t="s">
        <v>2466</v>
      </c>
      <c r="P260" s="141"/>
      <c r="Q260" s="98" t="s">
        <v>2414</v>
      </c>
    </row>
    <row r="261" spans="1:17" s="116" customFormat="1" ht="18" x14ac:dyDescent="0.25">
      <c r="A261" s="141" t="str">
        <f>VLOOKUP(E261,'LISTADO ATM'!$A$2:$C$902,3,0)</f>
        <v>ESTE</v>
      </c>
      <c r="B261" s="138" t="s">
        <v>2672</v>
      </c>
      <c r="C261" s="99">
        <v>44403.550682870373</v>
      </c>
      <c r="D261" s="99" t="s">
        <v>2465</v>
      </c>
      <c r="E261" s="133">
        <v>608</v>
      </c>
      <c r="F261" s="141" t="str">
        <f>VLOOKUP(E261,VIP!$A$2:$O14678,2,0)</f>
        <v>DRBR305</v>
      </c>
      <c r="G261" s="141" t="str">
        <f>VLOOKUP(E261,'LISTADO ATM'!$A$2:$B$901,2,0)</f>
        <v xml:space="preserve">ATM Oficina Jumbo (San Pedro) </v>
      </c>
      <c r="H261" s="141" t="str">
        <f>VLOOKUP(E261,VIP!$A$2:$O19639,7,FALSE)</f>
        <v>Si</v>
      </c>
      <c r="I261" s="141" t="str">
        <f>VLOOKUP(E261,VIP!$A$2:$O11604,8,FALSE)</f>
        <v>Si</v>
      </c>
      <c r="J261" s="141" t="str">
        <f>VLOOKUP(E261,VIP!$A$2:$O11554,8,FALSE)</f>
        <v>Si</v>
      </c>
      <c r="K261" s="141" t="str">
        <f>VLOOKUP(E261,VIP!$A$2:$O15128,6,0)</f>
        <v>SI</v>
      </c>
      <c r="L261" s="142" t="s">
        <v>2414</v>
      </c>
      <c r="M261" s="98" t="s">
        <v>2442</v>
      </c>
      <c r="N261" s="98" t="s">
        <v>2449</v>
      </c>
      <c r="O261" s="141" t="s">
        <v>2624</v>
      </c>
      <c r="P261" s="141"/>
      <c r="Q261" s="98" t="s">
        <v>2414</v>
      </c>
    </row>
    <row r="262" spans="1:17" s="116" customFormat="1" ht="18" x14ac:dyDescent="0.25">
      <c r="A262" s="141" t="str">
        <f>VLOOKUP(E262,'LISTADO ATM'!$A$2:$C$902,3,0)</f>
        <v>SUR</v>
      </c>
      <c r="B262" s="138" t="s">
        <v>2667</v>
      </c>
      <c r="C262" s="99">
        <v>44403.566261574073</v>
      </c>
      <c r="D262" s="99" t="s">
        <v>2445</v>
      </c>
      <c r="E262" s="133">
        <v>356</v>
      </c>
      <c r="F262" s="141" t="str">
        <f>VLOOKUP(E262,VIP!$A$2:$O14673,2,0)</f>
        <v>DRBR356</v>
      </c>
      <c r="G262" s="141" t="str">
        <f>VLOOKUP(E262,'LISTADO ATM'!$A$2:$B$901,2,0)</f>
        <v xml:space="preserve">ATM Estación Sigma (San Cristóbal) </v>
      </c>
      <c r="H262" s="141" t="str">
        <f>VLOOKUP(E262,VIP!$A$2:$O19634,7,FALSE)</f>
        <v>Si</v>
      </c>
      <c r="I262" s="141" t="str">
        <f>VLOOKUP(E262,VIP!$A$2:$O11599,8,FALSE)</f>
        <v>Si</v>
      </c>
      <c r="J262" s="141" t="str">
        <f>VLOOKUP(E262,VIP!$A$2:$O11549,8,FALSE)</f>
        <v>Si</v>
      </c>
      <c r="K262" s="141" t="str">
        <f>VLOOKUP(E262,VIP!$A$2:$O15123,6,0)</f>
        <v>NO</v>
      </c>
      <c r="L262" s="142" t="s">
        <v>2414</v>
      </c>
      <c r="M262" s="98" t="s">
        <v>2442</v>
      </c>
      <c r="N262" s="98" t="s">
        <v>2449</v>
      </c>
      <c r="O262" s="141" t="s">
        <v>2450</v>
      </c>
      <c r="P262" s="141"/>
      <c r="Q262" s="98" t="s">
        <v>2414</v>
      </c>
    </row>
    <row r="263" spans="1:17" s="116" customFormat="1" ht="18" x14ac:dyDescent="0.25">
      <c r="A263" s="141" t="str">
        <f>VLOOKUP(E263,'LISTADO ATM'!$A$2:$C$902,3,0)</f>
        <v>DISTRITO NACIONAL</v>
      </c>
      <c r="B263" s="138" t="s">
        <v>2663</v>
      </c>
      <c r="C263" s="99">
        <v>44403.573703703703</v>
      </c>
      <c r="D263" s="99" t="s">
        <v>2465</v>
      </c>
      <c r="E263" s="133">
        <v>354</v>
      </c>
      <c r="F263" s="141" t="str">
        <f>VLOOKUP(E263,VIP!$A$2:$O14669,2,0)</f>
        <v>DRBR354</v>
      </c>
      <c r="G263" s="141" t="str">
        <f>VLOOKUP(E263,'LISTADO ATM'!$A$2:$B$901,2,0)</f>
        <v xml:space="preserve">ATM Oficina Núñez de Cáceres II </v>
      </c>
      <c r="H263" s="141" t="str">
        <f>VLOOKUP(E263,VIP!$A$2:$O19630,7,FALSE)</f>
        <v>Si</v>
      </c>
      <c r="I263" s="141" t="str">
        <f>VLOOKUP(E263,VIP!$A$2:$O11595,8,FALSE)</f>
        <v>Si</v>
      </c>
      <c r="J263" s="141" t="str">
        <f>VLOOKUP(E263,VIP!$A$2:$O11545,8,FALSE)</f>
        <v>Si</v>
      </c>
      <c r="K263" s="141" t="str">
        <f>VLOOKUP(E263,VIP!$A$2:$O15119,6,0)</f>
        <v>NO</v>
      </c>
      <c r="L263" s="142" t="s">
        <v>2414</v>
      </c>
      <c r="M263" s="98" t="s">
        <v>2442</v>
      </c>
      <c r="N263" s="98" t="s">
        <v>2449</v>
      </c>
      <c r="O263" s="141" t="s">
        <v>2624</v>
      </c>
      <c r="P263" s="141"/>
      <c r="Q263" s="98" t="s">
        <v>2414</v>
      </c>
    </row>
    <row r="264" spans="1:17" s="116" customFormat="1" ht="18" x14ac:dyDescent="0.25">
      <c r="A264" s="141" t="str">
        <f>VLOOKUP(E264,'LISTADO ATM'!$A$2:$C$902,3,0)</f>
        <v>DISTRITO NACIONAL</v>
      </c>
      <c r="B264" s="138" t="s">
        <v>2662</v>
      </c>
      <c r="C264" s="99">
        <v>44403.574930555558</v>
      </c>
      <c r="D264" s="99" t="s">
        <v>2445</v>
      </c>
      <c r="E264" s="133">
        <v>486</v>
      </c>
      <c r="F264" s="141" t="str">
        <f>VLOOKUP(E264,VIP!$A$2:$O14668,2,0)</f>
        <v>DRBR486</v>
      </c>
      <c r="G264" s="141" t="str">
        <f>VLOOKUP(E264,'LISTADO ATM'!$A$2:$B$901,2,0)</f>
        <v xml:space="preserve">ATM Olé La Caleta </v>
      </c>
      <c r="H264" s="141" t="str">
        <f>VLOOKUP(E264,VIP!$A$2:$O19629,7,FALSE)</f>
        <v>Si</v>
      </c>
      <c r="I264" s="141" t="str">
        <f>VLOOKUP(E264,VIP!$A$2:$O11594,8,FALSE)</f>
        <v>Si</v>
      </c>
      <c r="J264" s="141" t="str">
        <f>VLOOKUP(E264,VIP!$A$2:$O11544,8,FALSE)</f>
        <v>Si</v>
      </c>
      <c r="K264" s="141" t="str">
        <f>VLOOKUP(E264,VIP!$A$2:$O15118,6,0)</f>
        <v>NO</v>
      </c>
      <c r="L264" s="142" t="s">
        <v>2414</v>
      </c>
      <c r="M264" s="98" t="s">
        <v>2442</v>
      </c>
      <c r="N264" s="98" t="s">
        <v>2449</v>
      </c>
      <c r="O264" s="141" t="s">
        <v>2450</v>
      </c>
      <c r="P264" s="141"/>
      <c r="Q264" s="98" t="s">
        <v>2414</v>
      </c>
    </row>
    <row r="265" spans="1:17" s="116" customFormat="1" ht="18" x14ac:dyDescent="0.25">
      <c r="A265" s="141" t="str">
        <f>VLOOKUP(E265,'LISTADO ATM'!$A$2:$C$902,3,0)</f>
        <v>ESTE</v>
      </c>
      <c r="B265" s="138" t="s">
        <v>2707</v>
      </c>
      <c r="C265" s="99">
        <v>44403.660196759258</v>
      </c>
      <c r="D265" s="99" t="s">
        <v>2445</v>
      </c>
      <c r="E265" s="133">
        <v>824</v>
      </c>
      <c r="F265" s="141" t="str">
        <f>VLOOKUP(E265,VIP!$A$2:$O14677,2,0)</f>
        <v>DRBR824</v>
      </c>
      <c r="G265" s="141" t="str">
        <f>VLOOKUP(E265,'LISTADO ATM'!$A$2:$B$901,2,0)</f>
        <v xml:space="preserve">ATM Multiplaza (Higuey) </v>
      </c>
      <c r="H265" s="141" t="str">
        <f>VLOOKUP(E265,VIP!$A$2:$O19638,7,FALSE)</f>
        <v>Si</v>
      </c>
      <c r="I265" s="141" t="str">
        <f>VLOOKUP(E265,VIP!$A$2:$O11603,8,FALSE)</f>
        <v>Si</v>
      </c>
      <c r="J265" s="141" t="str">
        <f>VLOOKUP(E265,VIP!$A$2:$O11553,8,FALSE)</f>
        <v>Si</v>
      </c>
      <c r="K265" s="141" t="str">
        <f>VLOOKUP(E265,VIP!$A$2:$O15127,6,0)</f>
        <v>NO</v>
      </c>
      <c r="L265" s="142" t="s">
        <v>2414</v>
      </c>
      <c r="M265" s="98" t="s">
        <v>2442</v>
      </c>
      <c r="N265" s="98" t="s">
        <v>2449</v>
      </c>
      <c r="O265" s="141" t="s">
        <v>2450</v>
      </c>
      <c r="P265" s="141"/>
      <c r="Q265" s="98" t="s">
        <v>2414</v>
      </c>
    </row>
    <row r="266" spans="1:17" s="116" customFormat="1" ht="18" x14ac:dyDescent="0.25">
      <c r="A266" s="141" t="str">
        <f>VLOOKUP(E266,'LISTADO ATM'!$A$2:$C$902,3,0)</f>
        <v>DISTRITO NACIONAL</v>
      </c>
      <c r="B266" s="138" t="s">
        <v>2705</v>
      </c>
      <c r="C266" s="99">
        <v>44403.661921296298</v>
      </c>
      <c r="D266" s="99" t="s">
        <v>2445</v>
      </c>
      <c r="E266" s="133">
        <v>618</v>
      </c>
      <c r="F266" s="141" t="str">
        <f>VLOOKUP(E266,VIP!$A$2:$O14675,2,0)</f>
        <v>DRBR618</v>
      </c>
      <c r="G266" s="141" t="str">
        <f>VLOOKUP(E266,'LISTADO ATM'!$A$2:$B$901,2,0)</f>
        <v xml:space="preserve">ATM Bienes Nacionales </v>
      </c>
      <c r="H266" s="141" t="str">
        <f>VLOOKUP(E266,VIP!$A$2:$O19636,7,FALSE)</f>
        <v>Si</v>
      </c>
      <c r="I266" s="141" t="str">
        <f>VLOOKUP(E266,VIP!$A$2:$O11601,8,FALSE)</f>
        <v>Si</v>
      </c>
      <c r="J266" s="141" t="str">
        <f>VLOOKUP(E266,VIP!$A$2:$O11551,8,FALSE)</f>
        <v>Si</v>
      </c>
      <c r="K266" s="141" t="str">
        <f>VLOOKUP(E266,VIP!$A$2:$O15125,6,0)</f>
        <v>NO</v>
      </c>
      <c r="L266" s="142" t="s">
        <v>2414</v>
      </c>
      <c r="M266" s="98" t="s">
        <v>2442</v>
      </c>
      <c r="N266" s="98" t="s">
        <v>2449</v>
      </c>
      <c r="O266" s="141" t="s">
        <v>2450</v>
      </c>
      <c r="P266" s="141"/>
      <c r="Q266" s="98" t="s">
        <v>2414</v>
      </c>
    </row>
    <row r="267" spans="1:17" s="116" customFormat="1" ht="18" x14ac:dyDescent="0.25">
      <c r="A267" s="141" t="str">
        <f>VLOOKUP(E267,'LISTADO ATM'!$A$2:$C$902,3,0)</f>
        <v>NORTE</v>
      </c>
      <c r="B267" s="138" t="s">
        <v>2702</v>
      </c>
      <c r="C267" s="99">
        <v>44403.663506944446</v>
      </c>
      <c r="D267" s="99" t="s">
        <v>2593</v>
      </c>
      <c r="E267" s="133">
        <v>633</v>
      </c>
      <c r="F267" s="141" t="str">
        <f>VLOOKUP(E267,VIP!$A$2:$O14672,2,0)</f>
        <v>DRBR260</v>
      </c>
      <c r="G267" s="141" t="str">
        <f>VLOOKUP(E267,'LISTADO ATM'!$A$2:$B$901,2,0)</f>
        <v xml:space="preserve">ATM Autobanco Las Colinas </v>
      </c>
      <c r="H267" s="141" t="str">
        <f>VLOOKUP(E267,VIP!$A$2:$O19633,7,FALSE)</f>
        <v>Si</v>
      </c>
      <c r="I267" s="141" t="str">
        <f>VLOOKUP(E267,VIP!$A$2:$O11598,8,FALSE)</f>
        <v>Si</v>
      </c>
      <c r="J267" s="141" t="str">
        <f>VLOOKUP(E267,VIP!$A$2:$O11548,8,FALSE)</f>
        <v>Si</v>
      </c>
      <c r="K267" s="141" t="str">
        <f>VLOOKUP(E267,VIP!$A$2:$O15122,6,0)</f>
        <v>SI</v>
      </c>
      <c r="L267" s="142" t="s">
        <v>2414</v>
      </c>
      <c r="M267" s="98" t="s">
        <v>2442</v>
      </c>
      <c r="N267" s="98" t="s">
        <v>2449</v>
      </c>
      <c r="O267" s="141" t="s">
        <v>2596</v>
      </c>
      <c r="P267" s="141"/>
      <c r="Q267" s="98" t="s">
        <v>2414</v>
      </c>
    </row>
    <row r="268" spans="1:17" s="116" customFormat="1" ht="18" x14ac:dyDescent="0.25">
      <c r="A268" s="141" t="str">
        <f>VLOOKUP(E268,'LISTADO ATM'!$A$2:$C$902,3,0)</f>
        <v>ESTE</v>
      </c>
      <c r="B268" s="138" t="s">
        <v>2699</v>
      </c>
      <c r="C268" s="99">
        <v>44403.66479166667</v>
      </c>
      <c r="D268" s="99" t="s">
        <v>2445</v>
      </c>
      <c r="E268" s="133">
        <v>660</v>
      </c>
      <c r="F268" s="141" t="str">
        <f>VLOOKUP(E268,VIP!$A$2:$O14669,2,0)</f>
        <v>DRBR660</v>
      </c>
      <c r="G268" s="141" t="str">
        <f>VLOOKUP(E268,'LISTADO ATM'!$A$2:$B$901,2,0)</f>
        <v>ATM Romana Norte II</v>
      </c>
      <c r="H268" s="141" t="str">
        <f>VLOOKUP(E268,VIP!$A$2:$O19630,7,FALSE)</f>
        <v>N/A</v>
      </c>
      <c r="I268" s="141" t="str">
        <f>VLOOKUP(E268,VIP!$A$2:$O11595,8,FALSE)</f>
        <v>N/A</v>
      </c>
      <c r="J268" s="141" t="str">
        <f>VLOOKUP(E268,VIP!$A$2:$O11545,8,FALSE)</f>
        <v>N/A</v>
      </c>
      <c r="K268" s="141" t="str">
        <f>VLOOKUP(E268,VIP!$A$2:$O15119,6,0)</f>
        <v>N/A</v>
      </c>
      <c r="L268" s="142" t="s">
        <v>2414</v>
      </c>
      <c r="M268" s="98" t="s">
        <v>2442</v>
      </c>
      <c r="N268" s="98" t="s">
        <v>2449</v>
      </c>
      <c r="O268" s="141" t="s">
        <v>2450</v>
      </c>
      <c r="P268" s="141"/>
      <c r="Q268" s="98" t="s">
        <v>2414</v>
      </c>
    </row>
    <row r="269" spans="1:17" s="116" customFormat="1" ht="18" x14ac:dyDescent="0.25">
      <c r="A269" s="141" t="str">
        <f>VLOOKUP(E269,'LISTADO ATM'!$A$2:$C$902,3,0)</f>
        <v>SUR</v>
      </c>
      <c r="B269" s="138">
        <v>3335967741</v>
      </c>
      <c r="C269" s="99">
        <v>44403.755300925928</v>
      </c>
      <c r="D269" s="99" t="s">
        <v>2445</v>
      </c>
      <c r="E269" s="133">
        <v>781</v>
      </c>
      <c r="F269" s="141" t="str">
        <f>VLOOKUP(E269,VIP!$A$2:$O14693,2,0)</f>
        <v>DRBR186</v>
      </c>
      <c r="G269" s="141" t="str">
        <f>VLOOKUP(E269,'LISTADO ATM'!$A$2:$B$901,2,0)</f>
        <v xml:space="preserve">ATM Estación Isla Barahona </v>
      </c>
      <c r="H269" s="141" t="str">
        <f>VLOOKUP(E269,VIP!$A$2:$O19654,7,FALSE)</f>
        <v>Si</v>
      </c>
      <c r="I269" s="141" t="str">
        <f>VLOOKUP(E269,VIP!$A$2:$O11619,8,FALSE)</f>
        <v>Si</v>
      </c>
      <c r="J269" s="141" t="str">
        <f>VLOOKUP(E269,VIP!$A$2:$O11569,8,FALSE)</f>
        <v>Si</v>
      </c>
      <c r="K269" s="141" t="str">
        <f>VLOOKUP(E269,VIP!$A$2:$O15143,6,0)</f>
        <v>NO</v>
      </c>
      <c r="L269" s="142" t="s">
        <v>2414</v>
      </c>
      <c r="M269" s="98" t="s">
        <v>2442</v>
      </c>
      <c r="N269" s="98" t="s">
        <v>2449</v>
      </c>
      <c r="O269" s="141" t="s">
        <v>2450</v>
      </c>
      <c r="P269" s="141"/>
      <c r="Q269" s="98" t="s">
        <v>2414</v>
      </c>
    </row>
    <row r="270" spans="1:17" s="116" customFormat="1" ht="18" x14ac:dyDescent="0.25">
      <c r="A270" s="141" t="str">
        <f>VLOOKUP(E270,'LISTADO ATM'!$A$2:$C$902,3,0)</f>
        <v>DISTRITO NACIONAL</v>
      </c>
      <c r="B270" s="138">
        <v>3335967740</v>
      </c>
      <c r="C270" s="99">
        <v>44403.75341435185</v>
      </c>
      <c r="D270" s="99" t="s">
        <v>2445</v>
      </c>
      <c r="E270" s="133">
        <v>355</v>
      </c>
      <c r="F270" s="141" t="str">
        <f>VLOOKUP(E270,VIP!$A$2:$O14694,2,0)</f>
        <v>DRBR355</v>
      </c>
      <c r="G270" s="141" t="str">
        <f>VLOOKUP(E270,'LISTADO ATM'!$A$2:$B$901,2,0)</f>
        <v xml:space="preserve">ATM UNP Metro II </v>
      </c>
      <c r="H270" s="141" t="str">
        <f>VLOOKUP(E270,VIP!$A$2:$O19655,7,FALSE)</f>
        <v>Si</v>
      </c>
      <c r="I270" s="141" t="str">
        <f>VLOOKUP(E270,VIP!$A$2:$O11620,8,FALSE)</f>
        <v>Si</v>
      </c>
      <c r="J270" s="141" t="str">
        <f>VLOOKUP(E270,VIP!$A$2:$O11570,8,FALSE)</f>
        <v>Si</v>
      </c>
      <c r="K270" s="141" t="str">
        <f>VLOOKUP(E270,VIP!$A$2:$O15144,6,0)</f>
        <v>SI</v>
      </c>
      <c r="L270" s="142" t="s">
        <v>2414</v>
      </c>
      <c r="M270" s="98" t="s">
        <v>2442</v>
      </c>
      <c r="N270" s="98" t="s">
        <v>2449</v>
      </c>
      <c r="O270" s="141" t="s">
        <v>2450</v>
      </c>
      <c r="P270" s="141"/>
      <c r="Q270" s="98" t="s">
        <v>2414</v>
      </c>
    </row>
    <row r="271" spans="1:17" s="116" customFormat="1" ht="18" x14ac:dyDescent="0.25">
      <c r="A271" s="141" t="str">
        <f>VLOOKUP(E271,'LISTADO ATM'!$A$2:$C$902,3,0)</f>
        <v>ESTE</v>
      </c>
      <c r="B271" s="138">
        <v>3335967738</v>
      </c>
      <c r="C271" s="99">
        <v>44403.751747685186</v>
      </c>
      <c r="D271" s="99" t="s">
        <v>2465</v>
      </c>
      <c r="E271" s="133">
        <v>399</v>
      </c>
      <c r="F271" s="141" t="str">
        <f>VLOOKUP(E271,VIP!$A$2:$O14695,2,0)</f>
        <v>DRBR399</v>
      </c>
      <c r="G271" s="141" t="str">
        <f>VLOOKUP(E271,'LISTADO ATM'!$A$2:$B$901,2,0)</f>
        <v xml:space="preserve">ATM Oficina La Romana II </v>
      </c>
      <c r="H271" s="141" t="str">
        <f>VLOOKUP(E271,VIP!$A$2:$O19656,7,FALSE)</f>
        <v>Si</v>
      </c>
      <c r="I271" s="141" t="str">
        <f>VLOOKUP(E271,VIP!$A$2:$O11621,8,FALSE)</f>
        <v>Si</v>
      </c>
      <c r="J271" s="141" t="str">
        <f>VLOOKUP(E271,VIP!$A$2:$O11571,8,FALSE)</f>
        <v>Si</v>
      </c>
      <c r="K271" s="141" t="str">
        <f>VLOOKUP(E271,VIP!$A$2:$O15145,6,0)</f>
        <v>NO</v>
      </c>
      <c r="L271" s="142" t="s">
        <v>2414</v>
      </c>
      <c r="M271" s="98" t="s">
        <v>2442</v>
      </c>
      <c r="N271" s="98" t="s">
        <v>2449</v>
      </c>
      <c r="O271" s="141" t="s">
        <v>2466</v>
      </c>
      <c r="P271" s="141"/>
      <c r="Q271" s="98" t="s">
        <v>2414</v>
      </c>
    </row>
    <row r="272" spans="1:17" s="116" customFormat="1" ht="18" x14ac:dyDescent="0.25">
      <c r="A272" s="141" t="str">
        <f>VLOOKUP(E272,'LISTADO ATM'!$A$2:$C$902,3,0)</f>
        <v>NORTE</v>
      </c>
      <c r="B272" s="138">
        <v>3335967640</v>
      </c>
      <c r="C272" s="99">
        <v>44403.708113425928</v>
      </c>
      <c r="D272" s="99" t="s">
        <v>2445</v>
      </c>
      <c r="E272" s="133">
        <v>337</v>
      </c>
      <c r="F272" s="141" t="str">
        <f>VLOOKUP(E272,VIP!$A$2:$O14699,2,0)</f>
        <v>DRBR337</v>
      </c>
      <c r="G272" s="141" t="str">
        <f>VLOOKUP(E272,'LISTADO ATM'!$A$2:$B$901,2,0)</f>
        <v>ATM S/M Cooperativa Moca</v>
      </c>
      <c r="H272" s="141" t="str">
        <f>VLOOKUP(E272,VIP!$A$2:$O19660,7,FALSE)</f>
        <v>Si</v>
      </c>
      <c r="I272" s="141" t="str">
        <f>VLOOKUP(E272,VIP!$A$2:$O11625,8,FALSE)</f>
        <v>Si</v>
      </c>
      <c r="J272" s="141" t="str">
        <f>VLOOKUP(E272,VIP!$A$2:$O11575,8,FALSE)</f>
        <v>Si</v>
      </c>
      <c r="K272" s="141" t="str">
        <f>VLOOKUP(E272,VIP!$A$2:$O15149,6,0)</f>
        <v>NO</v>
      </c>
      <c r="L272" s="142" t="s">
        <v>2414</v>
      </c>
      <c r="M272" s="98" t="s">
        <v>2442</v>
      </c>
      <c r="N272" s="98" t="s">
        <v>2449</v>
      </c>
      <c r="O272" s="141" t="s">
        <v>2450</v>
      </c>
      <c r="P272" s="141"/>
      <c r="Q272" s="98" t="s">
        <v>2414</v>
      </c>
    </row>
    <row r="273" spans="1:17" s="116" customFormat="1" ht="18" x14ac:dyDescent="0.25">
      <c r="A273" s="141" t="str">
        <f>VLOOKUP(E273,'LISTADO ATM'!$A$2:$C$902,3,0)</f>
        <v>DISTRITO NACIONAL</v>
      </c>
      <c r="B273" s="138">
        <v>3335967622</v>
      </c>
      <c r="C273" s="99">
        <v>44403.700312499997</v>
      </c>
      <c r="D273" s="99" t="s">
        <v>2465</v>
      </c>
      <c r="E273" s="133">
        <v>715</v>
      </c>
      <c r="F273" s="141" t="str">
        <f>VLOOKUP(E273,VIP!$A$2:$O14700,2,0)</f>
        <v>DRBR992</v>
      </c>
      <c r="G273" s="141" t="str">
        <f>VLOOKUP(E273,'LISTADO ATM'!$A$2:$B$901,2,0)</f>
        <v xml:space="preserve">ATM Oficina 27 de Febrero (Lobby) </v>
      </c>
      <c r="H273" s="141" t="str">
        <f>VLOOKUP(E273,VIP!$A$2:$O19661,7,FALSE)</f>
        <v>Si</v>
      </c>
      <c r="I273" s="141" t="str">
        <f>VLOOKUP(E273,VIP!$A$2:$O11626,8,FALSE)</f>
        <v>Si</v>
      </c>
      <c r="J273" s="141" t="str">
        <f>VLOOKUP(E273,VIP!$A$2:$O11576,8,FALSE)</f>
        <v>Si</v>
      </c>
      <c r="K273" s="141" t="str">
        <f>VLOOKUP(E273,VIP!$A$2:$O15150,6,0)</f>
        <v>NO</v>
      </c>
      <c r="L273" s="142" t="s">
        <v>2414</v>
      </c>
      <c r="M273" s="98" t="s">
        <v>2442</v>
      </c>
      <c r="N273" s="98" t="s">
        <v>2449</v>
      </c>
      <c r="O273" s="141" t="s">
        <v>2466</v>
      </c>
      <c r="P273" s="141"/>
      <c r="Q273" s="98" t="s">
        <v>2414</v>
      </c>
    </row>
    <row r="274" spans="1:17" s="116" customFormat="1" ht="18" x14ac:dyDescent="0.25">
      <c r="A274" s="141" t="str">
        <f>VLOOKUP(E274,'LISTADO ATM'!$A$2:$C$902,3,0)</f>
        <v>ESTE</v>
      </c>
      <c r="B274" s="138">
        <v>3335967595</v>
      </c>
      <c r="C274" s="99">
        <v>44403.690636574072</v>
      </c>
      <c r="D274" s="99" t="s">
        <v>2465</v>
      </c>
      <c r="E274" s="133">
        <v>429</v>
      </c>
      <c r="F274" s="141" t="str">
        <f>VLOOKUP(E274,VIP!$A$2:$O14702,2,0)</f>
        <v>DRBR429</v>
      </c>
      <c r="G274" s="141" t="str">
        <f>VLOOKUP(E274,'LISTADO ATM'!$A$2:$B$901,2,0)</f>
        <v xml:space="preserve">ATM Oficina Jumbo La Romana </v>
      </c>
      <c r="H274" s="141" t="str">
        <f>VLOOKUP(E274,VIP!$A$2:$O19663,7,FALSE)</f>
        <v>Si</v>
      </c>
      <c r="I274" s="141" t="str">
        <f>VLOOKUP(E274,VIP!$A$2:$O11628,8,FALSE)</f>
        <v>Si</v>
      </c>
      <c r="J274" s="141" t="str">
        <f>VLOOKUP(E274,VIP!$A$2:$O11578,8,FALSE)</f>
        <v>Si</v>
      </c>
      <c r="K274" s="141" t="str">
        <f>VLOOKUP(E274,VIP!$A$2:$O15152,6,0)</f>
        <v>NO</v>
      </c>
      <c r="L274" s="142" t="s">
        <v>2414</v>
      </c>
      <c r="M274" s="98" t="s">
        <v>2442</v>
      </c>
      <c r="N274" s="98" t="s">
        <v>2449</v>
      </c>
      <c r="O274" s="141" t="s">
        <v>2466</v>
      </c>
      <c r="P274" s="141"/>
      <c r="Q274" s="98" t="s">
        <v>2414</v>
      </c>
    </row>
    <row r="275" spans="1:17" s="116" customFormat="1" ht="18" x14ac:dyDescent="0.25">
      <c r="A275" s="141" t="str">
        <f>VLOOKUP(E275,'LISTADO ATM'!$A$2:$C$902,3,0)</f>
        <v>DISTRITO NACIONAL</v>
      </c>
      <c r="B275" s="138">
        <v>3335967590</v>
      </c>
      <c r="C275" s="99">
        <v>44403.688842592594</v>
      </c>
      <c r="D275" s="99" t="s">
        <v>2465</v>
      </c>
      <c r="E275" s="133">
        <v>314</v>
      </c>
      <c r="F275" s="141" t="str">
        <f>VLOOKUP(E275,VIP!$A$2:$O14703,2,0)</f>
        <v>DRBR314</v>
      </c>
      <c r="G275" s="141" t="str">
        <f>VLOOKUP(E275,'LISTADO ATM'!$A$2:$B$901,2,0)</f>
        <v xml:space="preserve">ATM UNP Cambita Garabito (San Cristóbal) </v>
      </c>
      <c r="H275" s="141" t="str">
        <f>VLOOKUP(E275,VIP!$A$2:$O19664,7,FALSE)</f>
        <v>Si</v>
      </c>
      <c r="I275" s="141" t="str">
        <f>VLOOKUP(E275,VIP!$A$2:$O11629,8,FALSE)</f>
        <v>Si</v>
      </c>
      <c r="J275" s="141" t="str">
        <f>VLOOKUP(E275,VIP!$A$2:$O11579,8,FALSE)</f>
        <v>Si</v>
      </c>
      <c r="K275" s="141" t="str">
        <f>VLOOKUP(E275,VIP!$A$2:$O15153,6,0)</f>
        <v>NO</v>
      </c>
      <c r="L275" s="142" t="s">
        <v>2414</v>
      </c>
      <c r="M275" s="98" t="s">
        <v>2442</v>
      </c>
      <c r="N275" s="98" t="s">
        <v>2449</v>
      </c>
      <c r="O275" s="141" t="s">
        <v>2466</v>
      </c>
      <c r="P275" s="141"/>
      <c r="Q275" s="98" t="s">
        <v>2414</v>
      </c>
    </row>
    <row r="276" spans="1:17" s="116" customFormat="1" ht="18" x14ac:dyDescent="0.25">
      <c r="A276" s="141" t="str">
        <f>VLOOKUP(E276,'LISTADO ATM'!$A$2:$C$902,3,0)</f>
        <v>ESTE</v>
      </c>
      <c r="B276" s="138">
        <v>3335967581</v>
      </c>
      <c r="C276" s="99">
        <v>44403.684791666667</v>
      </c>
      <c r="D276" s="99" t="s">
        <v>2465</v>
      </c>
      <c r="E276" s="133">
        <v>842</v>
      </c>
      <c r="F276" s="141" t="str">
        <f>VLOOKUP(E276,VIP!$A$2:$O14705,2,0)</f>
        <v>DRBR842</v>
      </c>
      <c r="G276" s="141" t="str">
        <f>VLOOKUP(E276,'LISTADO ATM'!$A$2:$B$901,2,0)</f>
        <v xml:space="preserve">ATM Plaza Orense II (La Romana) </v>
      </c>
      <c r="H276" s="141" t="str">
        <f>VLOOKUP(E276,VIP!$A$2:$O19666,7,FALSE)</f>
        <v>Si</v>
      </c>
      <c r="I276" s="141" t="str">
        <f>VLOOKUP(E276,VIP!$A$2:$O11631,8,FALSE)</f>
        <v>Si</v>
      </c>
      <c r="J276" s="141" t="str">
        <f>VLOOKUP(E276,VIP!$A$2:$O11581,8,FALSE)</f>
        <v>Si</v>
      </c>
      <c r="K276" s="141" t="str">
        <f>VLOOKUP(E276,VIP!$A$2:$O15155,6,0)</f>
        <v>NO</v>
      </c>
      <c r="L276" s="142" t="s">
        <v>2414</v>
      </c>
      <c r="M276" s="98" t="s">
        <v>2442</v>
      </c>
      <c r="N276" s="98" t="s">
        <v>2449</v>
      </c>
      <c r="O276" s="141" t="s">
        <v>2466</v>
      </c>
      <c r="P276" s="141"/>
      <c r="Q276" s="98" t="s">
        <v>2414</v>
      </c>
    </row>
    <row r="277" spans="1:17" s="116" customFormat="1" ht="18" x14ac:dyDescent="0.25">
      <c r="A277" s="141" t="str">
        <f>VLOOKUP(E277,'LISTADO ATM'!$A$2:$C$902,3,0)</f>
        <v>SUR</v>
      </c>
      <c r="B277" s="138">
        <v>3335967561</v>
      </c>
      <c r="C277" s="99">
        <v>44403.679513888892</v>
      </c>
      <c r="D277" s="99" t="s">
        <v>2465</v>
      </c>
      <c r="E277" s="133">
        <v>44</v>
      </c>
      <c r="F277" s="141" t="str">
        <f>VLOOKUP(E277,VIP!$A$2:$O14706,2,0)</f>
        <v>DRBR044</v>
      </c>
      <c r="G277" s="141" t="str">
        <f>VLOOKUP(E277,'LISTADO ATM'!$A$2:$B$901,2,0)</f>
        <v xml:space="preserve">ATM Oficina Pedernales </v>
      </c>
      <c r="H277" s="141" t="str">
        <f>VLOOKUP(E277,VIP!$A$2:$O19667,7,FALSE)</f>
        <v>Si</v>
      </c>
      <c r="I277" s="141" t="str">
        <f>VLOOKUP(E277,VIP!$A$2:$O11632,8,FALSE)</f>
        <v>Si</v>
      </c>
      <c r="J277" s="141" t="str">
        <f>VLOOKUP(E277,VIP!$A$2:$O11582,8,FALSE)</f>
        <v>Si</v>
      </c>
      <c r="K277" s="141" t="str">
        <f>VLOOKUP(E277,VIP!$A$2:$O15156,6,0)</f>
        <v>SI</v>
      </c>
      <c r="L277" s="142" t="s">
        <v>2414</v>
      </c>
      <c r="M277" s="98" t="s">
        <v>2442</v>
      </c>
      <c r="N277" s="98" t="s">
        <v>2449</v>
      </c>
      <c r="O277" s="141" t="s">
        <v>2466</v>
      </c>
      <c r="P277" s="141"/>
      <c r="Q277" s="98" t="s">
        <v>2414</v>
      </c>
    </row>
    <row r="278" spans="1:17" s="116" customFormat="1" ht="18" x14ac:dyDescent="0.25">
      <c r="A278" s="141" t="str">
        <f>VLOOKUP(E278,'LISTADO ATM'!$A$2:$C$902,3,0)</f>
        <v>DISTRITO NACIONAL</v>
      </c>
      <c r="B278" s="138">
        <v>3335967728</v>
      </c>
      <c r="C278" s="99">
        <v>44403.736458333333</v>
      </c>
      <c r="D278" s="99" t="s">
        <v>2445</v>
      </c>
      <c r="E278" s="133">
        <v>629</v>
      </c>
      <c r="F278" s="141" t="str">
        <f>VLOOKUP(E278,VIP!$A$2:$O14697,2,0)</f>
        <v>DRBR24M</v>
      </c>
      <c r="G278" s="141" t="str">
        <f>VLOOKUP(E278,'LISTADO ATM'!$A$2:$B$901,2,0)</f>
        <v xml:space="preserve">ATM Oficina Americana Independencia I </v>
      </c>
      <c r="H278" s="141" t="str">
        <f>VLOOKUP(E278,VIP!$A$2:$O19658,7,FALSE)</f>
        <v>Si</v>
      </c>
      <c r="I278" s="141" t="str">
        <f>VLOOKUP(E278,VIP!$A$2:$O11623,8,FALSE)</f>
        <v>Si</v>
      </c>
      <c r="J278" s="141" t="str">
        <f>VLOOKUP(E278,VIP!$A$2:$O11573,8,FALSE)</f>
        <v>Si</v>
      </c>
      <c r="K278" s="141" t="str">
        <f>VLOOKUP(E278,VIP!$A$2:$O15147,6,0)</f>
        <v>SI</v>
      </c>
      <c r="L278" s="142" t="s">
        <v>2715</v>
      </c>
      <c r="M278" s="98" t="s">
        <v>2442</v>
      </c>
      <c r="N278" s="98" t="s">
        <v>2449</v>
      </c>
      <c r="O278" s="141" t="s">
        <v>2450</v>
      </c>
      <c r="P278" s="141"/>
      <c r="Q278" s="98" t="s">
        <v>2715</v>
      </c>
    </row>
    <row r="279" spans="1:17" s="116" customFormat="1" ht="18" x14ac:dyDescent="0.25">
      <c r="A279" s="141" t="str">
        <f>VLOOKUP(E279,'LISTADO ATM'!$A$2:$C$902,3,0)</f>
        <v>DISTRITO NACIONAL</v>
      </c>
      <c r="B279" s="138">
        <v>3335967748</v>
      </c>
      <c r="C279" s="99">
        <v>44403.7580787037</v>
      </c>
      <c r="D279" s="99" t="s">
        <v>2445</v>
      </c>
      <c r="E279" s="133">
        <v>169</v>
      </c>
      <c r="F279" s="141" t="str">
        <f>VLOOKUP(E279,VIP!$A$2:$O14691,2,0)</f>
        <v>DRBR169</v>
      </c>
      <c r="G279" s="141" t="str">
        <f>VLOOKUP(E279,'LISTADO ATM'!$A$2:$B$901,2,0)</f>
        <v xml:space="preserve">ATM Oficina Caonabo </v>
      </c>
      <c r="H279" s="141" t="str">
        <f>VLOOKUP(E279,VIP!$A$2:$O19652,7,FALSE)</f>
        <v>Si</v>
      </c>
      <c r="I279" s="141" t="str">
        <f>VLOOKUP(E279,VIP!$A$2:$O11617,8,FALSE)</f>
        <v>Si</v>
      </c>
      <c r="J279" s="141" t="str">
        <f>VLOOKUP(E279,VIP!$A$2:$O11567,8,FALSE)</f>
        <v>Si</v>
      </c>
      <c r="K279" s="141" t="str">
        <f>VLOOKUP(E279,VIP!$A$2:$O15141,6,0)</f>
        <v>NO</v>
      </c>
      <c r="L279" s="142" t="s">
        <v>2714</v>
      </c>
      <c r="M279" s="98" t="s">
        <v>2442</v>
      </c>
      <c r="N279" s="98" t="s">
        <v>2449</v>
      </c>
      <c r="O279" s="141" t="s">
        <v>2450</v>
      </c>
      <c r="P279" s="141"/>
      <c r="Q279" s="98" t="s">
        <v>2714</v>
      </c>
    </row>
    <row r="280" spans="1:17" s="116" customFormat="1" ht="18" x14ac:dyDescent="0.25">
      <c r="A280" s="141" t="str">
        <f>VLOOKUP(E280,'LISTADO ATM'!$A$2:$C$902,3,0)</f>
        <v>DISTRITO NACIONAL</v>
      </c>
      <c r="B280" s="138">
        <v>3335966022</v>
      </c>
      <c r="C280" s="99">
        <v>44402.430856481478</v>
      </c>
      <c r="D280" s="99" t="s">
        <v>2177</v>
      </c>
      <c r="E280" s="133">
        <v>369</v>
      </c>
      <c r="F280" s="141" t="str">
        <f>VLOOKUP(E280,VIP!$A$2:$O14608,2,0)</f>
        <v xml:space="preserve">DRBR369 </v>
      </c>
      <c r="G280" s="141" t="str">
        <f>VLOOKUP(E280,'LISTADO ATM'!$A$2:$B$901,2,0)</f>
        <v>ATM Plaza Lama Aut. Duarte</v>
      </c>
      <c r="H280" s="141" t="str">
        <f>VLOOKUP(E280,VIP!$A$2:$O19569,7,FALSE)</f>
        <v>N/A</v>
      </c>
      <c r="I280" s="141" t="str">
        <f>VLOOKUP(E280,VIP!$A$2:$O11534,8,FALSE)</f>
        <v>N/A</v>
      </c>
      <c r="J280" s="141" t="str">
        <f>VLOOKUP(E280,VIP!$A$2:$O11484,8,FALSE)</f>
        <v>N/A</v>
      </c>
      <c r="K280" s="141" t="str">
        <f>VLOOKUP(E280,VIP!$A$2:$O15058,6,0)</f>
        <v>N/A</v>
      </c>
      <c r="L280" s="142" t="s">
        <v>2461</v>
      </c>
      <c r="M280" s="98" t="s">
        <v>2442</v>
      </c>
      <c r="N280" s="162" t="s">
        <v>2649</v>
      </c>
      <c r="O280" s="141" t="s">
        <v>2451</v>
      </c>
      <c r="P280" s="141"/>
      <c r="Q280" s="98" t="s">
        <v>2461</v>
      </c>
    </row>
    <row r="281" spans="1:17" s="116" customFormat="1" ht="18" x14ac:dyDescent="0.25">
      <c r="A281" s="141" t="str">
        <f>VLOOKUP(E281,'LISTADO ATM'!$A$2:$C$902,3,0)</f>
        <v>DISTRITO NACIONAL</v>
      </c>
      <c r="B281" s="138">
        <v>3335966023</v>
      </c>
      <c r="C281" s="99">
        <v>44402.437094907407</v>
      </c>
      <c r="D281" s="99" t="s">
        <v>2177</v>
      </c>
      <c r="E281" s="133">
        <v>836</v>
      </c>
      <c r="F281" s="141" t="str">
        <f>VLOOKUP(E281,VIP!$A$2:$O14607,2,0)</f>
        <v>DRBR836</v>
      </c>
      <c r="G281" s="141" t="str">
        <f>VLOOKUP(E281,'LISTADO ATM'!$A$2:$B$901,2,0)</f>
        <v xml:space="preserve">ATM UNP Plaza Luperón </v>
      </c>
      <c r="H281" s="141" t="str">
        <f>VLOOKUP(E281,VIP!$A$2:$O19568,7,FALSE)</f>
        <v>Si</v>
      </c>
      <c r="I281" s="141" t="str">
        <f>VLOOKUP(E281,VIP!$A$2:$O11533,8,FALSE)</f>
        <v>Si</v>
      </c>
      <c r="J281" s="141" t="str">
        <f>VLOOKUP(E281,VIP!$A$2:$O11483,8,FALSE)</f>
        <v>Si</v>
      </c>
      <c r="K281" s="141" t="str">
        <f>VLOOKUP(E281,VIP!$A$2:$O15057,6,0)</f>
        <v>NO</v>
      </c>
      <c r="L281" s="142" t="s">
        <v>2461</v>
      </c>
      <c r="M281" s="98" t="s">
        <v>2442</v>
      </c>
      <c r="N281" s="98" t="s">
        <v>2449</v>
      </c>
      <c r="O281" s="141" t="s">
        <v>2451</v>
      </c>
      <c r="P281" s="141"/>
      <c r="Q281" s="98" t="s">
        <v>2461</v>
      </c>
    </row>
    <row r="282" spans="1:17" s="116" customFormat="1" ht="18" x14ac:dyDescent="0.25">
      <c r="A282" s="141" t="str">
        <f>VLOOKUP(E282,'LISTADO ATM'!$A$2:$C$902,3,0)</f>
        <v>DISTRITO NACIONAL</v>
      </c>
      <c r="B282" s="138">
        <v>3335966044</v>
      </c>
      <c r="C282" s="99">
        <v>44402.600324074076</v>
      </c>
      <c r="D282" s="99" t="s">
        <v>2177</v>
      </c>
      <c r="E282" s="133">
        <v>884</v>
      </c>
      <c r="F282" s="141" t="str">
        <f>VLOOKUP(E282,VIP!$A$2:$O14621,2,0)</f>
        <v>DRBR884</v>
      </c>
      <c r="G282" s="141" t="str">
        <f>VLOOKUP(E282,'LISTADO ATM'!$A$2:$B$901,2,0)</f>
        <v xml:space="preserve">ATM UNP Olé Sabana Perdida </v>
      </c>
      <c r="H282" s="141" t="str">
        <f>VLOOKUP(E282,VIP!$A$2:$O19582,7,FALSE)</f>
        <v>Si</v>
      </c>
      <c r="I282" s="141" t="str">
        <f>VLOOKUP(E282,VIP!$A$2:$O11547,8,FALSE)</f>
        <v>Si</v>
      </c>
      <c r="J282" s="141" t="str">
        <f>VLOOKUP(E282,VIP!$A$2:$O11497,8,FALSE)</f>
        <v>Si</v>
      </c>
      <c r="K282" s="141" t="str">
        <f>VLOOKUP(E282,VIP!$A$2:$O15071,6,0)</f>
        <v>NO</v>
      </c>
      <c r="L282" s="142" t="s">
        <v>2461</v>
      </c>
      <c r="M282" s="98" t="s">
        <v>2442</v>
      </c>
      <c r="N282" s="98" t="s">
        <v>2449</v>
      </c>
      <c r="O282" s="141" t="s">
        <v>2451</v>
      </c>
      <c r="P282" s="141"/>
      <c r="Q282" s="98" t="s">
        <v>2461</v>
      </c>
    </row>
    <row r="283" spans="1:17" s="116" customFormat="1" ht="18" x14ac:dyDescent="0.25">
      <c r="A283" s="141" t="str">
        <f>VLOOKUP(E283,'LISTADO ATM'!$A$2:$C$902,3,0)</f>
        <v>DISTRITO NACIONAL</v>
      </c>
      <c r="B283" s="138">
        <v>3335966099</v>
      </c>
      <c r="C283" s="99">
        <v>44402.733101851853</v>
      </c>
      <c r="D283" s="99" t="s">
        <v>2177</v>
      </c>
      <c r="E283" s="133">
        <v>655</v>
      </c>
      <c r="F283" s="141" t="str">
        <f>VLOOKUP(E283,VIP!$A$2:$O14652,2,0)</f>
        <v>DRBR655</v>
      </c>
      <c r="G283" s="141" t="str">
        <f>VLOOKUP(E283,'LISTADO ATM'!$A$2:$B$901,2,0)</f>
        <v>ATM Farmacia Sandra</v>
      </c>
      <c r="H283" s="141" t="str">
        <f>VLOOKUP(E283,VIP!$A$2:$O19613,7,FALSE)</f>
        <v>Si</v>
      </c>
      <c r="I283" s="141" t="str">
        <f>VLOOKUP(E283,VIP!$A$2:$O11578,8,FALSE)</f>
        <v>Si</v>
      </c>
      <c r="J283" s="141" t="str">
        <f>VLOOKUP(E283,VIP!$A$2:$O11528,8,FALSE)</f>
        <v>Si</v>
      </c>
      <c r="K283" s="141" t="str">
        <f>VLOOKUP(E283,VIP!$A$2:$O15102,6,0)</f>
        <v>NO</v>
      </c>
      <c r="L283" s="142" t="s">
        <v>2461</v>
      </c>
      <c r="M283" s="98" t="s">
        <v>2442</v>
      </c>
      <c r="N283" s="98" t="s">
        <v>2449</v>
      </c>
      <c r="O283" s="141" t="s">
        <v>2451</v>
      </c>
      <c r="P283" s="141"/>
      <c r="Q283" s="98" t="s">
        <v>2461</v>
      </c>
    </row>
    <row r="284" spans="1:17" s="116" customFormat="1" ht="18" x14ac:dyDescent="0.25">
      <c r="A284" s="141" t="str">
        <f>VLOOKUP(E284,'LISTADO ATM'!$A$2:$C$902,3,0)</f>
        <v>ESTE</v>
      </c>
      <c r="B284" s="138" t="s">
        <v>2637</v>
      </c>
      <c r="C284" s="99">
        <v>44403.398032407407</v>
      </c>
      <c r="D284" s="99" t="s">
        <v>2177</v>
      </c>
      <c r="E284" s="133">
        <v>480</v>
      </c>
      <c r="F284" s="141" t="str">
        <f>VLOOKUP(E284,VIP!$A$2:$O14648,2,0)</f>
        <v>DRBR480</v>
      </c>
      <c r="G284" s="141" t="str">
        <f>VLOOKUP(E284,'LISTADO ATM'!$A$2:$B$901,2,0)</f>
        <v>ATM UNP Farmaconal Higuey</v>
      </c>
      <c r="H284" s="141" t="str">
        <f>VLOOKUP(E284,VIP!$A$2:$O19609,7,FALSE)</f>
        <v>N/A</v>
      </c>
      <c r="I284" s="141" t="str">
        <f>VLOOKUP(E284,VIP!$A$2:$O11574,8,FALSE)</f>
        <v>N/A</v>
      </c>
      <c r="J284" s="141" t="str">
        <f>VLOOKUP(E284,VIP!$A$2:$O11524,8,FALSE)</f>
        <v>N/A</v>
      </c>
      <c r="K284" s="141" t="str">
        <f>VLOOKUP(E284,VIP!$A$2:$O15098,6,0)</f>
        <v>N/A</v>
      </c>
      <c r="L284" s="142" t="s">
        <v>2461</v>
      </c>
      <c r="M284" s="98" t="s">
        <v>2442</v>
      </c>
      <c r="N284" s="98" t="s">
        <v>2449</v>
      </c>
      <c r="O284" s="141" t="s">
        <v>2451</v>
      </c>
      <c r="P284" s="141"/>
      <c r="Q284" s="98" t="s">
        <v>2461</v>
      </c>
    </row>
    <row r="285" spans="1:17" s="116" customFormat="1" ht="18" x14ac:dyDescent="0.25">
      <c r="A285" s="141" t="str">
        <f>VLOOKUP(E285,'LISTADO ATM'!$A$2:$C$902,3,0)</f>
        <v>DISTRITO NACIONAL</v>
      </c>
      <c r="B285" s="138" t="s">
        <v>2678</v>
      </c>
      <c r="C285" s="99">
        <v>44403.503807870373</v>
      </c>
      <c r="D285" s="99" t="s">
        <v>2177</v>
      </c>
      <c r="E285" s="133">
        <v>443</v>
      </c>
      <c r="F285" s="141" t="str">
        <f>VLOOKUP(E285,VIP!$A$2:$O14684,2,0)</f>
        <v>DRBR443</v>
      </c>
      <c r="G285" s="141" t="str">
        <f>VLOOKUP(E285,'LISTADO ATM'!$A$2:$B$901,2,0)</f>
        <v xml:space="preserve">ATM Edificio San Rafael </v>
      </c>
      <c r="H285" s="141" t="str">
        <f>VLOOKUP(E285,VIP!$A$2:$O19645,7,FALSE)</f>
        <v>Si</v>
      </c>
      <c r="I285" s="141" t="str">
        <f>VLOOKUP(E285,VIP!$A$2:$O11610,8,FALSE)</f>
        <v>Si</v>
      </c>
      <c r="J285" s="141" t="str">
        <f>VLOOKUP(E285,VIP!$A$2:$O11560,8,FALSE)</f>
        <v>Si</v>
      </c>
      <c r="K285" s="141" t="str">
        <f>VLOOKUP(E285,VIP!$A$2:$O15134,6,0)</f>
        <v>NO</v>
      </c>
      <c r="L285" s="142" t="s">
        <v>2461</v>
      </c>
      <c r="M285" s="98" t="s">
        <v>2442</v>
      </c>
      <c r="N285" s="98" t="s">
        <v>2594</v>
      </c>
      <c r="O285" s="141" t="s">
        <v>2451</v>
      </c>
      <c r="P285" s="141"/>
      <c r="Q285" s="98" t="s">
        <v>2461</v>
      </c>
    </row>
    <row r="286" spans="1:17" s="116" customFormat="1" ht="18" x14ac:dyDescent="0.25">
      <c r="A286" s="141" t="str">
        <f>VLOOKUP(E286,'LISTADO ATM'!$A$2:$C$902,3,0)</f>
        <v>NORTE</v>
      </c>
      <c r="B286" s="138" t="s">
        <v>2677</v>
      </c>
      <c r="C286" s="99">
        <v>44403.509317129632</v>
      </c>
      <c r="D286" s="99" t="s">
        <v>2178</v>
      </c>
      <c r="E286" s="133">
        <v>496</v>
      </c>
      <c r="F286" s="141" t="str">
        <f>VLOOKUP(E286,VIP!$A$2:$O14683,2,0)</f>
        <v>DRBR496</v>
      </c>
      <c r="G286" s="141" t="str">
        <f>VLOOKUP(E286,'LISTADO ATM'!$A$2:$B$901,2,0)</f>
        <v xml:space="preserve">ATM Multicentro La Sirena Bonao </v>
      </c>
      <c r="H286" s="141" t="str">
        <f>VLOOKUP(E286,VIP!$A$2:$O19644,7,FALSE)</f>
        <v>Si</v>
      </c>
      <c r="I286" s="141" t="str">
        <f>VLOOKUP(E286,VIP!$A$2:$O11609,8,FALSE)</f>
        <v>Si</v>
      </c>
      <c r="J286" s="141" t="str">
        <f>VLOOKUP(E286,VIP!$A$2:$O11559,8,FALSE)</f>
        <v>Si</v>
      </c>
      <c r="K286" s="141" t="str">
        <f>VLOOKUP(E286,VIP!$A$2:$O15133,6,0)</f>
        <v>NO</v>
      </c>
      <c r="L286" s="142" t="s">
        <v>2461</v>
      </c>
      <c r="M286" s="98" t="s">
        <v>2442</v>
      </c>
      <c r="N286" s="98" t="s">
        <v>2449</v>
      </c>
      <c r="O286" s="141" t="s">
        <v>2595</v>
      </c>
      <c r="P286" s="141"/>
      <c r="Q286" s="98" t="s">
        <v>2461</v>
      </c>
    </row>
    <row r="287" spans="1:17" s="116" customFormat="1" ht="18" x14ac:dyDescent="0.25">
      <c r="A287" s="141" t="str">
        <f>VLOOKUP(E287,'LISTADO ATM'!$A$2:$C$902,3,0)</f>
        <v>DISTRITO NACIONAL</v>
      </c>
      <c r="B287" s="138" t="s">
        <v>2656</v>
      </c>
      <c r="C287" s="99">
        <v>44403.591782407406</v>
      </c>
      <c r="D287" s="99" t="s">
        <v>2177</v>
      </c>
      <c r="E287" s="133">
        <v>562</v>
      </c>
      <c r="F287" s="141" t="str">
        <f>VLOOKUP(E287,VIP!$A$2:$O14662,2,0)</f>
        <v>DRBR226</v>
      </c>
      <c r="G287" s="141" t="str">
        <f>VLOOKUP(E287,'LISTADO ATM'!$A$2:$B$901,2,0)</f>
        <v xml:space="preserve">ATM S/M Jumbo Carretera Mella </v>
      </c>
      <c r="H287" s="141" t="str">
        <f>VLOOKUP(E287,VIP!$A$2:$O19623,7,FALSE)</f>
        <v>Si</v>
      </c>
      <c r="I287" s="141" t="str">
        <f>VLOOKUP(E287,VIP!$A$2:$O11588,8,FALSE)</f>
        <v>Si</v>
      </c>
      <c r="J287" s="141" t="str">
        <f>VLOOKUP(E287,VIP!$A$2:$O11538,8,FALSE)</f>
        <v>Si</v>
      </c>
      <c r="K287" s="141" t="str">
        <f>VLOOKUP(E287,VIP!$A$2:$O15112,6,0)</f>
        <v>SI</v>
      </c>
      <c r="L287" s="142" t="s">
        <v>2461</v>
      </c>
      <c r="M287" s="98" t="s">
        <v>2442</v>
      </c>
      <c r="N287" s="98" t="s">
        <v>2449</v>
      </c>
      <c r="O287" s="141" t="s">
        <v>2451</v>
      </c>
      <c r="P287" s="141"/>
      <c r="Q287" s="98" t="s">
        <v>2461</v>
      </c>
    </row>
    <row r="288" spans="1:17" s="116" customFormat="1" ht="18" x14ac:dyDescent="0.25">
      <c r="A288" s="141" t="str">
        <f>VLOOKUP(E288,'LISTADO ATM'!$A$2:$C$902,3,0)</f>
        <v>NORTE</v>
      </c>
      <c r="B288" s="138" t="s">
        <v>2655</v>
      </c>
      <c r="C288" s="99">
        <v>44403.595671296294</v>
      </c>
      <c r="D288" s="99" t="s">
        <v>2178</v>
      </c>
      <c r="E288" s="133">
        <v>432</v>
      </c>
      <c r="F288" s="141" t="str">
        <f>VLOOKUP(E288,VIP!$A$2:$O14661,2,0)</f>
        <v>DRBR432</v>
      </c>
      <c r="G288" s="141" t="str">
        <f>VLOOKUP(E288,'LISTADO ATM'!$A$2:$B$901,2,0)</f>
        <v xml:space="preserve">ATM Oficina Puerto Plata II </v>
      </c>
      <c r="H288" s="141" t="str">
        <f>VLOOKUP(E288,VIP!$A$2:$O19622,7,FALSE)</f>
        <v>Si</v>
      </c>
      <c r="I288" s="141" t="str">
        <f>VLOOKUP(E288,VIP!$A$2:$O11587,8,FALSE)</f>
        <v>Si</v>
      </c>
      <c r="J288" s="141" t="str">
        <f>VLOOKUP(E288,VIP!$A$2:$O11537,8,FALSE)</f>
        <v>Si</v>
      </c>
      <c r="K288" s="141" t="str">
        <f>VLOOKUP(E288,VIP!$A$2:$O15111,6,0)</f>
        <v>SI</v>
      </c>
      <c r="L288" s="142" t="s">
        <v>2461</v>
      </c>
      <c r="M288" s="98" t="s">
        <v>2442</v>
      </c>
      <c r="N288" s="98" t="s">
        <v>2449</v>
      </c>
      <c r="O288" s="141" t="s">
        <v>2595</v>
      </c>
      <c r="P288" s="141"/>
      <c r="Q288" s="98" t="s">
        <v>2461</v>
      </c>
    </row>
    <row r="289" spans="1:17" s="116" customFormat="1" ht="18" x14ac:dyDescent="0.25">
      <c r="A289" s="141" t="str">
        <f>VLOOKUP(E289,'LISTADO ATM'!$A$2:$C$902,3,0)</f>
        <v>NORTE</v>
      </c>
      <c r="B289" s="138" t="s">
        <v>2654</v>
      </c>
      <c r="C289" s="99">
        <v>44403.598067129627</v>
      </c>
      <c r="D289" s="99" t="s">
        <v>2178</v>
      </c>
      <c r="E289" s="133">
        <v>256</v>
      </c>
      <c r="F289" s="141" t="str">
        <f>VLOOKUP(E289,VIP!$A$2:$O14660,2,0)</f>
        <v>DRBR256</v>
      </c>
      <c r="G289" s="141" t="str">
        <f>VLOOKUP(E289,'LISTADO ATM'!$A$2:$B$901,2,0)</f>
        <v xml:space="preserve">ATM Oficina Licey Al Medio </v>
      </c>
      <c r="H289" s="141" t="str">
        <f>VLOOKUP(E289,VIP!$A$2:$O19621,7,FALSE)</f>
        <v>Si</v>
      </c>
      <c r="I289" s="141" t="str">
        <f>VLOOKUP(E289,VIP!$A$2:$O11586,8,FALSE)</f>
        <v>Si</v>
      </c>
      <c r="J289" s="141" t="str">
        <f>VLOOKUP(E289,VIP!$A$2:$O11536,8,FALSE)</f>
        <v>Si</v>
      </c>
      <c r="K289" s="141" t="str">
        <f>VLOOKUP(E289,VIP!$A$2:$O15110,6,0)</f>
        <v>NO</v>
      </c>
      <c r="L289" s="142" t="s">
        <v>2461</v>
      </c>
      <c r="M289" s="98" t="s">
        <v>2442</v>
      </c>
      <c r="N289" s="98" t="s">
        <v>2449</v>
      </c>
      <c r="O289" s="141" t="s">
        <v>2595</v>
      </c>
      <c r="P289" s="141"/>
      <c r="Q289" s="98" t="s">
        <v>2461</v>
      </c>
    </row>
    <row r="290" spans="1:17" s="116" customFormat="1" ht="18" x14ac:dyDescent="0.25">
      <c r="A290" s="141" t="str">
        <f>VLOOKUP(E290,'LISTADO ATM'!$A$2:$C$902,3,0)</f>
        <v>DISTRITO NACIONAL</v>
      </c>
      <c r="B290" s="138" t="s">
        <v>2653</v>
      </c>
      <c r="C290" s="99">
        <v>44403.599780092591</v>
      </c>
      <c r="D290" s="99" t="s">
        <v>2177</v>
      </c>
      <c r="E290" s="133">
        <v>957</v>
      </c>
      <c r="F290" s="141" t="str">
        <f>VLOOKUP(E290,VIP!$A$2:$O14659,2,0)</f>
        <v>DRBR23F</v>
      </c>
      <c r="G290" s="141" t="str">
        <f>VLOOKUP(E290,'LISTADO ATM'!$A$2:$B$901,2,0)</f>
        <v xml:space="preserve">ATM Oficina Venezuela </v>
      </c>
      <c r="H290" s="141" t="str">
        <f>VLOOKUP(E290,VIP!$A$2:$O19620,7,FALSE)</f>
        <v>Si</v>
      </c>
      <c r="I290" s="141" t="str">
        <f>VLOOKUP(E290,VIP!$A$2:$O11585,8,FALSE)</f>
        <v>Si</v>
      </c>
      <c r="J290" s="141" t="str">
        <f>VLOOKUP(E290,VIP!$A$2:$O11535,8,FALSE)</f>
        <v>Si</v>
      </c>
      <c r="K290" s="141" t="str">
        <f>VLOOKUP(E290,VIP!$A$2:$O15109,6,0)</f>
        <v>SI</v>
      </c>
      <c r="L290" s="142" t="s">
        <v>2461</v>
      </c>
      <c r="M290" s="98" t="s">
        <v>2442</v>
      </c>
      <c r="N290" s="98" t="s">
        <v>2449</v>
      </c>
      <c r="O290" s="141" t="s">
        <v>2451</v>
      </c>
      <c r="P290" s="141"/>
      <c r="Q290" s="98" t="s">
        <v>2461</v>
      </c>
    </row>
    <row r="291" spans="1:17" s="116" customFormat="1" ht="18" x14ac:dyDescent="0.25">
      <c r="A291" s="141" t="str">
        <f>VLOOKUP(E291,'LISTADO ATM'!$A$2:$C$902,3,0)</f>
        <v>DISTRITO NACIONAL</v>
      </c>
      <c r="B291" s="138" t="s">
        <v>2711</v>
      </c>
      <c r="C291" s="99">
        <v>44403.647974537038</v>
      </c>
      <c r="D291" s="99" t="s">
        <v>2177</v>
      </c>
      <c r="E291" s="133">
        <v>12</v>
      </c>
      <c r="F291" s="141" t="str">
        <f>VLOOKUP(E291,VIP!$A$2:$O14681,2,0)</f>
        <v>DRBR012</v>
      </c>
      <c r="G291" s="141" t="str">
        <f>VLOOKUP(E291,'LISTADO ATM'!$A$2:$B$901,2,0)</f>
        <v xml:space="preserve">ATM Comercial Ganadera (San Isidro) </v>
      </c>
      <c r="H291" s="141" t="str">
        <f>VLOOKUP(E291,VIP!$A$2:$O19642,7,FALSE)</f>
        <v>Si</v>
      </c>
      <c r="I291" s="141" t="str">
        <f>VLOOKUP(E291,VIP!$A$2:$O11607,8,FALSE)</f>
        <v>No</v>
      </c>
      <c r="J291" s="141" t="str">
        <f>VLOOKUP(E291,VIP!$A$2:$O11557,8,FALSE)</f>
        <v>No</v>
      </c>
      <c r="K291" s="141" t="str">
        <f>VLOOKUP(E291,VIP!$A$2:$O15131,6,0)</f>
        <v>NO</v>
      </c>
      <c r="L291" s="142" t="s">
        <v>2461</v>
      </c>
      <c r="M291" s="98" t="s">
        <v>2442</v>
      </c>
      <c r="N291" s="98" t="s">
        <v>2594</v>
      </c>
      <c r="O291" s="141" t="s">
        <v>2451</v>
      </c>
      <c r="P291" s="141"/>
      <c r="Q291" s="98" t="s">
        <v>2461</v>
      </c>
    </row>
    <row r="292" spans="1:17" s="116" customFormat="1" ht="18" x14ac:dyDescent="0.25">
      <c r="A292" s="141" t="str">
        <f>VLOOKUP(E292,'LISTADO ATM'!$A$2:$C$902,3,0)</f>
        <v>DISTRITO NACIONAL</v>
      </c>
      <c r="B292" s="138" t="s">
        <v>2710</v>
      </c>
      <c r="C292" s="99">
        <v>44403.65011574074</v>
      </c>
      <c r="D292" s="99" t="s">
        <v>2177</v>
      </c>
      <c r="E292" s="133">
        <v>153</v>
      </c>
      <c r="F292" s="141" t="str">
        <f>VLOOKUP(E292,VIP!$A$2:$O14680,2,0)</f>
        <v>DRBR153</v>
      </c>
      <c r="G292" s="141" t="str">
        <f>VLOOKUP(E292,'LISTADO ATM'!$A$2:$B$901,2,0)</f>
        <v xml:space="preserve">ATM Rehabilitación </v>
      </c>
      <c r="H292" s="141" t="str">
        <f>VLOOKUP(E292,VIP!$A$2:$O19641,7,FALSE)</f>
        <v>No</v>
      </c>
      <c r="I292" s="141" t="str">
        <f>VLOOKUP(E292,VIP!$A$2:$O11606,8,FALSE)</f>
        <v>No</v>
      </c>
      <c r="J292" s="141" t="str">
        <f>VLOOKUP(E292,VIP!$A$2:$O11556,8,FALSE)</f>
        <v>No</v>
      </c>
      <c r="K292" s="141" t="str">
        <f>VLOOKUP(E292,VIP!$A$2:$O15130,6,0)</f>
        <v>NO</v>
      </c>
      <c r="L292" s="142" t="s">
        <v>2461</v>
      </c>
      <c r="M292" s="98" t="s">
        <v>2442</v>
      </c>
      <c r="N292" s="98" t="s">
        <v>2594</v>
      </c>
      <c r="O292" s="141" t="s">
        <v>2451</v>
      </c>
      <c r="P292" s="141"/>
      <c r="Q292" s="98" t="s">
        <v>2461</v>
      </c>
    </row>
    <row r="293" spans="1:17" s="116" customFormat="1" ht="18" x14ac:dyDescent="0.25">
      <c r="A293" s="141" t="str">
        <f>VLOOKUP(E293,'LISTADO ATM'!$A$2:$C$902,3,0)</f>
        <v>DISTRITO NACIONAL</v>
      </c>
      <c r="B293" s="138" t="s">
        <v>2701</v>
      </c>
      <c r="C293" s="99">
        <v>44403.663530092592</v>
      </c>
      <c r="D293" s="99" t="s">
        <v>2177</v>
      </c>
      <c r="E293" s="133">
        <v>335</v>
      </c>
      <c r="F293" s="141" t="str">
        <f>VLOOKUP(E293,VIP!$A$2:$O14671,2,0)</f>
        <v>DRBR335</v>
      </c>
      <c r="G293" s="141" t="str">
        <f>VLOOKUP(E293,'LISTADO ATM'!$A$2:$B$901,2,0)</f>
        <v>ATM Edificio Aster</v>
      </c>
      <c r="H293" s="141" t="str">
        <f>VLOOKUP(E293,VIP!$A$2:$O19632,7,FALSE)</f>
        <v>Si</v>
      </c>
      <c r="I293" s="141" t="str">
        <f>VLOOKUP(E293,VIP!$A$2:$O11597,8,FALSE)</f>
        <v>Si</v>
      </c>
      <c r="J293" s="141" t="str">
        <f>VLOOKUP(E293,VIP!$A$2:$O11547,8,FALSE)</f>
        <v>Si</v>
      </c>
      <c r="K293" s="141" t="str">
        <f>VLOOKUP(E293,VIP!$A$2:$O15121,6,0)</f>
        <v>NO</v>
      </c>
      <c r="L293" s="142" t="s">
        <v>2461</v>
      </c>
      <c r="M293" s="98" t="s">
        <v>2442</v>
      </c>
      <c r="N293" s="98" t="s">
        <v>2594</v>
      </c>
      <c r="O293" s="141" t="s">
        <v>2451</v>
      </c>
      <c r="P293" s="141"/>
      <c r="Q293" s="98" t="s">
        <v>2461</v>
      </c>
    </row>
    <row r="294" spans="1:17" s="116" customFormat="1" ht="18" x14ac:dyDescent="0.25">
      <c r="A294" s="141" t="str">
        <f>VLOOKUP(E294,'LISTADO ATM'!$A$2:$C$902,3,0)</f>
        <v>DISTRITO NACIONAL</v>
      </c>
      <c r="B294" s="138">
        <v>3335967717</v>
      </c>
      <c r="C294" s="99">
        <v>44403.732986111114</v>
      </c>
      <c r="D294" s="99" t="s">
        <v>2177</v>
      </c>
      <c r="E294" s="133">
        <v>676</v>
      </c>
      <c r="F294" s="141" t="str">
        <f>VLOOKUP(E294,VIP!$A$2:$O14698,2,0)</f>
        <v>DRBR676</v>
      </c>
      <c r="G294" s="141" t="str">
        <f>VLOOKUP(E294,'LISTADO ATM'!$A$2:$B$901,2,0)</f>
        <v>ATM S/M Bravo Colina Del Oeste</v>
      </c>
      <c r="H294" s="141" t="str">
        <f>VLOOKUP(E294,VIP!$A$2:$O19659,7,FALSE)</f>
        <v>Si</v>
      </c>
      <c r="I294" s="141" t="str">
        <f>VLOOKUP(E294,VIP!$A$2:$O11624,8,FALSE)</f>
        <v>Si</v>
      </c>
      <c r="J294" s="141" t="str">
        <f>VLOOKUP(E294,VIP!$A$2:$O11574,8,FALSE)</f>
        <v>Si</v>
      </c>
      <c r="K294" s="141" t="str">
        <f>VLOOKUP(E294,VIP!$A$2:$O15148,6,0)</f>
        <v>NO</v>
      </c>
      <c r="L294" s="142" t="s">
        <v>2461</v>
      </c>
      <c r="M294" s="98" t="s">
        <v>2442</v>
      </c>
      <c r="N294" s="98" t="s">
        <v>2449</v>
      </c>
      <c r="O294" s="141" t="s">
        <v>2451</v>
      </c>
      <c r="P294" s="141"/>
      <c r="Q294" s="98" t="s">
        <v>2461</v>
      </c>
    </row>
    <row r="295" spans="1:17" s="116" customFormat="1" ht="18" x14ac:dyDescent="0.25">
      <c r="A295" s="141" t="str">
        <f>VLOOKUP(E295,'LISTADO ATM'!$A$2:$C$902,3,0)</f>
        <v>DISTRITO NACIONAL</v>
      </c>
      <c r="B295" s="138">
        <v>3335967610</v>
      </c>
      <c r="C295" s="99">
        <v>44403.695648148147</v>
      </c>
      <c r="D295" s="99" t="s">
        <v>2177</v>
      </c>
      <c r="E295" s="133">
        <v>335</v>
      </c>
      <c r="F295" s="141" t="str">
        <f>VLOOKUP(E295,VIP!$A$2:$O14701,2,0)</f>
        <v>DRBR335</v>
      </c>
      <c r="G295" s="141" t="str">
        <f>VLOOKUP(E295,'LISTADO ATM'!$A$2:$B$901,2,0)</f>
        <v>ATM Edificio Aster</v>
      </c>
      <c r="H295" s="141" t="str">
        <f>VLOOKUP(E295,VIP!$A$2:$O19662,7,FALSE)</f>
        <v>Si</v>
      </c>
      <c r="I295" s="141" t="str">
        <f>VLOOKUP(E295,VIP!$A$2:$O11627,8,FALSE)</f>
        <v>Si</v>
      </c>
      <c r="J295" s="141" t="str">
        <f>VLOOKUP(E295,VIP!$A$2:$O11577,8,FALSE)</f>
        <v>Si</v>
      </c>
      <c r="K295" s="141" t="str">
        <f>VLOOKUP(E295,VIP!$A$2:$O15151,6,0)</f>
        <v>NO</v>
      </c>
      <c r="L295" s="142" t="s">
        <v>2461</v>
      </c>
      <c r="M295" s="98" t="s">
        <v>2442</v>
      </c>
      <c r="N295" s="98" t="s">
        <v>2594</v>
      </c>
      <c r="O295" s="141" t="s">
        <v>2451</v>
      </c>
      <c r="P295" s="141"/>
      <c r="Q295" s="98" t="s">
        <v>2461</v>
      </c>
    </row>
    <row r="296" spans="1:17" s="116" customFormat="1" ht="18" x14ac:dyDescent="0.25">
      <c r="A296" s="141" t="str">
        <f>VLOOKUP(E296,'LISTADO ATM'!$A$2:$C$902,3,0)</f>
        <v>NORTE</v>
      </c>
      <c r="B296" s="138">
        <v>3335967583</v>
      </c>
      <c r="C296" s="99">
        <v>44403.685856481483</v>
      </c>
      <c r="D296" s="99" t="s">
        <v>2177</v>
      </c>
      <c r="E296" s="133">
        <v>361</v>
      </c>
      <c r="F296" s="141" t="str">
        <f>VLOOKUP(E296,VIP!$A$2:$O14704,2,0)</f>
        <v>DRBR361</v>
      </c>
      <c r="G296" s="141" t="str">
        <f>VLOOKUP(E296,'LISTADO ATM'!$A$2:$B$901,2,0)</f>
        <v xml:space="preserve">ATM estacion Next Cumbre </v>
      </c>
      <c r="H296" s="141" t="str">
        <f>VLOOKUP(E296,VIP!$A$2:$O19665,7,FALSE)</f>
        <v>N/A</v>
      </c>
      <c r="I296" s="141" t="str">
        <f>VLOOKUP(E296,VIP!$A$2:$O11630,8,FALSE)</f>
        <v>N/A</v>
      </c>
      <c r="J296" s="141" t="str">
        <f>VLOOKUP(E296,VIP!$A$2:$O11580,8,FALSE)</f>
        <v>N/A</v>
      </c>
      <c r="K296" s="141" t="str">
        <f>VLOOKUP(E296,VIP!$A$2:$O15154,6,0)</f>
        <v>N/A</v>
      </c>
      <c r="L296" s="142" t="s">
        <v>2461</v>
      </c>
      <c r="M296" s="98" t="s">
        <v>2442</v>
      </c>
      <c r="N296" s="98" t="s">
        <v>2594</v>
      </c>
      <c r="O296" s="141" t="s">
        <v>2451</v>
      </c>
      <c r="P296" s="141"/>
      <c r="Q296" s="98" t="s">
        <v>2461</v>
      </c>
    </row>
    <row r="297" spans="1:17" s="116" customFormat="1" ht="18" x14ac:dyDescent="0.25">
      <c r="A297" s="141" t="e">
        <f>VLOOKUP(E297,'LISTADO ATM'!$A$2:$C$902,3,0)</f>
        <v>#N/A</v>
      </c>
      <c r="B297" s="138"/>
      <c r="C297" s="99"/>
      <c r="D297" s="99"/>
      <c r="E297" s="133"/>
      <c r="F297" s="141" t="e">
        <f>VLOOKUP(E297,VIP!$A$2:$O14672,2,0)</f>
        <v>#N/A</v>
      </c>
      <c r="G297" s="141" t="e">
        <f>VLOOKUP(E297,'LISTADO ATM'!$A$2:$B$901,2,0)</f>
        <v>#N/A</v>
      </c>
      <c r="H297" s="141" t="e">
        <f>VLOOKUP(E297,VIP!$A$2:$O19633,7,FALSE)</f>
        <v>#N/A</v>
      </c>
      <c r="I297" s="141" t="e">
        <f>VLOOKUP(E297,VIP!$A$2:$O11598,8,FALSE)</f>
        <v>#N/A</v>
      </c>
      <c r="J297" s="141" t="e">
        <f>VLOOKUP(E297,VIP!$A$2:$O11548,8,FALSE)</f>
        <v>#N/A</v>
      </c>
      <c r="K297" s="141" t="e">
        <f>VLOOKUP(E297,VIP!$A$2:$O15122,6,0)</f>
        <v>#N/A</v>
      </c>
      <c r="L297" s="142"/>
      <c r="M297" s="98"/>
      <c r="N297" s="98"/>
      <c r="O297" s="141"/>
      <c r="P297" s="141"/>
      <c r="Q297" s="98"/>
    </row>
    <row r="298" spans="1:17" s="116" customFormat="1" ht="18" x14ac:dyDescent="0.25">
      <c r="A298" s="141" t="e">
        <f>VLOOKUP(E298,'LISTADO ATM'!$A$2:$C$902,3,0)</f>
        <v>#N/A</v>
      </c>
      <c r="B298" s="138"/>
      <c r="C298" s="99"/>
      <c r="D298" s="99"/>
      <c r="E298" s="133"/>
      <c r="F298" s="141" t="e">
        <f>VLOOKUP(E298,VIP!$A$2:$O14709,2,0)</f>
        <v>#N/A</v>
      </c>
      <c r="G298" s="141" t="e">
        <f>VLOOKUP(E298,'LISTADO ATM'!$A$2:$B$901,2,0)</f>
        <v>#N/A</v>
      </c>
      <c r="H298" s="141" t="e">
        <f>VLOOKUP(E298,VIP!$A$2:$O19670,7,FALSE)</f>
        <v>#N/A</v>
      </c>
      <c r="I298" s="141" t="e">
        <f>VLOOKUP(E298,VIP!$A$2:$O11635,8,FALSE)</f>
        <v>#N/A</v>
      </c>
      <c r="J298" s="141" t="e">
        <f>VLOOKUP(E298,VIP!$A$2:$O11585,8,FALSE)</f>
        <v>#N/A</v>
      </c>
      <c r="K298" s="141" t="e">
        <f>VLOOKUP(E298,VIP!$A$2:$O15159,6,0)</f>
        <v>#N/A</v>
      </c>
      <c r="L298" s="142"/>
      <c r="M298" s="98"/>
      <c r="N298" s="98"/>
      <c r="O298" s="141"/>
      <c r="P298" s="141"/>
      <c r="Q298" s="98"/>
    </row>
    <row r="299" spans="1:17" s="116" customFormat="1" ht="18" x14ac:dyDescent="0.25">
      <c r="A299" s="141" t="e">
        <f>VLOOKUP(E299,'LISTADO ATM'!$A$2:$C$902,3,0)</f>
        <v>#N/A</v>
      </c>
      <c r="B299" s="138"/>
      <c r="C299" s="99"/>
      <c r="D299" s="99"/>
      <c r="E299" s="133"/>
      <c r="F299" s="141" t="e">
        <f>VLOOKUP(E299,VIP!$A$2:$O14710,2,0)</f>
        <v>#N/A</v>
      </c>
      <c r="G299" s="141" t="e">
        <f>VLOOKUP(E299,'LISTADO ATM'!$A$2:$B$901,2,0)</f>
        <v>#N/A</v>
      </c>
      <c r="H299" s="141" t="e">
        <f>VLOOKUP(E299,VIP!$A$2:$O19671,7,FALSE)</f>
        <v>#N/A</v>
      </c>
      <c r="I299" s="141" t="e">
        <f>VLOOKUP(E299,VIP!$A$2:$O11636,8,FALSE)</f>
        <v>#N/A</v>
      </c>
      <c r="J299" s="141" t="e">
        <f>VLOOKUP(E299,VIP!$A$2:$O11586,8,FALSE)</f>
        <v>#N/A</v>
      </c>
      <c r="K299" s="141" t="e">
        <f>VLOOKUP(E299,VIP!$A$2:$O15160,6,0)</f>
        <v>#N/A</v>
      </c>
      <c r="L299" s="142"/>
      <c r="M299" s="98"/>
      <c r="N299" s="98"/>
      <c r="O299" s="141"/>
      <c r="P299" s="141"/>
      <c r="Q299" s="98"/>
    </row>
    <row r="300" spans="1:17" s="116" customFormat="1" ht="18" x14ac:dyDescent="0.25">
      <c r="A300" s="141" t="e">
        <f>VLOOKUP(E300,'LISTADO ATM'!$A$2:$C$902,3,0)</f>
        <v>#N/A</v>
      </c>
      <c r="B300" s="138"/>
      <c r="C300" s="99"/>
      <c r="D300" s="99"/>
      <c r="E300" s="133"/>
      <c r="F300" s="141" t="e">
        <f>VLOOKUP(E300,VIP!$A$2:$O14711,2,0)</f>
        <v>#N/A</v>
      </c>
      <c r="G300" s="141" t="e">
        <f>VLOOKUP(E300,'LISTADO ATM'!$A$2:$B$901,2,0)</f>
        <v>#N/A</v>
      </c>
      <c r="H300" s="141" t="e">
        <f>VLOOKUP(E300,VIP!$A$2:$O19672,7,FALSE)</f>
        <v>#N/A</v>
      </c>
      <c r="I300" s="141" t="e">
        <f>VLOOKUP(E300,VIP!$A$2:$O11637,8,FALSE)</f>
        <v>#N/A</v>
      </c>
      <c r="J300" s="141" t="e">
        <f>VLOOKUP(E300,VIP!$A$2:$O11587,8,FALSE)</f>
        <v>#N/A</v>
      </c>
      <c r="K300" s="141" t="e">
        <f>VLOOKUP(E300,VIP!$A$2:$O15161,6,0)</f>
        <v>#N/A</v>
      </c>
      <c r="L300" s="142"/>
      <c r="M300" s="98"/>
      <c r="N300" s="98"/>
      <c r="O300" s="141"/>
      <c r="P300" s="141"/>
      <c r="Q300" s="98"/>
    </row>
    <row r="301" spans="1:17" s="116" customFormat="1" ht="18" x14ac:dyDescent="0.25">
      <c r="A301" s="141" t="e">
        <f>VLOOKUP(E301,'LISTADO ATM'!$A$2:$C$902,3,0)</f>
        <v>#N/A</v>
      </c>
      <c r="B301" s="138"/>
      <c r="C301" s="99"/>
      <c r="D301" s="99"/>
      <c r="E301" s="133"/>
      <c r="F301" s="141" t="e">
        <f>VLOOKUP(E301,VIP!$A$2:$O14712,2,0)</f>
        <v>#N/A</v>
      </c>
      <c r="G301" s="141" t="e">
        <f>VLOOKUP(E301,'LISTADO ATM'!$A$2:$B$901,2,0)</f>
        <v>#N/A</v>
      </c>
      <c r="H301" s="141" t="e">
        <f>VLOOKUP(E301,VIP!$A$2:$O19673,7,FALSE)</f>
        <v>#N/A</v>
      </c>
      <c r="I301" s="141" t="e">
        <f>VLOOKUP(E301,VIP!$A$2:$O11638,8,FALSE)</f>
        <v>#N/A</v>
      </c>
      <c r="J301" s="141" t="e">
        <f>VLOOKUP(E301,VIP!$A$2:$O11588,8,FALSE)</f>
        <v>#N/A</v>
      </c>
      <c r="K301" s="141" t="e">
        <f>VLOOKUP(E301,VIP!$A$2:$O15162,6,0)</f>
        <v>#N/A</v>
      </c>
      <c r="L301" s="142"/>
      <c r="M301" s="98"/>
      <c r="N301" s="98"/>
      <c r="O301" s="141"/>
      <c r="P301" s="141"/>
      <c r="Q301" s="98"/>
    </row>
    <row r="302" spans="1:17" s="116" customFormat="1" ht="18" x14ac:dyDescent="0.25">
      <c r="A302" s="141" t="e">
        <f>VLOOKUP(E302,'LISTADO ATM'!$A$2:$C$902,3,0)</f>
        <v>#N/A</v>
      </c>
      <c r="B302" s="138"/>
      <c r="C302" s="99"/>
      <c r="D302" s="99"/>
      <c r="E302" s="133"/>
      <c r="F302" s="141" t="e">
        <f>VLOOKUP(E302,VIP!$A$2:$O14713,2,0)</f>
        <v>#N/A</v>
      </c>
      <c r="G302" s="141" t="e">
        <f>VLOOKUP(E302,'LISTADO ATM'!$A$2:$B$901,2,0)</f>
        <v>#N/A</v>
      </c>
      <c r="H302" s="141" t="e">
        <f>VLOOKUP(E302,VIP!$A$2:$O19674,7,FALSE)</f>
        <v>#N/A</v>
      </c>
      <c r="I302" s="141" t="e">
        <f>VLOOKUP(E302,VIP!$A$2:$O11639,8,FALSE)</f>
        <v>#N/A</v>
      </c>
      <c r="J302" s="141" t="e">
        <f>VLOOKUP(E302,VIP!$A$2:$O11589,8,FALSE)</f>
        <v>#N/A</v>
      </c>
      <c r="K302" s="141" t="e">
        <f>VLOOKUP(E302,VIP!$A$2:$O15163,6,0)</f>
        <v>#N/A</v>
      </c>
      <c r="L302" s="142"/>
      <c r="M302" s="98"/>
      <c r="N302" s="98"/>
      <c r="O302" s="141"/>
      <c r="P302" s="141"/>
      <c r="Q302" s="98"/>
    </row>
    <row r="303" spans="1:17" s="116" customFormat="1" ht="18" x14ac:dyDescent="0.25">
      <c r="A303" s="141" t="e">
        <f>VLOOKUP(E303,'LISTADO ATM'!$A$2:$C$902,3,0)</f>
        <v>#N/A</v>
      </c>
      <c r="B303" s="138"/>
      <c r="C303" s="99"/>
      <c r="D303" s="99"/>
      <c r="E303" s="133"/>
      <c r="F303" s="141" t="e">
        <f>VLOOKUP(E303,VIP!$A$2:$O14714,2,0)</f>
        <v>#N/A</v>
      </c>
      <c r="G303" s="141" t="e">
        <f>VLOOKUP(E303,'LISTADO ATM'!$A$2:$B$901,2,0)</f>
        <v>#N/A</v>
      </c>
      <c r="H303" s="141" t="e">
        <f>VLOOKUP(E303,VIP!$A$2:$O19675,7,FALSE)</f>
        <v>#N/A</v>
      </c>
      <c r="I303" s="141" t="e">
        <f>VLOOKUP(E303,VIP!$A$2:$O11640,8,FALSE)</f>
        <v>#N/A</v>
      </c>
      <c r="J303" s="141" t="e">
        <f>VLOOKUP(E303,VIP!$A$2:$O11590,8,FALSE)</f>
        <v>#N/A</v>
      </c>
      <c r="K303" s="141" t="e">
        <f>VLOOKUP(E303,VIP!$A$2:$O15164,6,0)</f>
        <v>#N/A</v>
      </c>
      <c r="L303" s="142"/>
      <c r="M303" s="98"/>
      <c r="N303" s="98"/>
      <c r="O303" s="141"/>
      <c r="P303" s="141"/>
      <c r="Q303" s="98"/>
    </row>
    <row r="304" spans="1:17" s="116" customFormat="1" ht="18" x14ac:dyDescent="0.25">
      <c r="A304" s="141" t="e">
        <f>VLOOKUP(E304,'LISTADO ATM'!$A$2:$C$902,3,0)</f>
        <v>#N/A</v>
      </c>
      <c r="B304" s="138"/>
      <c r="C304" s="99"/>
      <c r="D304" s="99"/>
      <c r="E304" s="133"/>
      <c r="F304" s="141" t="e">
        <f>VLOOKUP(E304,VIP!$A$2:$O14715,2,0)</f>
        <v>#N/A</v>
      </c>
      <c r="G304" s="141" t="e">
        <f>VLOOKUP(E304,'LISTADO ATM'!$A$2:$B$901,2,0)</f>
        <v>#N/A</v>
      </c>
      <c r="H304" s="141" t="e">
        <f>VLOOKUP(E304,VIP!$A$2:$O19676,7,FALSE)</f>
        <v>#N/A</v>
      </c>
      <c r="I304" s="141" t="e">
        <f>VLOOKUP(E304,VIP!$A$2:$O11641,8,FALSE)</f>
        <v>#N/A</v>
      </c>
      <c r="J304" s="141" t="e">
        <f>VLOOKUP(E304,VIP!$A$2:$O11591,8,FALSE)</f>
        <v>#N/A</v>
      </c>
      <c r="K304" s="141" t="e">
        <f>VLOOKUP(E304,VIP!$A$2:$O15165,6,0)</f>
        <v>#N/A</v>
      </c>
      <c r="L304" s="142"/>
      <c r="M304" s="98"/>
      <c r="N304" s="98"/>
      <c r="O304" s="141"/>
      <c r="P304" s="141"/>
      <c r="Q304" s="98"/>
    </row>
    <row r="305" spans="1:17" s="116" customFormat="1" ht="18" x14ac:dyDescent="0.25">
      <c r="A305" s="141" t="e">
        <f>VLOOKUP(E305,'LISTADO ATM'!$A$2:$C$902,3,0)</f>
        <v>#N/A</v>
      </c>
      <c r="B305" s="138"/>
      <c r="C305" s="99"/>
      <c r="D305" s="99"/>
      <c r="E305" s="133"/>
      <c r="F305" s="141" t="e">
        <f>VLOOKUP(E305,VIP!$A$2:$O14716,2,0)</f>
        <v>#N/A</v>
      </c>
      <c r="G305" s="141" t="e">
        <f>VLOOKUP(E305,'LISTADO ATM'!$A$2:$B$901,2,0)</f>
        <v>#N/A</v>
      </c>
      <c r="H305" s="141" t="e">
        <f>VLOOKUP(E305,VIP!$A$2:$O19677,7,FALSE)</f>
        <v>#N/A</v>
      </c>
      <c r="I305" s="141" t="e">
        <f>VLOOKUP(E305,VIP!$A$2:$O11642,8,FALSE)</f>
        <v>#N/A</v>
      </c>
      <c r="J305" s="141" t="e">
        <f>VLOOKUP(E305,VIP!$A$2:$O11592,8,FALSE)</f>
        <v>#N/A</v>
      </c>
      <c r="K305" s="141" t="e">
        <f>VLOOKUP(E305,VIP!$A$2:$O15166,6,0)</f>
        <v>#N/A</v>
      </c>
      <c r="L305" s="142"/>
      <c r="M305" s="98"/>
      <c r="N305" s="98"/>
      <c r="O305" s="141"/>
      <c r="P305" s="141"/>
      <c r="Q305" s="98"/>
    </row>
    <row r="306" spans="1:17" s="116" customFormat="1" ht="18" x14ac:dyDescent="0.25">
      <c r="A306" s="141" t="e">
        <f>VLOOKUP(E306,'LISTADO ATM'!$A$2:$C$902,3,0)</f>
        <v>#N/A</v>
      </c>
      <c r="B306" s="138"/>
      <c r="C306" s="99"/>
      <c r="D306" s="99"/>
      <c r="E306" s="133"/>
      <c r="F306" s="141" t="e">
        <f>VLOOKUP(E306,VIP!$A$2:$O14717,2,0)</f>
        <v>#N/A</v>
      </c>
      <c r="G306" s="141" t="e">
        <f>VLOOKUP(E306,'LISTADO ATM'!$A$2:$B$901,2,0)</f>
        <v>#N/A</v>
      </c>
      <c r="H306" s="141" t="e">
        <f>VLOOKUP(E306,VIP!$A$2:$O19678,7,FALSE)</f>
        <v>#N/A</v>
      </c>
      <c r="I306" s="141" t="e">
        <f>VLOOKUP(E306,VIP!$A$2:$O11643,8,FALSE)</f>
        <v>#N/A</v>
      </c>
      <c r="J306" s="141" t="e">
        <f>VLOOKUP(E306,VIP!$A$2:$O11593,8,FALSE)</f>
        <v>#N/A</v>
      </c>
      <c r="K306" s="141" t="e">
        <f>VLOOKUP(E306,VIP!$A$2:$O15167,6,0)</f>
        <v>#N/A</v>
      </c>
      <c r="L306" s="142"/>
      <c r="M306" s="98"/>
      <c r="N306" s="98"/>
      <c r="O306" s="141"/>
      <c r="P306" s="141"/>
      <c r="Q306" s="98"/>
    </row>
    <row r="307" spans="1:17" s="116" customFormat="1" ht="18" x14ac:dyDescent="0.25">
      <c r="A307" s="141" t="e">
        <f>VLOOKUP(E307,'LISTADO ATM'!$A$2:$C$902,3,0)</f>
        <v>#N/A</v>
      </c>
      <c r="B307" s="138"/>
      <c r="C307" s="99"/>
      <c r="D307" s="99"/>
      <c r="E307" s="133"/>
      <c r="F307" s="141" t="e">
        <f>VLOOKUP(E307,VIP!$A$2:$O14718,2,0)</f>
        <v>#N/A</v>
      </c>
      <c r="G307" s="141" t="e">
        <f>VLOOKUP(E307,'LISTADO ATM'!$A$2:$B$901,2,0)</f>
        <v>#N/A</v>
      </c>
      <c r="H307" s="141" t="e">
        <f>VLOOKUP(E307,VIP!$A$2:$O19679,7,FALSE)</f>
        <v>#N/A</v>
      </c>
      <c r="I307" s="141" t="e">
        <f>VLOOKUP(E307,VIP!$A$2:$O11644,8,FALSE)</f>
        <v>#N/A</v>
      </c>
      <c r="J307" s="141" t="e">
        <f>VLOOKUP(E307,VIP!$A$2:$O11594,8,FALSE)</f>
        <v>#N/A</v>
      </c>
      <c r="K307" s="141" t="e">
        <f>VLOOKUP(E307,VIP!$A$2:$O15168,6,0)</f>
        <v>#N/A</v>
      </c>
      <c r="L307" s="142"/>
      <c r="M307" s="98"/>
      <c r="N307" s="98"/>
      <c r="O307" s="141"/>
      <c r="P307" s="141"/>
      <c r="Q307" s="98"/>
    </row>
    <row r="1043986" spans="16:16" ht="18" x14ac:dyDescent="0.25">
      <c r="P1043986" s="141"/>
    </row>
  </sheetData>
  <autoFilter ref="A4:Q4" xr:uid="{00000000-0009-0000-0000-000007000000}">
    <sortState xmlns:xlrd2="http://schemas.microsoft.com/office/spreadsheetml/2017/richdata2" ref="A5:Q307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08:E1048576 E118:E174 E1:E63">
    <cfRule type="duplicateValues" dxfId="524" priority="310"/>
    <cfRule type="duplicateValues" dxfId="523" priority="461"/>
  </conditionalFormatting>
  <conditionalFormatting sqref="E308:E1048576 E118:E174 E5:E63">
    <cfRule type="duplicateValues" dxfId="522" priority="127713"/>
  </conditionalFormatting>
  <conditionalFormatting sqref="B308:B1048576 B118:B174 B64:B90 B1:B4">
    <cfRule type="duplicateValues" dxfId="521" priority="127802"/>
  </conditionalFormatting>
  <conditionalFormatting sqref="B308:B1048576 B118:B174 B64:B90">
    <cfRule type="duplicateValues" dxfId="520" priority="127806"/>
  </conditionalFormatting>
  <conditionalFormatting sqref="B308:B1048576 B118:B174 B64:B90 B1:B4">
    <cfRule type="duplicateValues" dxfId="519" priority="127809"/>
    <cfRule type="duplicateValues" dxfId="518" priority="127810"/>
  </conditionalFormatting>
  <conditionalFormatting sqref="B308:B1048576 B6:B174 B1:B4">
    <cfRule type="duplicateValues" dxfId="517" priority="299"/>
  </conditionalFormatting>
  <conditionalFormatting sqref="E61">
    <cfRule type="duplicateValues" dxfId="516" priority="298"/>
  </conditionalFormatting>
  <conditionalFormatting sqref="E61">
    <cfRule type="duplicateValues" dxfId="515" priority="296"/>
    <cfRule type="duplicateValues" dxfId="514" priority="297"/>
  </conditionalFormatting>
  <conditionalFormatting sqref="E61">
    <cfRule type="duplicateValues" dxfId="513" priority="295"/>
  </conditionalFormatting>
  <conditionalFormatting sqref="E61">
    <cfRule type="duplicateValues" dxfId="512" priority="293"/>
    <cfRule type="duplicateValues" dxfId="511" priority="294"/>
  </conditionalFormatting>
  <conditionalFormatting sqref="B61">
    <cfRule type="duplicateValues" dxfId="510" priority="292"/>
  </conditionalFormatting>
  <conditionalFormatting sqref="B61">
    <cfRule type="duplicateValues" dxfId="509" priority="290"/>
    <cfRule type="duplicateValues" dxfId="508" priority="291"/>
  </conditionalFormatting>
  <conditionalFormatting sqref="B61">
    <cfRule type="duplicateValues" dxfId="507" priority="289"/>
  </conditionalFormatting>
  <conditionalFormatting sqref="B62:B63">
    <cfRule type="duplicateValues" dxfId="506" priority="287"/>
  </conditionalFormatting>
  <conditionalFormatting sqref="B62:B63">
    <cfRule type="duplicateValues" dxfId="505" priority="285"/>
    <cfRule type="duplicateValues" dxfId="504" priority="286"/>
  </conditionalFormatting>
  <conditionalFormatting sqref="B62:B63">
    <cfRule type="duplicateValues" dxfId="503" priority="284"/>
  </conditionalFormatting>
  <conditionalFormatting sqref="B62:B63">
    <cfRule type="duplicateValues" dxfId="502" priority="283"/>
  </conditionalFormatting>
  <conditionalFormatting sqref="B64:B90">
    <cfRule type="duplicateValues" dxfId="501" priority="281"/>
  </conditionalFormatting>
  <conditionalFormatting sqref="B64:B90">
    <cfRule type="duplicateValues" dxfId="500" priority="279"/>
    <cfRule type="duplicateValues" dxfId="499" priority="280"/>
  </conditionalFormatting>
  <conditionalFormatting sqref="B64:B90">
    <cfRule type="duplicateValues" dxfId="498" priority="278"/>
  </conditionalFormatting>
  <conditionalFormatting sqref="B64:B90">
    <cfRule type="duplicateValues" dxfId="497" priority="277"/>
  </conditionalFormatting>
  <conditionalFormatting sqref="E64:E90">
    <cfRule type="duplicateValues" dxfId="496" priority="275"/>
    <cfRule type="duplicateValues" dxfId="495" priority="276"/>
  </conditionalFormatting>
  <conditionalFormatting sqref="E64:E90">
    <cfRule type="duplicateValues" dxfId="494" priority="274"/>
  </conditionalFormatting>
  <conditionalFormatting sqref="E64:E90">
    <cfRule type="duplicateValues" dxfId="493" priority="273"/>
  </conditionalFormatting>
  <conditionalFormatting sqref="E64:E90">
    <cfRule type="duplicateValues" dxfId="492" priority="271"/>
    <cfRule type="duplicateValues" dxfId="491" priority="272"/>
  </conditionalFormatting>
  <conditionalFormatting sqref="E64:E90">
    <cfRule type="duplicateValues" dxfId="490" priority="270"/>
  </conditionalFormatting>
  <conditionalFormatting sqref="E64:E90">
    <cfRule type="duplicateValues" dxfId="489" priority="268"/>
    <cfRule type="duplicateValues" dxfId="488" priority="269"/>
  </conditionalFormatting>
  <conditionalFormatting sqref="E308:E1048576 E107:E174 E1:E105">
    <cfRule type="duplicateValues" dxfId="487" priority="246"/>
  </conditionalFormatting>
  <conditionalFormatting sqref="B106">
    <cfRule type="duplicateValues" dxfId="486" priority="245"/>
  </conditionalFormatting>
  <conditionalFormatting sqref="B106">
    <cfRule type="duplicateValues" dxfId="485" priority="244"/>
  </conditionalFormatting>
  <conditionalFormatting sqref="B106">
    <cfRule type="duplicateValues" dxfId="484" priority="242"/>
    <cfRule type="duplicateValues" dxfId="483" priority="243"/>
  </conditionalFormatting>
  <conditionalFormatting sqref="B106">
    <cfRule type="duplicateValues" dxfId="482" priority="241"/>
  </conditionalFormatting>
  <conditionalFormatting sqref="B106">
    <cfRule type="duplicateValues" dxfId="481" priority="240"/>
  </conditionalFormatting>
  <conditionalFormatting sqref="B106">
    <cfRule type="duplicateValues" dxfId="480" priority="239"/>
  </conditionalFormatting>
  <conditionalFormatting sqref="B106">
    <cfRule type="duplicateValues" dxfId="479" priority="238"/>
  </conditionalFormatting>
  <conditionalFormatting sqref="B106">
    <cfRule type="duplicateValues" dxfId="478" priority="236"/>
    <cfRule type="duplicateValues" dxfId="477" priority="237"/>
  </conditionalFormatting>
  <conditionalFormatting sqref="B106">
    <cfRule type="duplicateValues" dxfId="476" priority="235"/>
  </conditionalFormatting>
  <conditionalFormatting sqref="B106">
    <cfRule type="duplicateValues" dxfId="475" priority="234"/>
  </conditionalFormatting>
  <conditionalFormatting sqref="E106">
    <cfRule type="duplicateValues" dxfId="474" priority="232"/>
    <cfRule type="duplicateValues" dxfId="473" priority="233"/>
  </conditionalFormatting>
  <conditionalFormatting sqref="E106">
    <cfRule type="duplicateValues" dxfId="472" priority="231"/>
  </conditionalFormatting>
  <conditionalFormatting sqref="E106">
    <cfRule type="duplicateValues" dxfId="471" priority="230"/>
  </conditionalFormatting>
  <conditionalFormatting sqref="E106">
    <cfRule type="duplicateValues" dxfId="470" priority="228"/>
    <cfRule type="duplicateValues" dxfId="469" priority="229"/>
  </conditionalFormatting>
  <conditionalFormatting sqref="E106">
    <cfRule type="duplicateValues" dxfId="468" priority="227"/>
  </conditionalFormatting>
  <conditionalFormatting sqref="E106">
    <cfRule type="duplicateValues" dxfId="467" priority="225"/>
    <cfRule type="duplicateValues" dxfId="466" priority="226"/>
  </conditionalFormatting>
  <conditionalFormatting sqref="E106">
    <cfRule type="duplicateValues" dxfId="465" priority="224"/>
  </conditionalFormatting>
  <conditionalFormatting sqref="B164">
    <cfRule type="duplicateValues" dxfId="464" priority="223"/>
  </conditionalFormatting>
  <conditionalFormatting sqref="B164">
    <cfRule type="duplicateValues" dxfId="463" priority="222"/>
  </conditionalFormatting>
  <conditionalFormatting sqref="B164">
    <cfRule type="duplicateValues" dxfId="462" priority="220"/>
    <cfRule type="duplicateValues" dxfId="461" priority="221"/>
  </conditionalFormatting>
  <conditionalFormatting sqref="B164">
    <cfRule type="duplicateValues" dxfId="460" priority="219"/>
  </conditionalFormatting>
  <conditionalFormatting sqref="B164">
    <cfRule type="duplicateValues" dxfId="459" priority="218"/>
  </conditionalFormatting>
  <conditionalFormatting sqref="B164">
    <cfRule type="duplicateValues" dxfId="458" priority="217"/>
  </conditionalFormatting>
  <conditionalFormatting sqref="B164">
    <cfRule type="duplicateValues" dxfId="457" priority="216"/>
  </conditionalFormatting>
  <conditionalFormatting sqref="B164">
    <cfRule type="duplicateValues" dxfId="456" priority="214"/>
    <cfRule type="duplicateValues" dxfId="455" priority="215"/>
  </conditionalFormatting>
  <conditionalFormatting sqref="B164">
    <cfRule type="duplicateValues" dxfId="454" priority="213"/>
  </conditionalFormatting>
  <conditionalFormatting sqref="B164">
    <cfRule type="duplicateValues" dxfId="453" priority="211"/>
    <cfRule type="duplicateValues" dxfId="452" priority="212"/>
  </conditionalFormatting>
  <conditionalFormatting sqref="E164">
    <cfRule type="duplicateValues" dxfId="451" priority="209"/>
    <cfRule type="duplicateValues" dxfId="450" priority="210"/>
  </conditionalFormatting>
  <conditionalFormatting sqref="E164">
    <cfRule type="duplicateValues" dxfId="449" priority="208"/>
  </conditionalFormatting>
  <conditionalFormatting sqref="B308:B1048576 B6:B174">
    <cfRule type="duplicateValues" dxfId="448" priority="207"/>
  </conditionalFormatting>
  <conditionalFormatting sqref="B5">
    <cfRule type="duplicateValues" dxfId="447" priority="205"/>
    <cfRule type="duplicateValues" dxfId="446" priority="206"/>
  </conditionalFormatting>
  <conditionalFormatting sqref="B308:B1048576 B1:B174">
    <cfRule type="duplicateValues" dxfId="445" priority="204"/>
  </conditionalFormatting>
  <conditionalFormatting sqref="B164:B174">
    <cfRule type="duplicateValues" dxfId="444" priority="203"/>
  </conditionalFormatting>
  <conditionalFormatting sqref="B164:B174">
    <cfRule type="duplicateValues" dxfId="443" priority="201"/>
    <cfRule type="duplicateValues" dxfId="442" priority="202"/>
  </conditionalFormatting>
  <conditionalFormatting sqref="B164:B174">
    <cfRule type="duplicateValues" dxfId="441" priority="200"/>
  </conditionalFormatting>
  <conditionalFormatting sqref="B164:B174">
    <cfRule type="duplicateValues" dxfId="440" priority="198"/>
    <cfRule type="duplicateValues" dxfId="439" priority="199"/>
  </conditionalFormatting>
  <conditionalFormatting sqref="B6:B60">
    <cfRule type="duplicateValues" dxfId="438" priority="128575"/>
  </conditionalFormatting>
  <conditionalFormatting sqref="B6:B60">
    <cfRule type="duplicateValues" dxfId="437" priority="128577"/>
    <cfRule type="duplicateValues" dxfId="436" priority="128578"/>
  </conditionalFormatting>
  <conditionalFormatting sqref="E5:E63">
    <cfRule type="duplicateValues" dxfId="435" priority="128581"/>
  </conditionalFormatting>
  <conditionalFormatting sqref="E5:E63">
    <cfRule type="duplicateValues" dxfId="434" priority="128583"/>
    <cfRule type="duplicateValues" dxfId="433" priority="128584"/>
  </conditionalFormatting>
  <conditionalFormatting sqref="E175:E181">
    <cfRule type="duplicateValues" dxfId="432" priority="196"/>
    <cfRule type="duplicateValues" dxfId="431" priority="197"/>
  </conditionalFormatting>
  <conditionalFormatting sqref="E175:E181">
    <cfRule type="duplicateValues" dxfId="430" priority="195"/>
  </conditionalFormatting>
  <conditionalFormatting sqref="B175:B181">
    <cfRule type="duplicateValues" dxfId="429" priority="194"/>
  </conditionalFormatting>
  <conditionalFormatting sqref="B175:B181">
    <cfRule type="duplicateValues" dxfId="428" priority="193"/>
  </conditionalFormatting>
  <conditionalFormatting sqref="B175:B181">
    <cfRule type="duplicateValues" dxfId="427" priority="191"/>
    <cfRule type="duplicateValues" dxfId="426" priority="192"/>
  </conditionalFormatting>
  <conditionalFormatting sqref="B175:B181">
    <cfRule type="duplicateValues" dxfId="425" priority="190"/>
  </conditionalFormatting>
  <conditionalFormatting sqref="E175:E181">
    <cfRule type="duplicateValues" dxfId="424" priority="189"/>
  </conditionalFormatting>
  <conditionalFormatting sqref="E175:E181">
    <cfRule type="duplicateValues" dxfId="423" priority="187"/>
    <cfRule type="duplicateValues" dxfId="422" priority="188"/>
  </conditionalFormatting>
  <conditionalFormatting sqref="E175:E181">
    <cfRule type="duplicateValues" dxfId="421" priority="186"/>
  </conditionalFormatting>
  <conditionalFormatting sqref="B175:B181">
    <cfRule type="duplicateValues" dxfId="420" priority="185"/>
  </conditionalFormatting>
  <conditionalFormatting sqref="B175:B181">
    <cfRule type="duplicateValues" dxfId="419" priority="184"/>
  </conditionalFormatting>
  <conditionalFormatting sqref="B175:B181">
    <cfRule type="duplicateValues" dxfId="418" priority="183"/>
  </conditionalFormatting>
  <conditionalFormatting sqref="B175:B181">
    <cfRule type="duplicateValues" dxfId="417" priority="181"/>
    <cfRule type="duplicateValues" dxfId="416" priority="182"/>
  </conditionalFormatting>
  <conditionalFormatting sqref="B175:B181">
    <cfRule type="duplicateValues" dxfId="415" priority="180"/>
  </conditionalFormatting>
  <conditionalFormatting sqref="B175:B181">
    <cfRule type="duplicateValues" dxfId="414" priority="178"/>
    <cfRule type="duplicateValues" dxfId="413" priority="179"/>
  </conditionalFormatting>
  <conditionalFormatting sqref="E308:E1048576 E1:E181">
    <cfRule type="duplicateValues" dxfId="412" priority="177"/>
  </conditionalFormatting>
  <conditionalFormatting sqref="E182:E188">
    <cfRule type="duplicateValues" dxfId="411" priority="175"/>
    <cfRule type="duplicateValues" dxfId="410" priority="176"/>
  </conditionalFormatting>
  <conditionalFormatting sqref="E182:E188">
    <cfRule type="duplicateValues" dxfId="409" priority="174"/>
  </conditionalFormatting>
  <conditionalFormatting sqref="B182:B188">
    <cfRule type="duplicateValues" dxfId="408" priority="173"/>
  </conditionalFormatting>
  <conditionalFormatting sqref="B182:B188">
    <cfRule type="duplicateValues" dxfId="407" priority="172"/>
  </conditionalFormatting>
  <conditionalFormatting sqref="B182:B188">
    <cfRule type="duplicateValues" dxfId="406" priority="170"/>
    <cfRule type="duplicateValues" dxfId="405" priority="171"/>
  </conditionalFormatting>
  <conditionalFormatting sqref="B182:B188">
    <cfRule type="duplicateValues" dxfId="404" priority="169"/>
  </conditionalFormatting>
  <conditionalFormatting sqref="E182:E188">
    <cfRule type="duplicateValues" dxfId="403" priority="168"/>
  </conditionalFormatting>
  <conditionalFormatting sqref="E182:E188">
    <cfRule type="duplicateValues" dxfId="402" priority="166"/>
    <cfRule type="duplicateValues" dxfId="401" priority="167"/>
  </conditionalFormatting>
  <conditionalFormatting sqref="E182:E188">
    <cfRule type="duplicateValues" dxfId="400" priority="165"/>
  </conditionalFormatting>
  <conditionalFormatting sqref="B182:B188">
    <cfRule type="duplicateValues" dxfId="399" priority="164"/>
  </conditionalFormatting>
  <conditionalFormatting sqref="B182:B188">
    <cfRule type="duplicateValues" dxfId="398" priority="163"/>
  </conditionalFormatting>
  <conditionalFormatting sqref="B182:B188">
    <cfRule type="duplicateValues" dxfId="397" priority="162"/>
  </conditionalFormatting>
  <conditionalFormatting sqref="B182:B188">
    <cfRule type="duplicateValues" dxfId="396" priority="160"/>
    <cfRule type="duplicateValues" dxfId="395" priority="161"/>
  </conditionalFormatting>
  <conditionalFormatting sqref="B182:B188">
    <cfRule type="duplicateValues" dxfId="394" priority="159"/>
  </conditionalFormatting>
  <conditionalFormatting sqref="B182:B188">
    <cfRule type="duplicateValues" dxfId="393" priority="157"/>
    <cfRule type="duplicateValues" dxfId="392" priority="158"/>
  </conditionalFormatting>
  <conditionalFormatting sqref="E182:E188">
    <cfRule type="duplicateValues" dxfId="391" priority="156"/>
  </conditionalFormatting>
  <conditionalFormatting sqref="E308:E1048576 E1:E188">
    <cfRule type="duplicateValues" dxfId="390" priority="155"/>
  </conditionalFormatting>
  <conditionalFormatting sqref="E189:E208">
    <cfRule type="duplicateValues" dxfId="389" priority="153"/>
    <cfRule type="duplicateValues" dxfId="388" priority="154"/>
  </conditionalFormatting>
  <conditionalFormatting sqref="E189:E208">
    <cfRule type="duplicateValues" dxfId="387" priority="152"/>
  </conditionalFormatting>
  <conditionalFormatting sqref="B189:B208">
    <cfRule type="duplicateValues" dxfId="386" priority="151"/>
  </conditionalFormatting>
  <conditionalFormatting sqref="B189:B208">
    <cfRule type="duplicateValues" dxfId="385" priority="150"/>
  </conditionalFormatting>
  <conditionalFormatting sqref="B189:B208">
    <cfRule type="duplicateValues" dxfId="384" priority="148"/>
    <cfRule type="duplicateValues" dxfId="383" priority="149"/>
  </conditionalFormatting>
  <conditionalFormatting sqref="B189:B208">
    <cfRule type="duplicateValues" dxfId="382" priority="147"/>
  </conditionalFormatting>
  <conditionalFormatting sqref="E189:E208">
    <cfRule type="duplicateValues" dxfId="381" priority="146"/>
  </conditionalFormatting>
  <conditionalFormatting sqref="E189:E208">
    <cfRule type="duplicateValues" dxfId="380" priority="144"/>
    <cfRule type="duplicateValues" dxfId="379" priority="145"/>
  </conditionalFormatting>
  <conditionalFormatting sqref="E189:E208">
    <cfRule type="duplicateValues" dxfId="378" priority="143"/>
  </conditionalFormatting>
  <conditionalFormatting sqref="B189:B208">
    <cfRule type="duplicateValues" dxfId="377" priority="142"/>
  </conditionalFormatting>
  <conditionalFormatting sqref="B189:B208">
    <cfRule type="duplicateValues" dxfId="376" priority="141"/>
  </conditionalFormatting>
  <conditionalFormatting sqref="B189:B208">
    <cfRule type="duplicateValues" dxfId="375" priority="140"/>
  </conditionalFormatting>
  <conditionalFormatting sqref="B189:B208">
    <cfRule type="duplicateValues" dxfId="374" priority="138"/>
    <cfRule type="duplicateValues" dxfId="373" priority="139"/>
  </conditionalFormatting>
  <conditionalFormatting sqref="B189:B208">
    <cfRule type="duplicateValues" dxfId="372" priority="137"/>
  </conditionalFormatting>
  <conditionalFormatting sqref="B189:B208">
    <cfRule type="duplicateValues" dxfId="371" priority="135"/>
    <cfRule type="duplicateValues" dxfId="370" priority="136"/>
  </conditionalFormatting>
  <conditionalFormatting sqref="E189:E208">
    <cfRule type="duplicateValues" dxfId="369" priority="134"/>
  </conditionalFormatting>
  <conditionalFormatting sqref="E189:E208">
    <cfRule type="duplicateValues" dxfId="368" priority="133"/>
  </conditionalFormatting>
  <conditionalFormatting sqref="B308:B1048576 B1:B208">
    <cfRule type="duplicateValues" dxfId="367" priority="132"/>
  </conditionalFormatting>
  <conditionalFormatting sqref="E209">
    <cfRule type="duplicateValues" dxfId="366" priority="130"/>
    <cfRule type="duplicateValues" dxfId="365" priority="131"/>
  </conditionalFormatting>
  <conditionalFormatting sqref="E209">
    <cfRule type="duplicateValues" dxfId="364" priority="129"/>
  </conditionalFormatting>
  <conditionalFormatting sqref="B209">
    <cfRule type="duplicateValues" dxfId="363" priority="128"/>
  </conditionalFormatting>
  <conditionalFormatting sqref="E209">
    <cfRule type="duplicateValues" dxfId="362" priority="127"/>
  </conditionalFormatting>
  <conditionalFormatting sqref="B209">
    <cfRule type="duplicateValues" dxfId="361" priority="126"/>
  </conditionalFormatting>
  <conditionalFormatting sqref="B209">
    <cfRule type="duplicateValues" dxfId="360" priority="125"/>
  </conditionalFormatting>
  <conditionalFormatting sqref="B209">
    <cfRule type="duplicateValues" dxfId="359" priority="124"/>
  </conditionalFormatting>
  <conditionalFormatting sqref="B209">
    <cfRule type="duplicateValues" dxfId="358" priority="122"/>
    <cfRule type="duplicateValues" dxfId="357" priority="123"/>
  </conditionalFormatting>
  <conditionalFormatting sqref="E209">
    <cfRule type="duplicateValues" dxfId="356" priority="121"/>
  </conditionalFormatting>
  <conditionalFormatting sqref="E209">
    <cfRule type="duplicateValues" dxfId="355" priority="119"/>
    <cfRule type="duplicateValues" dxfId="354" priority="120"/>
  </conditionalFormatting>
  <conditionalFormatting sqref="B209">
    <cfRule type="duplicateValues" dxfId="353" priority="118"/>
  </conditionalFormatting>
  <conditionalFormatting sqref="B209">
    <cfRule type="duplicateValues" dxfId="352" priority="116"/>
    <cfRule type="duplicateValues" dxfId="351" priority="117"/>
  </conditionalFormatting>
  <conditionalFormatting sqref="E209">
    <cfRule type="duplicateValues" dxfId="350" priority="115"/>
  </conditionalFormatting>
  <conditionalFormatting sqref="E209">
    <cfRule type="duplicateValues" dxfId="349" priority="114"/>
  </conditionalFormatting>
  <conditionalFormatting sqref="B209">
    <cfRule type="duplicateValues" dxfId="348" priority="113"/>
  </conditionalFormatting>
  <conditionalFormatting sqref="E308:E1048576 E1:E209">
    <cfRule type="duplicateValues" dxfId="347" priority="112"/>
  </conditionalFormatting>
  <conditionalFormatting sqref="E210:E239">
    <cfRule type="duplicateValues" dxfId="346" priority="110"/>
    <cfRule type="duplicateValues" dxfId="345" priority="111"/>
  </conditionalFormatting>
  <conditionalFormatting sqref="E210:E239">
    <cfRule type="duplicateValues" dxfId="344" priority="109"/>
  </conditionalFormatting>
  <conditionalFormatting sqref="B210:B239">
    <cfRule type="duplicateValues" dxfId="343" priority="108"/>
  </conditionalFormatting>
  <conditionalFormatting sqref="B210:B239">
    <cfRule type="duplicateValues" dxfId="342" priority="107"/>
  </conditionalFormatting>
  <conditionalFormatting sqref="B210:B239">
    <cfRule type="duplicateValues" dxfId="341" priority="105"/>
    <cfRule type="duplicateValues" dxfId="340" priority="106"/>
  </conditionalFormatting>
  <conditionalFormatting sqref="B210:B239">
    <cfRule type="duplicateValues" dxfId="339" priority="104"/>
  </conditionalFormatting>
  <conditionalFormatting sqref="E210:E239">
    <cfRule type="duplicateValues" dxfId="338" priority="103"/>
  </conditionalFormatting>
  <conditionalFormatting sqref="E210:E239">
    <cfRule type="duplicateValues" dxfId="337" priority="101"/>
    <cfRule type="duplicateValues" dxfId="336" priority="102"/>
  </conditionalFormatting>
  <conditionalFormatting sqref="E210:E239">
    <cfRule type="duplicateValues" dxfId="335" priority="100"/>
  </conditionalFormatting>
  <conditionalFormatting sqref="B210:B239">
    <cfRule type="duplicateValues" dxfId="334" priority="99"/>
  </conditionalFormatting>
  <conditionalFormatting sqref="B210:B239">
    <cfRule type="duplicateValues" dxfId="333" priority="98"/>
  </conditionalFormatting>
  <conditionalFormatting sqref="B210:B239">
    <cfRule type="duplicateValues" dxfId="332" priority="97"/>
  </conditionalFormatting>
  <conditionalFormatting sqref="B210:B239">
    <cfRule type="duplicateValues" dxfId="331" priority="95"/>
    <cfRule type="duplicateValues" dxfId="330" priority="96"/>
  </conditionalFormatting>
  <conditionalFormatting sqref="B210:B239">
    <cfRule type="duplicateValues" dxfId="329" priority="94"/>
  </conditionalFormatting>
  <conditionalFormatting sqref="B210:B239">
    <cfRule type="duplicateValues" dxfId="328" priority="92"/>
    <cfRule type="duplicateValues" dxfId="327" priority="93"/>
  </conditionalFormatting>
  <conditionalFormatting sqref="E210:E239">
    <cfRule type="duplicateValues" dxfId="326" priority="91"/>
  </conditionalFormatting>
  <conditionalFormatting sqref="E210:E239">
    <cfRule type="duplicateValues" dxfId="325" priority="90"/>
  </conditionalFormatting>
  <conditionalFormatting sqref="B210:B239">
    <cfRule type="duplicateValues" dxfId="324" priority="89"/>
  </conditionalFormatting>
  <conditionalFormatting sqref="E210:E239">
    <cfRule type="duplicateValues" dxfId="323" priority="88"/>
  </conditionalFormatting>
  <conditionalFormatting sqref="E308:E1048576 E1:E239">
    <cfRule type="duplicateValues" dxfId="322" priority="86"/>
    <cfRule type="duplicateValues" dxfId="321" priority="87"/>
  </conditionalFormatting>
  <conditionalFormatting sqref="B308:B1048576 B1:B239">
    <cfRule type="duplicateValues" dxfId="320" priority="85"/>
  </conditionalFormatting>
  <conditionalFormatting sqref="E240:E241">
    <cfRule type="duplicateValues" dxfId="319" priority="83"/>
    <cfRule type="duplicateValues" dxfId="318" priority="84"/>
  </conditionalFormatting>
  <conditionalFormatting sqref="E240:E241">
    <cfRule type="duplicateValues" dxfId="317" priority="82"/>
  </conditionalFormatting>
  <conditionalFormatting sqref="B240:B241">
    <cfRule type="duplicateValues" dxfId="316" priority="81"/>
  </conditionalFormatting>
  <conditionalFormatting sqref="E240:E241">
    <cfRule type="duplicateValues" dxfId="315" priority="80"/>
  </conditionalFormatting>
  <conditionalFormatting sqref="B240:B241">
    <cfRule type="duplicateValues" dxfId="314" priority="79"/>
  </conditionalFormatting>
  <conditionalFormatting sqref="B240:B241">
    <cfRule type="duplicateValues" dxfId="313" priority="78"/>
  </conditionalFormatting>
  <conditionalFormatting sqref="B240:B241">
    <cfRule type="duplicateValues" dxfId="312" priority="77"/>
  </conditionalFormatting>
  <conditionalFormatting sqref="B240:B241">
    <cfRule type="duplicateValues" dxfId="311" priority="75"/>
    <cfRule type="duplicateValues" dxfId="310" priority="76"/>
  </conditionalFormatting>
  <conditionalFormatting sqref="E240:E241">
    <cfRule type="duplicateValues" dxfId="309" priority="74"/>
  </conditionalFormatting>
  <conditionalFormatting sqref="E240:E241">
    <cfRule type="duplicateValues" dxfId="308" priority="72"/>
    <cfRule type="duplicateValues" dxfId="307" priority="73"/>
  </conditionalFormatting>
  <conditionalFormatting sqref="B240:B241">
    <cfRule type="duplicateValues" dxfId="306" priority="71"/>
  </conditionalFormatting>
  <conditionalFormatting sqref="B240:B241">
    <cfRule type="duplicateValues" dxfId="305" priority="69"/>
    <cfRule type="duplicateValues" dxfId="304" priority="70"/>
  </conditionalFormatting>
  <conditionalFormatting sqref="E240:E241">
    <cfRule type="duplicateValues" dxfId="303" priority="68"/>
  </conditionalFormatting>
  <conditionalFormatting sqref="E240:E241">
    <cfRule type="duplicateValues" dxfId="302" priority="67"/>
  </conditionalFormatting>
  <conditionalFormatting sqref="B240:B241">
    <cfRule type="duplicateValues" dxfId="301" priority="66"/>
  </conditionalFormatting>
  <conditionalFormatting sqref="E240:E241">
    <cfRule type="duplicateValues" dxfId="300" priority="65"/>
  </conditionalFormatting>
  <conditionalFormatting sqref="E240:E241">
    <cfRule type="duplicateValues" dxfId="299" priority="63"/>
    <cfRule type="duplicateValues" dxfId="298" priority="64"/>
  </conditionalFormatting>
  <conditionalFormatting sqref="B240:B241">
    <cfRule type="duplicateValues" dxfId="297" priority="62"/>
  </conditionalFormatting>
  <conditionalFormatting sqref="E308:E1048576 E1:E241">
    <cfRule type="duplicateValues" dxfId="296" priority="61"/>
  </conditionalFormatting>
  <conditionalFormatting sqref="E242:E262">
    <cfRule type="duplicateValues" dxfId="295" priority="59"/>
    <cfRule type="duplicateValues" dxfId="294" priority="60"/>
  </conditionalFormatting>
  <conditionalFormatting sqref="E242:E262">
    <cfRule type="duplicateValues" dxfId="293" priority="58"/>
  </conditionalFormatting>
  <conditionalFormatting sqref="B242:B262">
    <cfRule type="duplicateValues" dxfId="292" priority="57"/>
  </conditionalFormatting>
  <conditionalFormatting sqref="B242:B262">
    <cfRule type="duplicateValues" dxfId="291" priority="56"/>
  </conditionalFormatting>
  <conditionalFormatting sqref="B242:B262">
    <cfRule type="duplicateValues" dxfId="290" priority="54"/>
    <cfRule type="duplicateValues" dxfId="289" priority="55"/>
  </conditionalFormatting>
  <conditionalFormatting sqref="B242:B262">
    <cfRule type="duplicateValues" dxfId="288" priority="53"/>
  </conditionalFormatting>
  <conditionalFormatting sqref="E242:E262">
    <cfRule type="duplicateValues" dxfId="287" priority="52"/>
  </conditionalFormatting>
  <conditionalFormatting sqref="E242:E262">
    <cfRule type="duplicateValues" dxfId="286" priority="50"/>
    <cfRule type="duplicateValues" dxfId="285" priority="51"/>
  </conditionalFormatting>
  <conditionalFormatting sqref="E242:E262">
    <cfRule type="duplicateValues" dxfId="284" priority="49"/>
  </conditionalFormatting>
  <conditionalFormatting sqref="B242:B262">
    <cfRule type="duplicateValues" dxfId="283" priority="48"/>
  </conditionalFormatting>
  <conditionalFormatting sqref="B242:B262">
    <cfRule type="duplicateValues" dxfId="282" priority="47"/>
  </conditionalFormatting>
  <conditionalFormatting sqref="B242:B262">
    <cfRule type="duplicateValues" dxfId="281" priority="46"/>
  </conditionalFormatting>
  <conditionalFormatting sqref="B242:B262">
    <cfRule type="duplicateValues" dxfId="280" priority="44"/>
    <cfRule type="duplicateValues" dxfId="279" priority="45"/>
  </conditionalFormatting>
  <conditionalFormatting sqref="B242:B262">
    <cfRule type="duplicateValues" dxfId="278" priority="43"/>
  </conditionalFormatting>
  <conditionalFormatting sqref="B242:B262">
    <cfRule type="duplicateValues" dxfId="277" priority="41"/>
    <cfRule type="duplicateValues" dxfId="276" priority="42"/>
  </conditionalFormatting>
  <conditionalFormatting sqref="E242:E262">
    <cfRule type="duplicateValues" dxfId="275" priority="40"/>
  </conditionalFormatting>
  <conditionalFormatting sqref="E242:E262">
    <cfRule type="duplicateValues" dxfId="274" priority="39"/>
  </conditionalFormatting>
  <conditionalFormatting sqref="B242:B262">
    <cfRule type="duplicateValues" dxfId="273" priority="38"/>
  </conditionalFormatting>
  <conditionalFormatting sqref="E242:E262">
    <cfRule type="duplicateValues" dxfId="272" priority="37"/>
  </conditionalFormatting>
  <conditionalFormatting sqref="E242:E262">
    <cfRule type="duplicateValues" dxfId="271" priority="35"/>
    <cfRule type="duplicateValues" dxfId="270" priority="36"/>
  </conditionalFormatting>
  <conditionalFormatting sqref="B242:B262">
    <cfRule type="duplicateValues" dxfId="269" priority="34"/>
  </conditionalFormatting>
  <conditionalFormatting sqref="E242:E262">
    <cfRule type="duplicateValues" dxfId="268" priority="33"/>
  </conditionalFormatting>
  <conditionalFormatting sqref="E308:E1048576 E1:E262">
    <cfRule type="duplicateValues" dxfId="267" priority="32"/>
  </conditionalFormatting>
  <conditionalFormatting sqref="B107:B163 B91:B105">
    <cfRule type="duplicateValues" dxfId="266" priority="129183"/>
  </conditionalFormatting>
  <conditionalFormatting sqref="B107:B163 B91:B105">
    <cfRule type="duplicateValues" dxfId="265" priority="129186"/>
    <cfRule type="duplicateValues" dxfId="264" priority="129187"/>
  </conditionalFormatting>
  <conditionalFormatting sqref="E107:E174 E91:E105">
    <cfRule type="duplicateValues" dxfId="263" priority="129192"/>
    <cfRule type="duplicateValues" dxfId="262" priority="129193"/>
  </conditionalFormatting>
  <conditionalFormatting sqref="E107:E174 E91:E105">
    <cfRule type="duplicateValues" dxfId="261" priority="129198"/>
  </conditionalFormatting>
  <conditionalFormatting sqref="B6:B163">
    <cfRule type="duplicateValues" dxfId="260" priority="129201"/>
  </conditionalFormatting>
  <conditionalFormatting sqref="B6:B163">
    <cfRule type="duplicateValues" dxfId="259" priority="129203"/>
    <cfRule type="duplicateValues" dxfId="258" priority="129204"/>
  </conditionalFormatting>
  <conditionalFormatting sqref="E1:E1048576">
    <cfRule type="duplicateValues" dxfId="257" priority="2"/>
  </conditionalFormatting>
  <conditionalFormatting sqref="B1:B1048576">
    <cfRule type="duplicateValues" dxfId="256" priority="1"/>
  </conditionalFormatting>
  <conditionalFormatting sqref="E263:E307">
    <cfRule type="duplicateValues" dxfId="5" priority="129287"/>
    <cfRule type="duplicateValues" dxfId="4" priority="129288"/>
  </conditionalFormatting>
  <conditionalFormatting sqref="E263:E307">
    <cfRule type="duplicateValues" dxfId="3" priority="129291"/>
  </conditionalFormatting>
  <conditionalFormatting sqref="B263:B307">
    <cfRule type="duplicateValues" dxfId="2" priority="129293"/>
  </conditionalFormatting>
  <conditionalFormatting sqref="B263:B307">
    <cfRule type="duplicateValues" dxfId="1" priority="129295"/>
    <cfRule type="duplicateValues" dxfId="0" priority="12929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06"/>
  <sheetViews>
    <sheetView topLeftCell="A48" zoomScale="70" zoomScaleNormal="70" workbookViewId="0">
      <selection activeCell="B228" sqref="B228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7" t="s">
        <v>2147</v>
      </c>
      <c r="B1" s="198"/>
      <c r="C1" s="198"/>
      <c r="D1" s="198"/>
      <c r="E1" s="199"/>
      <c r="F1" s="195" t="s">
        <v>2546</v>
      </c>
      <c r="G1" s="196"/>
      <c r="H1" s="104">
        <f>COUNTIF(A:E,"2 Gavetas Vacias Y 1 Fallando")</f>
        <v>0</v>
      </c>
      <c r="I1" s="104">
        <f>COUNTIF(A:E,("3 Gavetas Vacias"))</f>
        <v>17</v>
      </c>
      <c r="J1" s="83">
        <f>COUNTIF(A:E,"2 Gavetas Fallando + 1 Vacias")</f>
        <v>0</v>
      </c>
    </row>
    <row r="2" spans="1:11" ht="25.5" customHeight="1" x14ac:dyDescent="0.25">
      <c r="A2" s="200" t="s">
        <v>2447</v>
      </c>
      <c r="B2" s="201"/>
      <c r="C2" s="201"/>
      <c r="D2" s="201"/>
      <c r="E2" s="202"/>
      <c r="F2" s="103" t="s">
        <v>2545</v>
      </c>
      <c r="G2" s="102">
        <f>G3+G4</f>
        <v>292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124</v>
      </c>
      <c r="H3" s="103" t="s">
        <v>2551</v>
      </c>
      <c r="I3" s="102">
        <f>COUNTIF(A:E,"Gavetas Vacías + Gavetas Fallando")</f>
        <v>28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44403.25</v>
      </c>
      <c r="C4" s="117"/>
      <c r="D4" s="117"/>
      <c r="E4" s="125"/>
      <c r="F4" s="103" t="s">
        <v>2541</v>
      </c>
      <c r="G4" s="102">
        <f>COUNTIF(REPORTE!A:Q,"En Servicio")</f>
        <v>168</v>
      </c>
      <c r="H4" s="103" t="s">
        <v>2554</v>
      </c>
      <c r="I4" s="102">
        <f>COUNTIF(A:E,"Solucionado")</f>
        <v>9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44403.708333333336</v>
      </c>
      <c r="C5" s="148"/>
      <c r="D5" s="117"/>
      <c r="E5" s="125"/>
      <c r="F5" s="103" t="s">
        <v>2542</v>
      </c>
      <c r="G5" s="102">
        <f>COUNTIF(REPORTE!A:Q,"reinicio exitoso")</f>
        <v>1</v>
      </c>
      <c r="H5" s="103" t="s">
        <v>2548</v>
      </c>
      <c r="I5" s="102">
        <f>I1+H1+J1</f>
        <v>17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1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92" t="s">
        <v>2577</v>
      </c>
      <c r="B7" s="193"/>
      <c r="C7" s="193"/>
      <c r="D7" s="193"/>
      <c r="E7" s="194"/>
      <c r="F7" s="103" t="s">
        <v>2547</v>
      </c>
      <c r="G7" s="102">
        <f>COUNTIF(A:E,"Sin Efectivo")</f>
        <v>75</v>
      </c>
      <c r="H7" s="103" t="s">
        <v>2553</v>
      </c>
      <c r="I7" s="102">
        <f>COUNTIF(A:E,"GAVETA DE DEPOSITO LLENA")</f>
        <v>1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str">
        <f>VLOOKUP(B9,'[1]LISTADO ATM'!$A$2:$C$822,3,0)</f>
        <v>SUR</v>
      </c>
      <c r="B9" s="142">
        <v>403</v>
      </c>
      <c r="C9" s="136" t="str">
        <f>VLOOKUP(B9,'[1]LISTADO ATM'!$A$2:$B$822,2,0)</f>
        <v xml:space="preserve">ATM Oficina Vicente Noble </v>
      </c>
      <c r="D9" s="130" t="s">
        <v>2540</v>
      </c>
      <c r="E9" s="150">
        <v>3335965815</v>
      </c>
    </row>
    <row r="10" spans="1:11" s="116" customFormat="1" ht="18" x14ac:dyDescent="0.25">
      <c r="A10" s="133" t="str">
        <f>VLOOKUP(B10,'[1]LISTADO ATM'!$A$2:$C$822,3,0)</f>
        <v>SUR</v>
      </c>
      <c r="B10" s="142">
        <v>252</v>
      </c>
      <c r="C10" s="136" t="str">
        <f>VLOOKUP(B10,'[1]LISTADO ATM'!$A$2:$B$822,2,0)</f>
        <v xml:space="preserve">ATM Banco Agrícola (Barahona) </v>
      </c>
      <c r="D10" s="130" t="s">
        <v>2540</v>
      </c>
      <c r="E10" s="150">
        <v>3335965818</v>
      </c>
    </row>
    <row r="11" spans="1:11" s="116" customFormat="1" ht="18" x14ac:dyDescent="0.25">
      <c r="A11" s="133" t="str">
        <f>VLOOKUP(B11,'[1]LISTADO ATM'!$A$2:$C$822,3,0)</f>
        <v>NORTE</v>
      </c>
      <c r="B11" s="142">
        <v>157</v>
      </c>
      <c r="C11" s="136" t="str">
        <f>VLOOKUP(B11,'[1]LISTADO ATM'!$A$2:$B$822,2,0)</f>
        <v xml:space="preserve">ATM Oficina Samaná </v>
      </c>
      <c r="D11" s="130" t="s">
        <v>2540</v>
      </c>
      <c r="E11" s="150">
        <v>3335965906</v>
      </c>
    </row>
    <row r="12" spans="1:11" s="116" customFormat="1" ht="18" x14ac:dyDescent="0.25">
      <c r="A12" s="133" t="str">
        <f>VLOOKUP(B12,'[1]LISTADO ATM'!$A$2:$C$822,3,0)</f>
        <v>NORTE</v>
      </c>
      <c r="B12" s="142">
        <v>950</v>
      </c>
      <c r="C12" s="136" t="str">
        <f>VLOOKUP(B12,'[1]LISTADO ATM'!$A$2:$B$822,2,0)</f>
        <v xml:space="preserve">ATM Oficina Monterrico </v>
      </c>
      <c r="D12" s="130" t="s">
        <v>2540</v>
      </c>
      <c r="E12" s="150">
        <v>3335965908</v>
      </c>
    </row>
    <row r="13" spans="1:11" s="116" customFormat="1" ht="18" x14ac:dyDescent="0.25">
      <c r="A13" s="133" t="str">
        <f>VLOOKUP(B13,'[1]LISTADO ATM'!$A$2:$C$822,3,0)</f>
        <v>DISTRITO NACIONAL</v>
      </c>
      <c r="B13" s="142">
        <v>549</v>
      </c>
      <c r="C13" s="136" t="str">
        <f>VLOOKUP(B13,'[1]LISTADO ATM'!$A$2:$B$822,2,0)</f>
        <v xml:space="preserve">ATM Ministerio de Turismo (Oficinas Gubernamentales) </v>
      </c>
      <c r="D13" s="130" t="s">
        <v>2540</v>
      </c>
      <c r="E13" s="150">
        <v>3335965929</v>
      </c>
    </row>
    <row r="14" spans="1:11" s="116" customFormat="1" ht="18" x14ac:dyDescent="0.25">
      <c r="A14" s="133" t="str">
        <f>VLOOKUP(B14,'[1]LISTADO ATM'!$A$2:$C$822,3,0)</f>
        <v>DISTRITO NACIONAL</v>
      </c>
      <c r="B14" s="142">
        <v>722</v>
      </c>
      <c r="C14" s="136" t="str">
        <f>VLOOKUP(B14,'[1]LISTADO ATM'!$A$2:$B$822,2,0)</f>
        <v xml:space="preserve">ATM Oficina Charles de Gaulle III </v>
      </c>
      <c r="D14" s="130" t="s">
        <v>2540</v>
      </c>
      <c r="E14" s="150">
        <v>3335965952</v>
      </c>
    </row>
    <row r="15" spans="1:11" s="116" customFormat="1" ht="18" x14ac:dyDescent="0.25">
      <c r="A15" s="133" t="str">
        <f>VLOOKUP(B15,'[1]LISTADO ATM'!$A$2:$C$822,3,0)</f>
        <v>NORTE</v>
      </c>
      <c r="B15" s="142">
        <v>181</v>
      </c>
      <c r="C15" s="136" t="str">
        <f>VLOOKUP(B15,'[1]LISTADO ATM'!$A$2:$B$822,2,0)</f>
        <v xml:space="preserve">ATM Oficina Sabaneta </v>
      </c>
      <c r="D15" s="130" t="s">
        <v>2540</v>
      </c>
      <c r="E15" s="150">
        <v>3335965990</v>
      </c>
    </row>
    <row r="16" spans="1:11" s="116" customFormat="1" ht="18" x14ac:dyDescent="0.25">
      <c r="A16" s="133" t="str">
        <f>VLOOKUP(B16,'[1]LISTADO ATM'!$A$2:$C$822,3,0)</f>
        <v>ESTE</v>
      </c>
      <c r="B16" s="142">
        <v>630</v>
      </c>
      <c r="C16" s="136" t="str">
        <f>VLOOKUP(B16,'[1]LISTADO ATM'!$A$2:$B$822,2,0)</f>
        <v xml:space="preserve">ATM Oficina Plaza Zaglul (SPM) </v>
      </c>
      <c r="D16" s="130" t="s">
        <v>2540</v>
      </c>
      <c r="E16" s="150">
        <v>3335965991</v>
      </c>
    </row>
    <row r="17" spans="1:5" s="116" customFormat="1" ht="18" x14ac:dyDescent="0.25">
      <c r="A17" s="133" t="str">
        <f>VLOOKUP(B17,'[1]LISTADO ATM'!$A$2:$C$822,3,0)</f>
        <v>ESTE</v>
      </c>
      <c r="B17" s="142">
        <v>912</v>
      </c>
      <c r="C17" s="136" t="str">
        <f>VLOOKUP(B17,'[1]LISTADO ATM'!$A$2:$B$822,2,0)</f>
        <v xml:space="preserve">ATM Oficina San Pedro II </v>
      </c>
      <c r="D17" s="130" t="s">
        <v>2540</v>
      </c>
      <c r="E17" s="150">
        <v>3335965993</v>
      </c>
    </row>
    <row r="18" spans="1:5" s="116" customFormat="1" ht="18" x14ac:dyDescent="0.25">
      <c r="A18" s="133" t="str">
        <f>VLOOKUP(B18,'[1]LISTADO ATM'!$A$2:$C$822,3,0)</f>
        <v>NORTE</v>
      </c>
      <c r="B18" s="142">
        <v>119</v>
      </c>
      <c r="C18" s="136" t="str">
        <f>VLOOKUP(B18,'[1]LISTADO ATM'!$A$2:$B$822,2,0)</f>
        <v>ATM Oficina La Barranquita</v>
      </c>
      <c r="D18" s="130" t="s">
        <v>2540</v>
      </c>
      <c r="E18" s="150">
        <v>3335966061</v>
      </c>
    </row>
    <row r="19" spans="1:5" s="116" customFormat="1" ht="18" x14ac:dyDescent="0.25">
      <c r="A19" s="133" t="str">
        <f>VLOOKUP(B19,'[1]LISTADO ATM'!$A$2:$C$822,3,0)</f>
        <v>NORTE</v>
      </c>
      <c r="B19" s="142">
        <v>716</v>
      </c>
      <c r="C19" s="136" t="str">
        <f>VLOOKUP(B19,'[1]LISTADO ATM'!$A$2:$B$822,2,0)</f>
        <v xml:space="preserve">ATM Oficina Zona Franca (Santiago) </v>
      </c>
      <c r="D19" s="130" t="s">
        <v>2540</v>
      </c>
      <c r="E19" s="150">
        <v>3335966075</v>
      </c>
    </row>
    <row r="20" spans="1:5" s="116" customFormat="1" ht="18" customHeight="1" x14ac:dyDescent="0.25">
      <c r="A20" s="133" t="str">
        <f>VLOOKUP(B20,'[1]LISTADO ATM'!$A$2:$C$822,3,0)</f>
        <v>NORTE</v>
      </c>
      <c r="B20" s="142">
        <v>991</v>
      </c>
      <c r="C20" s="136" t="str">
        <f>VLOOKUP(B20,'[1]LISTADO ATM'!$A$2:$B$822,2,0)</f>
        <v xml:space="preserve">ATM UNP Las Matas de Santa Cruz </v>
      </c>
      <c r="D20" s="130" t="s">
        <v>2540</v>
      </c>
      <c r="E20" s="150">
        <v>3335966078</v>
      </c>
    </row>
    <row r="21" spans="1:5" s="116" customFormat="1" ht="18" x14ac:dyDescent="0.25">
      <c r="A21" s="133" t="str">
        <f>VLOOKUP(B21,'[1]LISTADO ATM'!$A$2:$C$822,3,0)</f>
        <v>NORTE</v>
      </c>
      <c r="B21" s="142">
        <v>808</v>
      </c>
      <c r="C21" s="136" t="str">
        <f>VLOOKUP(B21,'[1]LISTADO ATM'!$A$2:$B$822,2,0)</f>
        <v xml:space="preserve">ATM Oficina Castillo </v>
      </c>
      <c r="D21" s="130" t="s">
        <v>2540</v>
      </c>
      <c r="E21" s="150">
        <v>3335966083</v>
      </c>
    </row>
    <row r="22" spans="1:5" s="116" customFormat="1" ht="18" x14ac:dyDescent="0.25">
      <c r="A22" s="133" t="str">
        <f>VLOOKUP(B22,'[1]LISTADO ATM'!$A$2:$C$822,3,0)</f>
        <v>NORTE</v>
      </c>
      <c r="B22" s="142">
        <v>779</v>
      </c>
      <c r="C22" s="136" t="str">
        <f>VLOOKUP(B22,'[1]LISTADO ATM'!$A$2:$B$822,2,0)</f>
        <v xml:space="preserve">ATM Zona Franca Esperanza I (Mao) </v>
      </c>
      <c r="D22" s="130" t="s">
        <v>2540</v>
      </c>
      <c r="E22" s="150">
        <v>3335966085</v>
      </c>
    </row>
    <row r="23" spans="1:5" s="116" customFormat="1" ht="18" x14ac:dyDescent="0.25">
      <c r="A23" s="133" t="str">
        <f>VLOOKUP(B23,'[1]LISTADO ATM'!$A$2:$C$822,3,0)</f>
        <v>ESTE</v>
      </c>
      <c r="B23" s="142">
        <v>612</v>
      </c>
      <c r="C23" s="136" t="str">
        <f>VLOOKUP(B23,'[1]LISTADO ATM'!$A$2:$B$822,2,0)</f>
        <v xml:space="preserve">ATM Plaza Orense (La Romana) </v>
      </c>
      <c r="D23" s="130" t="s">
        <v>2540</v>
      </c>
      <c r="E23" s="150">
        <v>3335966087</v>
      </c>
    </row>
    <row r="24" spans="1:5" s="116" customFormat="1" ht="18" x14ac:dyDescent="0.25">
      <c r="A24" s="133" t="str">
        <f>VLOOKUP(B24,'[1]LISTADO ATM'!$A$2:$C$822,3,0)</f>
        <v>ESTE</v>
      </c>
      <c r="B24" s="142">
        <v>776</v>
      </c>
      <c r="C24" s="136" t="str">
        <f>VLOOKUP(B24,'[1]LISTADO ATM'!$A$2:$B$822,2,0)</f>
        <v xml:space="preserve">ATM Oficina Monte Plata </v>
      </c>
      <c r="D24" s="130" t="s">
        <v>2540</v>
      </c>
      <c r="E24" s="150">
        <v>3335966092</v>
      </c>
    </row>
    <row r="25" spans="1:5" s="116" customFormat="1" ht="18" x14ac:dyDescent="0.25">
      <c r="A25" s="133" t="str">
        <f>VLOOKUP(B25,'[1]LISTADO ATM'!$A$2:$C$822,3,0)</f>
        <v>ESTE</v>
      </c>
      <c r="B25" s="142">
        <v>294</v>
      </c>
      <c r="C25" s="136" t="str">
        <f>VLOOKUP(B25,'[1]LISTADO ATM'!$A$2:$B$822,2,0)</f>
        <v xml:space="preserve">ATM Plaza Zaglul San Pedro II </v>
      </c>
      <c r="D25" s="130" t="s">
        <v>2540</v>
      </c>
      <c r="E25" s="150">
        <v>3335966065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617</v>
      </c>
      <c r="C26" s="136" t="str">
        <f>VLOOKUP(B26,'[1]LISTADO ATM'!$A$2:$B$822,2,0)</f>
        <v xml:space="preserve">ATM Guardia Presidencial </v>
      </c>
      <c r="D26" s="130" t="s">
        <v>2540</v>
      </c>
      <c r="E26" s="150">
        <v>3335965898</v>
      </c>
    </row>
    <row r="27" spans="1:5" s="116" customFormat="1" ht="18" x14ac:dyDescent="0.25">
      <c r="A27" s="133" t="str">
        <f>VLOOKUP(B27,'[1]LISTADO ATM'!$A$2:$C$822,3,0)</f>
        <v>SUR</v>
      </c>
      <c r="B27" s="142">
        <v>783</v>
      </c>
      <c r="C27" s="136" t="str">
        <f>VLOOKUP(B27,'[1]LISTADO ATM'!$A$2:$B$822,2,0)</f>
        <v xml:space="preserve">ATM Autobanco Alfa y Omega (Barahona) </v>
      </c>
      <c r="D27" s="130" t="s">
        <v>2540</v>
      </c>
      <c r="E27" s="150">
        <v>3335966114</v>
      </c>
    </row>
    <row r="28" spans="1:5" s="116" customFormat="1" ht="18" x14ac:dyDescent="0.25">
      <c r="A28" s="133" t="str">
        <f>VLOOKUP(B28,'[1]LISTADO ATM'!$A$2:$C$822,3,0)</f>
        <v>NORTE</v>
      </c>
      <c r="B28" s="142">
        <v>731</v>
      </c>
      <c r="C28" s="136" t="str">
        <f>VLOOKUP(B28,'[1]LISTADO ATM'!$A$2:$B$822,2,0)</f>
        <v xml:space="preserve">ATM UNP Villa González </v>
      </c>
      <c r="D28" s="130" t="s">
        <v>2540</v>
      </c>
      <c r="E28" s="150">
        <v>3335966115</v>
      </c>
    </row>
    <row r="29" spans="1:5" s="116" customFormat="1" ht="18.75" customHeight="1" x14ac:dyDescent="0.25">
      <c r="A29" s="133" t="str">
        <f>VLOOKUP(B29,'[1]LISTADO ATM'!$A$2:$C$822,3,0)</f>
        <v>DISTRITO NACIONAL</v>
      </c>
      <c r="B29" s="142">
        <v>721</v>
      </c>
      <c r="C29" s="136" t="str">
        <f>VLOOKUP(B29,'[1]LISTADO ATM'!$A$2:$B$822,2,0)</f>
        <v xml:space="preserve">ATM Oficina Charles de Gaulle II </v>
      </c>
      <c r="D29" s="130" t="s">
        <v>2540</v>
      </c>
      <c r="E29" s="150">
        <v>3335966121</v>
      </c>
    </row>
    <row r="30" spans="1:5" s="116" customFormat="1" ht="18" x14ac:dyDescent="0.25">
      <c r="A30" s="133" t="str">
        <f>VLOOKUP(B30,'[1]LISTADO ATM'!$A$2:$C$822,3,0)</f>
        <v>ESTE</v>
      </c>
      <c r="B30" s="142">
        <v>211</v>
      </c>
      <c r="C30" s="136" t="str">
        <f>VLOOKUP(B30,'[1]LISTADO ATM'!$A$2:$B$822,2,0)</f>
        <v xml:space="preserve">ATM Oficina La Romana I </v>
      </c>
      <c r="D30" s="130" t="s">
        <v>2540</v>
      </c>
      <c r="E30" s="150">
        <v>3335966122</v>
      </c>
    </row>
    <row r="31" spans="1:5" s="116" customFormat="1" ht="18" x14ac:dyDescent="0.25">
      <c r="A31" s="133" t="str">
        <f>VLOOKUP(B31,'[1]LISTADO ATM'!$A$2:$C$822,3,0)</f>
        <v>NORTE</v>
      </c>
      <c r="B31" s="142">
        <v>144</v>
      </c>
      <c r="C31" s="136" t="str">
        <f>VLOOKUP(B31,'[1]LISTADO ATM'!$A$2:$B$822,2,0)</f>
        <v xml:space="preserve">ATM Oficina Villa Altagracia </v>
      </c>
      <c r="D31" s="130" t="s">
        <v>2540</v>
      </c>
      <c r="E31" s="150">
        <v>3335966126</v>
      </c>
    </row>
    <row r="32" spans="1:5" s="116" customFormat="1" ht="18" x14ac:dyDescent="0.25">
      <c r="A32" s="133" t="str">
        <f>VLOOKUP(B32,'[1]LISTADO ATM'!$A$2:$C$822,3,0)</f>
        <v>NORTE</v>
      </c>
      <c r="B32" s="142">
        <v>98</v>
      </c>
      <c r="C32" s="136" t="str">
        <f>VLOOKUP(B32,'[1]LISTADO ATM'!$A$2:$B$822,2,0)</f>
        <v xml:space="preserve">ATM UNP Pimentel </v>
      </c>
      <c r="D32" s="130" t="s">
        <v>2540</v>
      </c>
      <c r="E32" s="150">
        <v>3335966127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596</v>
      </c>
      <c r="C33" s="136" t="str">
        <f>VLOOKUP(B33,'[1]LISTADO ATM'!$A$2:$B$822,2,0)</f>
        <v xml:space="preserve">ATM Autobanco Malecón Center </v>
      </c>
      <c r="D33" s="130" t="s">
        <v>2540</v>
      </c>
      <c r="E33" s="150">
        <v>3335966265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914</v>
      </c>
      <c r="C34" s="136" t="str">
        <f>VLOOKUP(B34,'[1]LISTADO ATM'!$A$2:$B$822,2,0)</f>
        <v xml:space="preserve">ATM Clínica Abreu </v>
      </c>
      <c r="D34" s="130" t="s">
        <v>2540</v>
      </c>
      <c r="E34" s="150">
        <v>3335966569</v>
      </c>
    </row>
    <row r="35" spans="1:5" s="116" customFormat="1" ht="18" x14ac:dyDescent="0.25">
      <c r="A35" s="133" t="str">
        <f>VLOOKUP(B35,'[1]LISTADO ATM'!$A$2:$C$822,3,0)</f>
        <v>SUR</v>
      </c>
      <c r="B35" s="142">
        <v>615</v>
      </c>
      <c r="C35" s="136" t="str">
        <f>VLOOKUP(B35,'[1]LISTADO ATM'!$A$2:$B$822,2,0)</f>
        <v xml:space="preserve">ATM Estación Sunix Cabral (Barahona) </v>
      </c>
      <c r="D35" s="130" t="s">
        <v>2540</v>
      </c>
      <c r="E35" s="150">
        <v>3335966572</v>
      </c>
    </row>
    <row r="36" spans="1:5" s="116" customFormat="1" ht="18" x14ac:dyDescent="0.25">
      <c r="A36" s="133" t="str">
        <f>VLOOKUP(B36,'[1]LISTADO ATM'!$A$2:$C$822,3,0)</f>
        <v>DISTRITO NACIONAL</v>
      </c>
      <c r="B36" s="142">
        <v>26</v>
      </c>
      <c r="C36" s="136" t="str">
        <f>VLOOKUP(B36,'[1]LISTADO ATM'!$A$2:$B$822,2,0)</f>
        <v>ATM S/M Jumbo San Isidro</v>
      </c>
      <c r="D36" s="130" t="s">
        <v>2540</v>
      </c>
      <c r="E36" s="150">
        <v>3335966724</v>
      </c>
    </row>
    <row r="37" spans="1:5" s="116" customFormat="1" ht="18" x14ac:dyDescent="0.25">
      <c r="A37" s="133" t="e">
        <f>VLOOKUP(B37,'[1]LISTADO ATM'!$A$2:$C$822,3,0)</f>
        <v>#N/A</v>
      </c>
      <c r="B37" s="142">
        <v>348</v>
      </c>
      <c r="C37" s="136" t="e">
        <f>VLOOKUP(B37,'[1]LISTADO ATM'!$A$2:$B$822,2,0)</f>
        <v>#N/A</v>
      </c>
      <c r="D37" s="130" t="s">
        <v>2540</v>
      </c>
      <c r="E37" s="150">
        <v>3335966757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611</v>
      </c>
      <c r="C38" s="136" t="str">
        <f>VLOOKUP(B38,'[1]LISTADO ATM'!$A$2:$B$822,2,0)</f>
        <v xml:space="preserve">ATM DGII Sede Central </v>
      </c>
      <c r="D38" s="130" t="s">
        <v>2540</v>
      </c>
      <c r="E38" s="150">
        <v>3335965452</v>
      </c>
    </row>
    <row r="39" spans="1:5" s="116" customFormat="1" ht="18" x14ac:dyDescent="0.25">
      <c r="A39" s="133" t="str">
        <f>VLOOKUP(B39,'[1]LISTADO ATM'!$A$2:$C$822,3,0)</f>
        <v>DISTRITO NACIONAL</v>
      </c>
      <c r="B39" s="142">
        <v>879</v>
      </c>
      <c r="C39" s="136" t="str">
        <f>VLOOKUP(B39,'[1]LISTADO ATM'!$A$2:$B$822,2,0)</f>
        <v xml:space="preserve">ATM Plaza Metropolitana </v>
      </c>
      <c r="D39" s="130" t="s">
        <v>2540</v>
      </c>
      <c r="E39" s="150">
        <v>3335965897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578</v>
      </c>
      <c r="C40" s="136" t="str">
        <f>VLOOKUP(B40,'[1]LISTADO ATM'!$A$2:$B$822,2,0)</f>
        <v xml:space="preserve">ATM Procuraduría General de la República </v>
      </c>
      <c r="D40" s="130" t="s">
        <v>2540</v>
      </c>
      <c r="E40" s="150">
        <v>3335965451</v>
      </c>
    </row>
    <row r="41" spans="1:5" s="116" customFormat="1" ht="18" x14ac:dyDescent="0.25">
      <c r="A41" s="133" t="str">
        <f>VLOOKUP(B41,'[1]LISTADO ATM'!$A$2:$C$822,3,0)</f>
        <v>DISTRITO NACIONAL</v>
      </c>
      <c r="B41" s="142">
        <v>39</v>
      </c>
      <c r="C41" s="136" t="str">
        <f>VLOOKUP(B41,'[1]LISTADO ATM'!$A$2:$B$822,2,0)</f>
        <v xml:space="preserve">ATM Oficina Ovando </v>
      </c>
      <c r="D41" s="130" t="s">
        <v>2540</v>
      </c>
      <c r="E41" s="150">
        <v>3335965808</v>
      </c>
    </row>
    <row r="42" spans="1:5" s="116" customFormat="1" ht="18" x14ac:dyDescent="0.25">
      <c r="A42" s="133" t="str">
        <f>VLOOKUP(B42,'[1]LISTADO ATM'!$A$2:$C$822,3,0)</f>
        <v>ESTE</v>
      </c>
      <c r="B42" s="142">
        <v>293</v>
      </c>
      <c r="C42" s="136" t="str">
        <f>VLOOKUP(B42,'[1]LISTADO ATM'!$A$2:$B$822,2,0)</f>
        <v xml:space="preserve">ATM S/M Nueva Visión (San Pedro) </v>
      </c>
      <c r="D42" s="130" t="s">
        <v>2540</v>
      </c>
      <c r="E42" s="150">
        <v>3335965994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911</v>
      </c>
      <c r="C43" s="136" t="str">
        <f>VLOOKUP(B43,'[1]LISTADO ATM'!$A$2:$B$822,2,0)</f>
        <v xml:space="preserve">ATM Oficina Venezuela II </v>
      </c>
      <c r="D43" s="130" t="s">
        <v>2540</v>
      </c>
      <c r="E43" s="150">
        <v>3335966002</v>
      </c>
    </row>
    <row r="44" spans="1:5" s="116" customFormat="1" ht="18" x14ac:dyDescent="0.25">
      <c r="A44" s="133" t="str">
        <f>VLOOKUP(B44,'[1]LISTADO ATM'!$A$2:$C$822,3,0)</f>
        <v>SUR</v>
      </c>
      <c r="B44" s="142">
        <v>962</v>
      </c>
      <c r="C44" s="136" t="str">
        <f>VLOOKUP(B44,'[1]LISTADO ATM'!$A$2:$B$822,2,0)</f>
        <v xml:space="preserve">ATM Oficina Villa Ofelia II (San Juan) </v>
      </c>
      <c r="D44" s="130" t="s">
        <v>2540</v>
      </c>
      <c r="E44" s="150">
        <v>3335966073</v>
      </c>
    </row>
    <row r="45" spans="1:5" s="116" customFormat="1" ht="18" x14ac:dyDescent="0.25">
      <c r="A45" s="133" t="str">
        <f>VLOOKUP(B45,'[1]LISTADO ATM'!$A$2:$C$822,3,0)</f>
        <v>ESTE</v>
      </c>
      <c r="B45" s="142">
        <v>121</v>
      </c>
      <c r="C45" s="136" t="str">
        <f>VLOOKUP(B45,'[1]LISTADO ATM'!$A$2:$B$822,2,0)</f>
        <v xml:space="preserve">ATM Oficina Bayaguana </v>
      </c>
      <c r="D45" s="130" t="s">
        <v>2540</v>
      </c>
      <c r="E45" s="150">
        <v>3335966113</v>
      </c>
    </row>
    <row r="46" spans="1:5" s="116" customFormat="1" ht="18" x14ac:dyDescent="0.25">
      <c r="A46" s="133" t="str">
        <f>VLOOKUP(B46,'[1]LISTADO ATM'!$A$2:$C$822,3,0)</f>
        <v>ESTE</v>
      </c>
      <c r="B46" s="142">
        <v>111</v>
      </c>
      <c r="C46" s="136" t="str">
        <f>VLOOKUP(B46,'[1]LISTADO ATM'!$A$2:$B$822,2,0)</f>
        <v xml:space="preserve">ATM Oficina San Pedro </v>
      </c>
      <c r="D46" s="130" t="s">
        <v>2540</v>
      </c>
      <c r="E46" s="150">
        <v>3335965997</v>
      </c>
    </row>
    <row r="47" spans="1:5" s="116" customFormat="1" ht="18" x14ac:dyDescent="0.25">
      <c r="A47" s="133" t="str">
        <f>VLOOKUP(B47,'[1]LISTADO ATM'!$A$2:$C$822,3,0)</f>
        <v>NORTE</v>
      </c>
      <c r="B47" s="142">
        <v>882</v>
      </c>
      <c r="C47" s="136" t="str">
        <f>VLOOKUP(B47,'[1]LISTADO ATM'!$A$2:$B$822,2,0)</f>
        <v xml:space="preserve">ATM Oficina Moca II </v>
      </c>
      <c r="D47" s="130" t="s">
        <v>2540</v>
      </c>
      <c r="E47" s="150">
        <v>3335966124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640</v>
      </c>
      <c r="C48" s="136" t="str">
        <f>VLOOKUP(B48,'[1]LISTADO ATM'!$A$2:$B$822,2,0)</f>
        <v xml:space="preserve">ATM Ministerio Obras Públicas </v>
      </c>
      <c r="D48" s="130" t="s">
        <v>2540</v>
      </c>
      <c r="E48" s="150">
        <v>3335966555</v>
      </c>
    </row>
    <row r="49" spans="1:8" s="116" customFormat="1" ht="18" x14ac:dyDescent="0.25">
      <c r="A49" s="133" t="e">
        <f>VLOOKUP(B49,'[1]LISTADO ATM'!$A$2:$C$822,3,0)</f>
        <v>#N/A</v>
      </c>
      <c r="B49" s="142"/>
      <c r="C49" s="136" t="e">
        <f>VLOOKUP(B49,'[1]LISTADO ATM'!$A$2:$B$822,2,0)</f>
        <v>#N/A</v>
      </c>
      <c r="D49" s="130"/>
      <c r="E49" s="150"/>
    </row>
    <row r="50" spans="1:8" s="116" customFormat="1" ht="18" x14ac:dyDescent="0.25">
      <c r="A50" s="133" t="e">
        <f>VLOOKUP(B50,'[1]LISTADO ATM'!$A$2:$C$822,3,0)</f>
        <v>#N/A</v>
      </c>
      <c r="B50" s="142"/>
      <c r="C50" s="136" t="e">
        <f>VLOOKUP(B50,'[1]LISTADO ATM'!$A$2:$B$822,2,0)</f>
        <v>#N/A</v>
      </c>
      <c r="D50" s="130"/>
      <c r="E50" s="150"/>
    </row>
    <row r="51" spans="1:8" s="116" customFormat="1" ht="18" x14ac:dyDescent="0.25">
      <c r="A51" s="133" t="e">
        <f>VLOOKUP(B51,'[1]LISTADO ATM'!$A$2:$C$822,3,0)</f>
        <v>#N/A</v>
      </c>
      <c r="B51" s="142"/>
      <c r="C51" s="136" t="e">
        <f>VLOOKUP(B51,'[1]LISTADO ATM'!$A$2:$B$822,2,0)</f>
        <v>#N/A</v>
      </c>
      <c r="D51" s="130"/>
      <c r="E51" s="150"/>
    </row>
    <row r="52" spans="1:8" ht="18" x14ac:dyDescent="0.25">
      <c r="A52" s="133" t="e">
        <f>VLOOKUP(B52,'[1]LISTADO ATM'!$A$2:$C$822,3,0)</f>
        <v>#N/A</v>
      </c>
      <c r="B52" s="142"/>
      <c r="C52" s="136" t="e">
        <f>VLOOKUP(B52,'[1]LISTADO ATM'!$A$2:$B$822,2,0)</f>
        <v>#N/A</v>
      </c>
      <c r="D52" s="130"/>
      <c r="E52" s="150"/>
    </row>
    <row r="53" spans="1:8" s="109" customFormat="1" ht="18" x14ac:dyDescent="0.25">
      <c r="A53" s="133" t="e">
        <f>VLOOKUP(B53,'[1]LISTADO ATM'!$A$2:$C$822,3,0)</f>
        <v>#N/A</v>
      </c>
      <c r="B53" s="142"/>
      <c r="C53" s="136" t="e">
        <f>VLOOKUP(B53,'[1]LISTADO ATM'!$A$2:$B$822,2,0)</f>
        <v>#N/A</v>
      </c>
      <c r="D53" s="130"/>
      <c r="E53" s="150"/>
    </row>
    <row r="54" spans="1:8" s="109" customFormat="1" ht="18" customHeight="1" x14ac:dyDescent="0.25">
      <c r="A54" s="133" t="e">
        <f>VLOOKUP(B54,'[1]LISTADO ATM'!$A$2:$C$822,3,0)</f>
        <v>#N/A</v>
      </c>
      <c r="B54" s="142"/>
      <c r="C54" s="136" t="e">
        <f>VLOOKUP(B54,'[1]LISTADO ATM'!$A$2:$B$822,2,0)</f>
        <v>#N/A</v>
      </c>
      <c r="D54" s="130"/>
      <c r="E54" s="150"/>
    </row>
    <row r="55" spans="1:8" s="116" customFormat="1" ht="18" customHeight="1" thickBot="1" x14ac:dyDescent="0.3">
      <c r="A55" s="119" t="s">
        <v>2468</v>
      </c>
      <c r="B55" s="149">
        <f>COUNT(B9:B54)</f>
        <v>40</v>
      </c>
      <c r="C55" s="189"/>
      <c r="D55" s="190"/>
      <c r="E55" s="191"/>
    </row>
    <row r="56" spans="1:8" s="116" customFormat="1" x14ac:dyDescent="0.25">
      <c r="B56" s="144"/>
      <c r="E56" s="121"/>
    </row>
    <row r="57" spans="1:8" s="116" customFormat="1" ht="18" x14ac:dyDescent="0.25">
      <c r="A57" s="192" t="s">
        <v>2578</v>
      </c>
      <c r="B57" s="193"/>
      <c r="C57" s="193"/>
      <c r="D57" s="193"/>
      <c r="E57" s="194"/>
    </row>
    <row r="58" spans="1:8" ht="18.75" customHeight="1" x14ac:dyDescent="0.25">
      <c r="A58" s="118" t="s">
        <v>15</v>
      </c>
      <c r="B58" s="126" t="s">
        <v>2412</v>
      </c>
      <c r="C58" s="118" t="s">
        <v>46</v>
      </c>
      <c r="D58" s="118" t="s">
        <v>2415</v>
      </c>
      <c r="E58" s="126" t="s">
        <v>2413</v>
      </c>
      <c r="F58" s="116"/>
    </row>
    <row r="59" spans="1:8" ht="18.75" customHeight="1" x14ac:dyDescent="0.25">
      <c r="A59" s="133" t="str">
        <f>VLOOKUP(B59,'[1]LISTADO ATM'!$A$2:$C$822,3,0)</f>
        <v>ESTE</v>
      </c>
      <c r="B59" s="141">
        <v>353</v>
      </c>
      <c r="C59" s="136" t="str">
        <f>VLOOKUP(B59,'[1]LISTADO ATM'!$A$2:$B$822,2,0)</f>
        <v xml:space="preserve">ATM Estación Boulevard Juan Dolio </v>
      </c>
      <c r="D59" s="130" t="s">
        <v>2536</v>
      </c>
      <c r="E59" s="136">
        <v>3335965920</v>
      </c>
      <c r="F59" s="116"/>
    </row>
    <row r="60" spans="1:8" ht="18" customHeight="1" x14ac:dyDescent="0.25">
      <c r="A60" s="133" t="str">
        <f>VLOOKUP(B60,'[1]LISTADO ATM'!$A$2:$C$822,3,0)</f>
        <v>NORTE</v>
      </c>
      <c r="B60" s="142">
        <v>956</v>
      </c>
      <c r="C60" s="136" t="str">
        <f>VLOOKUP(B60,'[1]LISTADO ATM'!$A$2:$B$822,2,0)</f>
        <v xml:space="preserve">ATM Autoservicio El Jaya (SFM) </v>
      </c>
      <c r="D60" s="130" t="s">
        <v>2536</v>
      </c>
      <c r="E60" s="136">
        <v>3335965934</v>
      </c>
      <c r="F60" s="116"/>
    </row>
    <row r="61" spans="1:8" s="105" customFormat="1" ht="18" x14ac:dyDescent="0.25">
      <c r="A61" s="133" t="str">
        <f>VLOOKUP(B61,'[1]LISTADO ATM'!$A$2:$C$822,3,0)</f>
        <v>NORTE</v>
      </c>
      <c r="B61" s="142">
        <v>380</v>
      </c>
      <c r="C61" s="136" t="str">
        <f>VLOOKUP(B61,'[1]LISTADO ATM'!$A$2:$B$822,2,0)</f>
        <v xml:space="preserve">ATM Oficina Navarrete </v>
      </c>
      <c r="D61" s="130" t="s">
        <v>2536</v>
      </c>
      <c r="E61" s="136">
        <v>3335965943</v>
      </c>
      <c r="F61" s="116"/>
    </row>
    <row r="62" spans="1:8" s="105" customFormat="1" ht="18.75" customHeight="1" x14ac:dyDescent="0.25">
      <c r="A62" s="133" t="str">
        <f>VLOOKUP(B62,'[1]LISTADO ATM'!$A$2:$C$822,3,0)</f>
        <v>NORTE</v>
      </c>
      <c r="B62" s="142">
        <v>256</v>
      </c>
      <c r="C62" s="136" t="str">
        <f>VLOOKUP(B62,'[1]LISTADO ATM'!$A$2:$B$822,2,0)</f>
        <v xml:space="preserve">ATM Oficina Licey Al Medio </v>
      </c>
      <c r="D62" s="130" t="s">
        <v>2536</v>
      </c>
      <c r="E62" s="136">
        <v>3335965840</v>
      </c>
      <c r="F62" s="116"/>
      <c r="G62" s="109"/>
      <c r="H62" s="109"/>
    </row>
    <row r="63" spans="1:8" ht="18" x14ac:dyDescent="0.25">
      <c r="A63" s="133" t="str">
        <f>VLOOKUP(B63,'[1]LISTADO ATM'!$A$2:$C$822,3,0)</f>
        <v>ESTE</v>
      </c>
      <c r="B63" s="141">
        <v>117</v>
      </c>
      <c r="C63" s="136" t="str">
        <f>VLOOKUP(B63,'[1]LISTADO ATM'!$A$2:$B$822,2,0)</f>
        <v xml:space="preserve">ATM Oficina El Seybo </v>
      </c>
      <c r="D63" s="130" t="s">
        <v>2536</v>
      </c>
      <c r="E63" s="136">
        <v>3335966027</v>
      </c>
      <c r="F63" s="116"/>
      <c r="G63" s="109"/>
      <c r="H63" s="109"/>
    </row>
    <row r="64" spans="1:8" s="109" customFormat="1" ht="18" x14ac:dyDescent="0.25">
      <c r="A64" s="133" t="str">
        <f>VLOOKUP(B64,'[1]LISTADO ATM'!$A$2:$C$822,3,0)</f>
        <v>NORTE</v>
      </c>
      <c r="B64" s="141">
        <v>388</v>
      </c>
      <c r="C64" s="136" t="str">
        <f>VLOOKUP(B64,'[1]LISTADO ATM'!$A$2:$B$822,2,0)</f>
        <v xml:space="preserve">ATM Multicentro La Sirena Puerto Plata </v>
      </c>
      <c r="D64" s="130" t="s">
        <v>2536</v>
      </c>
      <c r="E64" s="136">
        <v>3335966069</v>
      </c>
      <c r="F64" s="116"/>
    </row>
    <row r="65" spans="1:6" s="109" customFormat="1" ht="18.75" customHeight="1" x14ac:dyDescent="0.25">
      <c r="A65" s="133" t="str">
        <f>VLOOKUP(B65,'[1]LISTADO ATM'!$A$2:$C$822,3,0)</f>
        <v>NORTE</v>
      </c>
      <c r="B65" s="141">
        <v>877</v>
      </c>
      <c r="C65" s="136" t="str">
        <f>VLOOKUP(B65,'[1]LISTADO ATM'!$A$2:$B$822,2,0)</f>
        <v xml:space="preserve">ATM Estación Los Samanes (Ranchito, La Vega) </v>
      </c>
      <c r="D65" s="130" t="s">
        <v>2536</v>
      </c>
      <c r="E65" s="150">
        <v>3335964313</v>
      </c>
      <c r="F65" s="116"/>
    </row>
    <row r="66" spans="1:6" s="109" customFormat="1" ht="18.75" customHeight="1" x14ac:dyDescent="0.25">
      <c r="A66" s="133" t="str">
        <f>VLOOKUP(B66,'[1]LISTADO ATM'!$A$2:$C$822,3,0)</f>
        <v>DISTRITO NACIONAL</v>
      </c>
      <c r="B66" s="141">
        <v>85</v>
      </c>
      <c r="C66" s="136" t="str">
        <f>VLOOKUP(B66,'[1]LISTADO ATM'!$A$2:$B$822,2,0)</f>
        <v xml:space="preserve">ATM Oficina San Isidro (Fuerza Aérea) </v>
      </c>
      <c r="D66" s="130" t="s">
        <v>2536</v>
      </c>
      <c r="E66" s="150">
        <v>3335966094</v>
      </c>
      <c r="F66" s="116"/>
    </row>
    <row r="67" spans="1:6" s="109" customFormat="1" ht="18" x14ac:dyDescent="0.25">
      <c r="A67" s="133" t="str">
        <f>VLOOKUP(B67,'[1]LISTADO ATM'!$A$2:$C$822,3,0)</f>
        <v>NORTE</v>
      </c>
      <c r="B67" s="141">
        <v>97</v>
      </c>
      <c r="C67" s="136" t="str">
        <f>VLOOKUP(B67,'[1]LISTADO ATM'!$A$2:$B$822,2,0)</f>
        <v xml:space="preserve">ATM Oficina Villa Riva </v>
      </c>
      <c r="D67" s="130" t="s">
        <v>2536</v>
      </c>
      <c r="E67" s="150">
        <v>3335966011</v>
      </c>
    </row>
    <row r="68" spans="1:6" ht="18" customHeight="1" x14ac:dyDescent="0.25">
      <c r="A68" s="133" t="str">
        <f>VLOOKUP(B68,'[1]LISTADO ATM'!$A$2:$C$822,3,0)</f>
        <v>DISTRITO NACIONAL</v>
      </c>
      <c r="B68" s="141">
        <v>628</v>
      </c>
      <c r="C68" s="136" t="str">
        <f>VLOOKUP(B68,'[1]LISTADO ATM'!$A$2:$B$822,2,0)</f>
        <v xml:space="preserve">ATM Autobanco San Isidro </v>
      </c>
      <c r="D68" s="130"/>
      <c r="E68" s="150" t="s">
        <v>2689</v>
      </c>
    </row>
    <row r="69" spans="1:6" ht="18" customHeight="1" x14ac:dyDescent="0.25">
      <c r="A69" s="160"/>
      <c r="B69" s="141"/>
      <c r="C69" s="136" t="e">
        <f>VLOOKUP(B69,'[1]LISTADO ATM'!$A$2:$B$822,2,0)</f>
        <v>#N/A</v>
      </c>
      <c r="D69" s="130"/>
      <c r="E69" s="136"/>
    </row>
    <row r="70" spans="1:6" ht="18" customHeight="1" thickBot="1" x14ac:dyDescent="0.3">
      <c r="A70" s="119" t="s">
        <v>2468</v>
      </c>
      <c r="B70" s="149">
        <f>COUNT(B59:B69)</f>
        <v>10</v>
      </c>
      <c r="C70" s="189"/>
      <c r="D70" s="190"/>
      <c r="E70" s="191"/>
    </row>
    <row r="71" spans="1:6" ht="15.75" thickBot="1" x14ac:dyDescent="0.3">
      <c r="A71" s="116"/>
      <c r="B71" s="144"/>
      <c r="C71" s="116"/>
      <c r="D71" s="116"/>
      <c r="E71" s="121"/>
    </row>
    <row r="72" spans="1:6" ht="18.75" customHeight="1" thickBot="1" x14ac:dyDescent="0.3">
      <c r="A72" s="184" t="s">
        <v>2469</v>
      </c>
      <c r="B72" s="185"/>
      <c r="C72" s="185"/>
      <c r="D72" s="185"/>
      <c r="E72" s="186"/>
    </row>
    <row r="73" spans="1:6" ht="18" customHeight="1" x14ac:dyDescent="0.25">
      <c r="A73" s="118" t="s">
        <v>15</v>
      </c>
      <c r="B73" s="126" t="s">
        <v>2412</v>
      </c>
      <c r="C73" s="118" t="s">
        <v>46</v>
      </c>
      <c r="D73" s="118" t="s">
        <v>2415</v>
      </c>
      <c r="E73" s="126" t="s">
        <v>2413</v>
      </c>
    </row>
    <row r="74" spans="1:6" ht="18" customHeight="1" x14ac:dyDescent="0.25">
      <c r="A74" s="163" t="str">
        <f>VLOOKUP(B74,'[1]LISTADO ATM'!$A$2:$C$822,3,0)</f>
        <v>SUR</v>
      </c>
      <c r="B74" s="142">
        <v>677</v>
      </c>
      <c r="C74" s="146" t="str">
        <f>VLOOKUP(B74,'[1]LISTADO ATM'!$A$2:$B$822,2,0)</f>
        <v>ATM PBG Villa Jaragua</v>
      </c>
      <c r="D74" s="129" t="s">
        <v>2433</v>
      </c>
      <c r="E74" s="150">
        <v>3335965228</v>
      </c>
    </row>
    <row r="75" spans="1:6" ht="18" x14ac:dyDescent="0.25">
      <c r="A75" s="133" t="str">
        <f>VLOOKUP(B75,'[1]LISTADO ATM'!$A$2:$C$822,3,0)</f>
        <v>SUR</v>
      </c>
      <c r="B75" s="142">
        <v>751</v>
      </c>
      <c r="C75" s="146" t="str">
        <f>VLOOKUP(B75,'[1]LISTADO ATM'!$A$2:$B$822,2,0)</f>
        <v>ATM Eco Petroleo Camilo</v>
      </c>
      <c r="D75" s="164" t="s">
        <v>2433</v>
      </c>
      <c r="E75" s="150">
        <v>3335965455</v>
      </c>
    </row>
    <row r="76" spans="1:6" ht="18.75" customHeight="1" x14ac:dyDescent="0.25">
      <c r="A76" s="133" t="str">
        <f>VLOOKUP(B76,'[1]LISTADO ATM'!$A$2:$C$822,3,0)</f>
        <v>SUR</v>
      </c>
      <c r="B76" s="142">
        <v>829</v>
      </c>
      <c r="C76" s="146" t="str">
        <f>VLOOKUP(B76,'[1]LISTADO ATM'!$A$2:$B$822,2,0)</f>
        <v xml:space="preserve">ATM UNP Multicentro Sirena Baní </v>
      </c>
      <c r="D76" s="164" t="s">
        <v>2433</v>
      </c>
      <c r="E76" s="150">
        <v>3335965509</v>
      </c>
    </row>
    <row r="77" spans="1:6" ht="18.75" customHeight="1" x14ac:dyDescent="0.25">
      <c r="A77" s="133" t="str">
        <f>VLOOKUP(B77,'[1]LISTADO ATM'!$A$2:$C$822,3,0)</f>
        <v>DISTRITO NACIONAL</v>
      </c>
      <c r="B77" s="142">
        <v>672</v>
      </c>
      <c r="C77" s="146" t="str">
        <f>VLOOKUP(B77,'[1]LISTADO ATM'!$A$2:$B$822,2,0)</f>
        <v>ATM Destacamento Policía Nacional La Victoria</v>
      </c>
      <c r="D77" s="164" t="s">
        <v>2433</v>
      </c>
      <c r="E77" s="150">
        <v>3335965544</v>
      </c>
    </row>
    <row r="78" spans="1:6" ht="18.75" customHeight="1" x14ac:dyDescent="0.25">
      <c r="A78" s="133" t="str">
        <f>VLOOKUP(B78,'[1]LISTADO ATM'!$A$2:$C$822,3,0)</f>
        <v>ESTE</v>
      </c>
      <c r="B78" s="142">
        <v>963</v>
      </c>
      <c r="C78" s="146" t="str">
        <f>VLOOKUP(B78,'[1]LISTADO ATM'!$A$2:$B$822,2,0)</f>
        <v xml:space="preserve">ATM Multiplaza La Romana </v>
      </c>
      <c r="D78" s="164" t="s">
        <v>2433</v>
      </c>
      <c r="E78" s="150">
        <v>3335965560</v>
      </c>
    </row>
    <row r="79" spans="1:6" ht="18.75" customHeight="1" x14ac:dyDescent="0.25">
      <c r="A79" s="133" t="str">
        <f>VLOOKUP(B79,'[1]LISTADO ATM'!$A$2:$C$822,3,0)</f>
        <v>DISTRITO NACIONAL</v>
      </c>
      <c r="B79" s="142">
        <v>318</v>
      </c>
      <c r="C79" s="146" t="str">
        <f>VLOOKUP(B79,'[1]LISTADO ATM'!$A$2:$B$822,2,0)</f>
        <v>ATM Autoservicio Lope de Vega</v>
      </c>
      <c r="D79" s="164" t="s">
        <v>2433</v>
      </c>
      <c r="E79" s="150">
        <v>3335965644</v>
      </c>
    </row>
    <row r="80" spans="1:6" ht="18.75" customHeight="1" x14ac:dyDescent="0.25">
      <c r="A80" s="133" t="str">
        <f>VLOOKUP(B80,'[1]LISTADO ATM'!$A$2:$C$822,3,0)</f>
        <v>DISTRITO NACIONAL</v>
      </c>
      <c r="B80" s="142">
        <v>331</v>
      </c>
      <c r="C80" s="146" t="str">
        <f>VLOOKUP(B80,'[1]LISTADO ATM'!$A$2:$B$822,2,0)</f>
        <v>ATM Ayuntamiento Sto. Dgo. Este</v>
      </c>
      <c r="D80" s="164" t="s">
        <v>2433</v>
      </c>
      <c r="E80" s="150">
        <v>3335965654</v>
      </c>
    </row>
    <row r="81" spans="1:5" ht="18" x14ac:dyDescent="0.25">
      <c r="A81" s="133" t="str">
        <f>VLOOKUP(B81,'[1]LISTADO ATM'!$A$2:$C$822,3,0)</f>
        <v>DISTRITO NACIONAL</v>
      </c>
      <c r="B81" s="142">
        <v>738</v>
      </c>
      <c r="C81" s="146" t="str">
        <f>VLOOKUP(B81,'[1]LISTADO ATM'!$A$2:$B$822,2,0)</f>
        <v xml:space="preserve">ATM Zona Franca Los Alcarrizos </v>
      </c>
      <c r="D81" s="164" t="s">
        <v>2433</v>
      </c>
      <c r="E81" s="150">
        <v>3335965788</v>
      </c>
    </row>
    <row r="82" spans="1:5" s="116" customFormat="1" ht="18.75" customHeight="1" x14ac:dyDescent="0.25">
      <c r="A82" s="133" t="str">
        <f>VLOOKUP(B82,'[1]LISTADO ATM'!$A$2:$C$822,3,0)</f>
        <v>DISTRITO NACIONAL</v>
      </c>
      <c r="B82" s="142">
        <v>708</v>
      </c>
      <c r="C82" s="146" t="str">
        <f>VLOOKUP(B82,'[1]LISTADO ATM'!$A$2:$B$822,2,0)</f>
        <v xml:space="preserve">ATM El Vestir De Hoy </v>
      </c>
      <c r="D82" s="164" t="s">
        <v>2433</v>
      </c>
      <c r="E82" s="150">
        <v>3335965797</v>
      </c>
    </row>
    <row r="83" spans="1:5" ht="18.75" customHeight="1" x14ac:dyDescent="0.25">
      <c r="A83" s="133" t="str">
        <f>VLOOKUP(B83,'[1]LISTADO ATM'!$A$2:$C$822,3,0)</f>
        <v>DISTRITO NACIONAL</v>
      </c>
      <c r="B83" s="142">
        <v>551</v>
      </c>
      <c r="C83" s="146" t="str">
        <f>VLOOKUP(B83,'[1]LISTADO ATM'!$A$2:$B$822,2,0)</f>
        <v xml:space="preserve">ATM Oficina Padre Castellanos </v>
      </c>
      <c r="D83" s="164" t="s">
        <v>2433</v>
      </c>
      <c r="E83" s="150">
        <v>3335965798</v>
      </c>
    </row>
    <row r="84" spans="1:5" ht="18" x14ac:dyDescent="0.25">
      <c r="A84" s="133" t="str">
        <f>VLOOKUP(B84,'[1]LISTADO ATM'!$A$2:$C$822,3,0)</f>
        <v>DISTRITO NACIONAL</v>
      </c>
      <c r="B84" s="142">
        <v>697</v>
      </c>
      <c r="C84" s="146" t="str">
        <f>VLOOKUP(B84,'[1]LISTADO ATM'!$A$2:$B$822,2,0)</f>
        <v>ATM Hipermercado Olé Ciudad Juan Bosch</v>
      </c>
      <c r="D84" s="164" t="s">
        <v>2433</v>
      </c>
      <c r="E84" s="150">
        <v>3335965814</v>
      </c>
    </row>
    <row r="85" spans="1:5" ht="18.75" customHeight="1" x14ac:dyDescent="0.25">
      <c r="A85" s="133" t="str">
        <f>VLOOKUP(B85,'[1]LISTADO ATM'!$A$2:$C$822,3,0)</f>
        <v>DISTRITO NACIONAL</v>
      </c>
      <c r="B85" s="142">
        <v>409</v>
      </c>
      <c r="C85" s="146" t="str">
        <f>VLOOKUP(B85,'[1]LISTADO ATM'!$A$2:$B$822,2,0)</f>
        <v xml:space="preserve">ATM Oficina Las Palmas de Herrera I </v>
      </c>
      <c r="D85" s="164" t="s">
        <v>2433</v>
      </c>
      <c r="E85" s="150">
        <v>3335965820</v>
      </c>
    </row>
    <row r="86" spans="1:5" ht="18" x14ac:dyDescent="0.25">
      <c r="A86" s="133" t="str">
        <f>VLOOKUP(B86,'[1]LISTADO ATM'!$A$2:$C$822,3,0)</f>
        <v>NORTE</v>
      </c>
      <c r="B86" s="142">
        <v>292</v>
      </c>
      <c r="C86" s="146" t="str">
        <f>VLOOKUP(B86,'[1]LISTADO ATM'!$A$2:$B$822,2,0)</f>
        <v xml:space="preserve">ATM UNP Castañuelas (Montecristi) </v>
      </c>
      <c r="D86" s="164" t="s">
        <v>2433</v>
      </c>
      <c r="E86" s="150">
        <v>3335965825</v>
      </c>
    </row>
    <row r="87" spans="1:5" ht="18" customHeight="1" x14ac:dyDescent="0.25">
      <c r="A87" s="133" t="str">
        <f>VLOOKUP(B87,'[1]LISTADO ATM'!$A$2:$C$822,3,0)</f>
        <v>ESTE</v>
      </c>
      <c r="B87" s="142">
        <v>114</v>
      </c>
      <c r="C87" s="146" t="str">
        <f>VLOOKUP(B87,'[1]LISTADO ATM'!$A$2:$B$822,2,0)</f>
        <v xml:space="preserve">ATM Oficina Hato Mayor </v>
      </c>
      <c r="D87" s="164" t="s">
        <v>2433</v>
      </c>
      <c r="E87" s="150">
        <v>3335965890</v>
      </c>
    </row>
    <row r="88" spans="1:5" ht="18.75" customHeight="1" x14ac:dyDescent="0.25">
      <c r="A88" s="133" t="str">
        <f>VLOOKUP(B88,'[1]LISTADO ATM'!$A$2:$C$822,3,0)</f>
        <v>DISTRITO NACIONAL</v>
      </c>
      <c r="B88" s="142">
        <v>235</v>
      </c>
      <c r="C88" s="146" t="str">
        <f>VLOOKUP(B88,'[1]LISTADO ATM'!$A$2:$B$822,2,0)</f>
        <v xml:space="preserve">ATM Oficina Multicentro La Sirena San Isidro </v>
      </c>
      <c r="D88" s="164" t="s">
        <v>2433</v>
      </c>
      <c r="E88" s="150">
        <v>3335965891</v>
      </c>
    </row>
    <row r="89" spans="1:5" ht="18.75" customHeight="1" x14ac:dyDescent="0.25">
      <c r="A89" s="133" t="str">
        <f>VLOOKUP(B89,'[1]LISTADO ATM'!$A$2:$C$822,3,0)</f>
        <v>DISTRITO NACIONAL</v>
      </c>
      <c r="B89" s="142">
        <v>717</v>
      </c>
      <c r="C89" s="146" t="str">
        <f>VLOOKUP(B89,'[1]LISTADO ATM'!$A$2:$B$822,2,0)</f>
        <v xml:space="preserve">ATM Oficina Los Alcarrizos </v>
      </c>
      <c r="D89" s="164" t="s">
        <v>2433</v>
      </c>
      <c r="E89" s="150">
        <v>3335965900</v>
      </c>
    </row>
    <row r="90" spans="1:5" ht="18" customHeight="1" x14ac:dyDescent="0.25">
      <c r="A90" s="133" t="str">
        <f>VLOOKUP(B90,'[1]LISTADO ATM'!$A$2:$C$822,3,0)</f>
        <v>DISTRITO NACIONAL</v>
      </c>
      <c r="B90" s="142">
        <v>813</v>
      </c>
      <c r="C90" s="146" t="str">
        <f>VLOOKUP(B90,'[1]LISTADO ATM'!$A$2:$B$822,2,0)</f>
        <v>ATM Oficina Occidental Mall</v>
      </c>
      <c r="D90" s="164" t="s">
        <v>2433</v>
      </c>
      <c r="E90" s="150">
        <v>3335965902</v>
      </c>
    </row>
    <row r="91" spans="1:5" ht="18.75" customHeight="1" x14ac:dyDescent="0.25">
      <c r="A91" s="133" t="str">
        <f>VLOOKUP(B91,'[1]LISTADO ATM'!$A$2:$C$822,3,0)</f>
        <v>DISTRITO NACIONAL</v>
      </c>
      <c r="B91" s="142">
        <v>823</v>
      </c>
      <c r="C91" s="146" t="str">
        <f>VLOOKUP(B91,'[1]LISTADO ATM'!$A$2:$B$822,2,0)</f>
        <v xml:space="preserve">ATM UNP El Carril (Haina) </v>
      </c>
      <c r="D91" s="164" t="s">
        <v>2433</v>
      </c>
      <c r="E91" s="150">
        <v>3335965903</v>
      </c>
    </row>
    <row r="92" spans="1:5" ht="18.75" customHeight="1" x14ac:dyDescent="0.25">
      <c r="A92" s="133" t="str">
        <f>VLOOKUP(B92,'[1]LISTADO ATM'!$A$2:$C$822,3,0)</f>
        <v>DISTRITO NACIONAL</v>
      </c>
      <c r="B92" s="142">
        <v>896</v>
      </c>
      <c r="C92" s="146" t="str">
        <f>VLOOKUP(B92,'[1]LISTADO ATM'!$A$2:$B$822,2,0)</f>
        <v xml:space="preserve">ATM Campamento Militar 16 de Agosto I </v>
      </c>
      <c r="D92" s="164" t="s">
        <v>2433</v>
      </c>
      <c r="E92" s="150">
        <v>3335965905</v>
      </c>
    </row>
    <row r="93" spans="1:5" ht="18" x14ac:dyDescent="0.25">
      <c r="A93" s="133" t="str">
        <f>VLOOKUP(B93,'[1]LISTADO ATM'!$A$2:$C$822,3,0)</f>
        <v>DISTRITO NACIONAL</v>
      </c>
      <c r="B93" s="142">
        <v>797</v>
      </c>
      <c r="C93" s="146" t="str">
        <f>VLOOKUP(B93,'[1]LISTADO ATM'!$A$2:$B$822,2,0)</f>
        <v>ATM Dirección de Jubilaciones y Pensiones</v>
      </c>
      <c r="D93" s="164" t="s">
        <v>2433</v>
      </c>
      <c r="E93" s="150">
        <v>3335965922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363</v>
      </c>
      <c r="C94" s="146" t="str">
        <f>VLOOKUP(B94,'[1]LISTADO ATM'!$A$2:$B$822,2,0)</f>
        <v>ATM S/M Bravo Villa Mella</v>
      </c>
      <c r="D94" s="164" t="s">
        <v>2433</v>
      </c>
      <c r="E94" s="150">
        <v>3335965925</v>
      </c>
    </row>
    <row r="95" spans="1:5" ht="18" x14ac:dyDescent="0.25">
      <c r="A95" s="133" t="str">
        <f>VLOOKUP(B95,'[1]LISTADO ATM'!$A$2:$C$822,3,0)</f>
        <v>DISTRITO NACIONAL</v>
      </c>
      <c r="B95" s="142">
        <v>983</v>
      </c>
      <c r="C95" s="146" t="str">
        <f>VLOOKUP(B95,'[1]LISTADO ATM'!$A$2:$B$822,2,0)</f>
        <v xml:space="preserve">ATM Bravo República de Colombia </v>
      </c>
      <c r="D95" s="164" t="s">
        <v>2433</v>
      </c>
      <c r="E95" s="150">
        <v>3335965928</v>
      </c>
    </row>
    <row r="96" spans="1:5" ht="18.75" customHeight="1" x14ac:dyDescent="0.25">
      <c r="A96" s="133" t="str">
        <f>VLOOKUP(B96,'[1]LISTADO ATM'!$A$2:$C$822,3,0)</f>
        <v>ESTE</v>
      </c>
      <c r="B96" s="142">
        <v>385</v>
      </c>
      <c r="C96" s="146" t="str">
        <f>VLOOKUP(B96,'[1]LISTADO ATM'!$A$2:$B$822,2,0)</f>
        <v xml:space="preserve">ATM Plaza Verón I </v>
      </c>
      <c r="D96" s="164" t="s">
        <v>2433</v>
      </c>
      <c r="E96" s="150">
        <v>3335965953</v>
      </c>
    </row>
    <row r="97" spans="1:5" ht="18" x14ac:dyDescent="0.25">
      <c r="A97" s="133" t="str">
        <f>VLOOKUP(B97,'[1]LISTADO ATM'!$A$2:$C$822,3,0)</f>
        <v>ESTE</v>
      </c>
      <c r="B97" s="142">
        <v>104</v>
      </c>
      <c r="C97" s="146" t="str">
        <f>VLOOKUP(B97,'[1]LISTADO ATM'!$A$2:$B$822,2,0)</f>
        <v xml:space="preserve">ATM Jumbo Higuey </v>
      </c>
      <c r="D97" s="164" t="s">
        <v>2433</v>
      </c>
      <c r="E97" s="150">
        <v>3335965964</v>
      </c>
    </row>
    <row r="98" spans="1:5" ht="18.75" customHeight="1" x14ac:dyDescent="0.25">
      <c r="A98" s="133" t="str">
        <f>VLOOKUP(B98,'[1]LISTADO ATM'!$A$2:$C$822,3,0)</f>
        <v>SUR</v>
      </c>
      <c r="B98" s="142">
        <v>512</v>
      </c>
      <c r="C98" s="146" t="str">
        <f>VLOOKUP(B98,'[1]LISTADO ATM'!$A$2:$B$822,2,0)</f>
        <v>ATM Plaza Jesús Ferreira</v>
      </c>
      <c r="D98" s="164" t="s">
        <v>2433</v>
      </c>
      <c r="E98" s="150">
        <v>3335965966</v>
      </c>
    </row>
    <row r="99" spans="1:5" ht="18.75" customHeight="1" x14ac:dyDescent="0.25">
      <c r="A99" s="133" t="str">
        <f>VLOOKUP(B99,'[1]LISTADO ATM'!$A$2:$C$822,3,0)</f>
        <v>NORTE</v>
      </c>
      <c r="B99" s="142">
        <v>728</v>
      </c>
      <c r="C99" s="146" t="str">
        <f>VLOOKUP(B99,'[1]LISTADO ATM'!$A$2:$B$822,2,0)</f>
        <v xml:space="preserve">ATM UNP La Vega Oficina Regional Norcentral </v>
      </c>
      <c r="D99" s="164" t="s">
        <v>2433</v>
      </c>
      <c r="E99" s="150">
        <v>3335965967</v>
      </c>
    </row>
    <row r="100" spans="1:5" ht="18" x14ac:dyDescent="0.25">
      <c r="A100" s="133" t="str">
        <f>VLOOKUP(B100,'[1]LISTADO ATM'!$A$2:$C$822,3,0)</f>
        <v>NORTE</v>
      </c>
      <c r="B100" s="142">
        <v>990</v>
      </c>
      <c r="C100" s="146" t="str">
        <f>VLOOKUP(B100,'[1]LISTADO ATM'!$A$2:$B$822,2,0)</f>
        <v xml:space="preserve">ATM Autoservicio Bonao II </v>
      </c>
      <c r="D100" s="164" t="s">
        <v>2433</v>
      </c>
      <c r="E100" s="150">
        <v>3335965968</v>
      </c>
    </row>
    <row r="101" spans="1:5" ht="18.75" customHeight="1" x14ac:dyDescent="0.25">
      <c r="A101" s="133" t="str">
        <f>VLOOKUP(B101,'[1]LISTADO ATM'!$A$2:$C$822,3,0)</f>
        <v>DISTRITO NACIONAL</v>
      </c>
      <c r="B101" s="142">
        <v>14</v>
      </c>
      <c r="C101" s="146" t="str">
        <f>VLOOKUP(B101,'[1]LISTADO ATM'!$A$2:$B$822,2,0)</f>
        <v xml:space="preserve">ATM Oficina Aeropuerto Las Américas I </v>
      </c>
      <c r="D101" s="164" t="s">
        <v>2433</v>
      </c>
      <c r="E101" s="150">
        <v>3335965987</v>
      </c>
    </row>
    <row r="102" spans="1:5" ht="18" x14ac:dyDescent="0.25">
      <c r="A102" s="133" t="str">
        <f>VLOOKUP(B102,'[1]LISTADO ATM'!$A$2:$C$822,3,0)</f>
        <v>SUR</v>
      </c>
      <c r="B102" s="142">
        <v>45</v>
      </c>
      <c r="C102" s="146" t="str">
        <f>VLOOKUP(B102,'[1]LISTADO ATM'!$A$2:$B$822,2,0)</f>
        <v xml:space="preserve">ATM Oficina Tamayo </v>
      </c>
      <c r="D102" s="164" t="s">
        <v>2433</v>
      </c>
      <c r="E102" s="150">
        <v>3335966042</v>
      </c>
    </row>
    <row r="103" spans="1:5" ht="18" x14ac:dyDescent="0.25">
      <c r="A103" s="133" t="str">
        <f>VLOOKUP(B103,'[1]LISTADO ATM'!$A$2:$C$822,3,0)</f>
        <v>SUR</v>
      </c>
      <c r="B103" s="142">
        <v>764</v>
      </c>
      <c r="C103" s="146" t="str">
        <f>VLOOKUP(B103,'[1]LISTADO ATM'!$A$2:$B$822,2,0)</f>
        <v xml:space="preserve">ATM Oficina Elías Piña </v>
      </c>
      <c r="D103" s="164" t="s">
        <v>2433</v>
      </c>
      <c r="E103" s="150">
        <v>3335965989</v>
      </c>
    </row>
    <row r="104" spans="1:5" ht="18" x14ac:dyDescent="0.25">
      <c r="A104" s="133" t="str">
        <f>VLOOKUP(B104,'[1]LISTADO ATM'!$A$2:$C$822,3,0)</f>
        <v>DISTRITO NACIONAL</v>
      </c>
      <c r="B104" s="142">
        <v>949</v>
      </c>
      <c r="C104" s="146" t="str">
        <f>VLOOKUP(B104,'[1]LISTADO ATM'!$A$2:$B$822,2,0)</f>
        <v xml:space="preserve">ATM S/M Bravo San Isidro Coral Mall </v>
      </c>
      <c r="D104" s="164" t="s">
        <v>2433</v>
      </c>
      <c r="E104" s="150">
        <v>3335965992</v>
      </c>
    </row>
    <row r="105" spans="1:5" ht="18" x14ac:dyDescent="0.25">
      <c r="A105" s="133" t="str">
        <f>VLOOKUP(B105,'[1]LISTADO ATM'!$A$2:$C$822,3,0)</f>
        <v>NORTE</v>
      </c>
      <c r="B105" s="142">
        <v>965</v>
      </c>
      <c r="C105" s="146" t="str">
        <f>VLOOKUP(B105,'[1]LISTADO ATM'!$A$2:$B$822,2,0)</f>
        <v xml:space="preserve">ATM S/M La Fuente FUN (Santiago) </v>
      </c>
      <c r="D105" s="164" t="s">
        <v>2433</v>
      </c>
      <c r="E105" s="150">
        <v>3335966007</v>
      </c>
    </row>
    <row r="106" spans="1:5" ht="18" x14ac:dyDescent="0.25">
      <c r="A106" s="133" t="str">
        <f>VLOOKUP(B106,'[1]LISTADO ATM'!$A$2:$C$822,3,0)</f>
        <v>ESTE</v>
      </c>
      <c r="B106" s="142">
        <v>158</v>
      </c>
      <c r="C106" s="146" t="str">
        <f>VLOOKUP(B106,'[1]LISTADO ATM'!$A$2:$B$822,2,0)</f>
        <v xml:space="preserve">ATM Oficina Romana Norte </v>
      </c>
      <c r="D106" s="164" t="s">
        <v>2433</v>
      </c>
      <c r="E106" s="150">
        <v>3335966014</v>
      </c>
    </row>
    <row r="107" spans="1:5" ht="18" x14ac:dyDescent="0.25">
      <c r="A107" s="133" t="str">
        <f>VLOOKUP(B107,'[1]LISTADO ATM'!$A$2:$C$822,3,0)</f>
        <v>DISTRITO NACIONAL</v>
      </c>
      <c r="B107" s="142">
        <v>889</v>
      </c>
      <c r="C107" s="146" t="str">
        <f>VLOOKUP(B107,'[1]LISTADO ATM'!$A$2:$B$822,2,0)</f>
        <v>ATM Oficina Plaza Lama Máximo Gómez II</v>
      </c>
      <c r="D107" s="164" t="s">
        <v>2433</v>
      </c>
      <c r="E107" s="150">
        <v>3335966021</v>
      </c>
    </row>
    <row r="108" spans="1:5" ht="18" x14ac:dyDescent="0.25">
      <c r="A108" s="133" t="str">
        <f>VLOOKUP(B108,'[1]LISTADO ATM'!$A$2:$C$822,3,0)</f>
        <v>SUR</v>
      </c>
      <c r="B108" s="142">
        <v>249</v>
      </c>
      <c r="C108" s="146" t="str">
        <f>VLOOKUP(B108,'[1]LISTADO ATM'!$A$2:$B$822,2,0)</f>
        <v xml:space="preserve">ATM Banco Agrícola Neiba </v>
      </c>
      <c r="D108" s="164" t="s">
        <v>2433</v>
      </c>
      <c r="E108" s="150">
        <v>3335966064</v>
      </c>
    </row>
    <row r="109" spans="1:5" ht="18" x14ac:dyDescent="0.25">
      <c r="A109" s="133" t="str">
        <f>VLOOKUP(B109,'[1]LISTADO ATM'!$A$2:$C$822,3,0)</f>
        <v>DISTRITO NACIONAL</v>
      </c>
      <c r="B109" s="142">
        <v>378</v>
      </c>
      <c r="C109" s="146" t="str">
        <f>VLOOKUP(B109,'[1]LISTADO ATM'!$A$2:$B$822,2,0)</f>
        <v>ATM UNP Villa Flores</v>
      </c>
      <c r="D109" s="164" t="s">
        <v>2433</v>
      </c>
      <c r="E109" s="150">
        <v>3335966066</v>
      </c>
    </row>
    <row r="110" spans="1:5" ht="18" x14ac:dyDescent="0.25">
      <c r="A110" s="133" t="str">
        <f>VLOOKUP(B110,'[1]LISTADO ATM'!$A$2:$C$822,3,0)</f>
        <v>DISTRITO NACIONAL</v>
      </c>
      <c r="B110" s="142">
        <v>234</v>
      </c>
      <c r="C110" s="146" t="str">
        <f>VLOOKUP(B110,'[1]LISTADO ATM'!$A$2:$B$822,2,0)</f>
        <v xml:space="preserve">ATM Oficina Boca Chica I </v>
      </c>
      <c r="D110" s="164" t="s">
        <v>2433</v>
      </c>
      <c r="E110" s="150">
        <v>3335966043</v>
      </c>
    </row>
    <row r="111" spans="1:5" ht="18" x14ac:dyDescent="0.25">
      <c r="A111" s="133" t="str">
        <f>VLOOKUP(B111,'[1]LISTADO ATM'!$A$2:$C$822,3,0)</f>
        <v>ESTE</v>
      </c>
      <c r="B111" s="142">
        <v>631</v>
      </c>
      <c r="C111" s="146" t="str">
        <f>VLOOKUP(B111,'[1]LISTADO ATM'!$A$2:$B$822,2,0)</f>
        <v xml:space="preserve">ATM ASOCODEQUI (San Pedro) </v>
      </c>
      <c r="D111" s="164" t="s">
        <v>2433</v>
      </c>
      <c r="E111" s="150">
        <v>3335966074</v>
      </c>
    </row>
    <row r="112" spans="1:5" ht="18" x14ac:dyDescent="0.25">
      <c r="A112" s="133" t="str">
        <f>VLOOKUP(B112,'[1]LISTADO ATM'!$A$2:$C$822,3,0)</f>
        <v>NORTE</v>
      </c>
      <c r="B112" s="142">
        <v>637</v>
      </c>
      <c r="C112" s="146" t="str">
        <f>VLOOKUP(B112,'[1]LISTADO ATM'!$A$2:$B$822,2,0)</f>
        <v xml:space="preserve">ATM UNP Monción </v>
      </c>
      <c r="D112" s="164" t="s">
        <v>2433</v>
      </c>
      <c r="E112" s="150">
        <v>3335966081</v>
      </c>
    </row>
    <row r="113" spans="1:5" ht="18" x14ac:dyDescent="0.25">
      <c r="A113" s="133" t="str">
        <f>VLOOKUP(B113,'[1]LISTADO ATM'!$A$2:$C$822,3,0)</f>
        <v>DISTRITO NACIONAL</v>
      </c>
      <c r="B113" s="142">
        <v>516</v>
      </c>
      <c r="C113" s="146" t="str">
        <f>VLOOKUP(B113,'[1]LISTADO ATM'!$A$2:$B$822,2,0)</f>
        <v xml:space="preserve">ATM Oficina Gascue </v>
      </c>
      <c r="D113" s="164" t="s">
        <v>2433</v>
      </c>
      <c r="E113" s="150">
        <v>3335966084</v>
      </c>
    </row>
    <row r="114" spans="1:5" ht="18" x14ac:dyDescent="0.25">
      <c r="A114" s="133" t="str">
        <f>VLOOKUP(B114,'[1]LISTADO ATM'!$A$2:$C$822,3,0)</f>
        <v>SUR</v>
      </c>
      <c r="B114" s="142">
        <v>582</v>
      </c>
      <c r="C114" s="146" t="str">
        <f>VLOOKUP(B114,'[1]LISTADO ATM'!$A$2:$B$822,2,0)</f>
        <v>ATM Estación Sabana Yegua</v>
      </c>
      <c r="D114" s="164" t="s">
        <v>2433</v>
      </c>
      <c r="E114" s="150">
        <v>3335966086</v>
      </c>
    </row>
    <row r="115" spans="1:5" ht="18" x14ac:dyDescent="0.25">
      <c r="A115" s="133" t="str">
        <f>VLOOKUP(B115,'[1]LISTADO ATM'!$A$2:$C$822,3,0)</f>
        <v>NORTE</v>
      </c>
      <c r="B115" s="142">
        <v>691</v>
      </c>
      <c r="C115" s="146" t="str">
        <f>VLOOKUP(B115,'[1]LISTADO ATM'!$A$2:$B$822,2,0)</f>
        <v>ATM Eco Petroleo Manzanillo</v>
      </c>
      <c r="D115" s="164" t="s">
        <v>2433</v>
      </c>
      <c r="E115" s="150">
        <v>3335966089</v>
      </c>
    </row>
    <row r="116" spans="1:5" ht="18.75" customHeight="1" x14ac:dyDescent="0.25">
      <c r="A116" s="133" t="str">
        <f>VLOOKUP(B116,'[1]LISTADO ATM'!$A$2:$C$822,3,0)</f>
        <v>NORTE</v>
      </c>
      <c r="B116" s="142">
        <v>985</v>
      </c>
      <c r="C116" s="146" t="str">
        <f>VLOOKUP(B116,'[1]LISTADO ATM'!$A$2:$B$822,2,0)</f>
        <v xml:space="preserve">ATM Oficina Dajabón II </v>
      </c>
      <c r="D116" s="164" t="s">
        <v>2433</v>
      </c>
      <c r="E116" s="150">
        <v>3335966091</v>
      </c>
    </row>
    <row r="117" spans="1:5" ht="18" x14ac:dyDescent="0.25">
      <c r="A117" s="133" t="str">
        <f>VLOOKUP(B117,'[1]LISTADO ATM'!$A$2:$C$822,3,0)</f>
        <v>DISTRITO NACIONAL</v>
      </c>
      <c r="B117" s="142">
        <v>415</v>
      </c>
      <c r="C117" s="146" t="str">
        <f>VLOOKUP(B117,'[1]LISTADO ATM'!$A$2:$B$822,2,0)</f>
        <v xml:space="preserve">ATM Autobanco San Martín I </v>
      </c>
      <c r="D117" s="164" t="s">
        <v>2433</v>
      </c>
      <c r="E117" s="150">
        <v>3335966100</v>
      </c>
    </row>
    <row r="118" spans="1:5" ht="18" x14ac:dyDescent="0.25">
      <c r="A118" s="133" t="str">
        <f>VLOOKUP(B118,'[1]LISTADO ATM'!$A$2:$C$822,3,0)</f>
        <v>NORTE</v>
      </c>
      <c r="B118" s="142">
        <v>606</v>
      </c>
      <c r="C118" s="146" t="str">
        <f>VLOOKUP(B118,'[1]LISTADO ATM'!$A$2:$B$822,2,0)</f>
        <v xml:space="preserve">ATM UNP Manolo Tavarez Justo </v>
      </c>
      <c r="D118" s="164" t="s">
        <v>2433</v>
      </c>
      <c r="E118" s="150">
        <v>3335966101</v>
      </c>
    </row>
    <row r="119" spans="1:5" ht="18" x14ac:dyDescent="0.25">
      <c r="A119" s="133" t="str">
        <f>VLOOKUP(B119,'[1]LISTADO ATM'!$A$2:$C$822,3,0)</f>
        <v>ESTE</v>
      </c>
      <c r="B119" s="142">
        <v>427</v>
      </c>
      <c r="C119" s="146" t="str">
        <f>VLOOKUP(B119,'[1]LISTADO ATM'!$A$2:$B$822,2,0)</f>
        <v xml:space="preserve">ATM Almacenes Iberia (Hato Mayor) </v>
      </c>
      <c r="D119" s="164" t="s">
        <v>2433</v>
      </c>
      <c r="E119" s="150">
        <v>3335966102</v>
      </c>
    </row>
    <row r="120" spans="1:5" ht="18" customHeight="1" x14ac:dyDescent="0.25">
      <c r="A120" s="133" t="str">
        <f>VLOOKUP(B120,'[1]LISTADO ATM'!$A$2:$C$822,3,0)</f>
        <v>NORTE</v>
      </c>
      <c r="B120" s="142">
        <v>796</v>
      </c>
      <c r="C120" s="146" t="str">
        <f>VLOOKUP(B120,'[1]LISTADO ATM'!$A$2:$B$822,2,0)</f>
        <v xml:space="preserve">ATM Oficina Plaza Ventura (Nagua) </v>
      </c>
      <c r="D120" s="164" t="s">
        <v>2433</v>
      </c>
      <c r="E120" s="150">
        <v>3335966103</v>
      </c>
    </row>
    <row r="121" spans="1:5" ht="18" x14ac:dyDescent="0.25">
      <c r="A121" s="133" t="str">
        <f>VLOOKUP(B121,'[1]LISTADO ATM'!$A$2:$C$822,3,0)</f>
        <v>SUR</v>
      </c>
      <c r="B121" s="142">
        <v>584</v>
      </c>
      <c r="C121" s="146" t="str">
        <f>VLOOKUP(B121,'[1]LISTADO ATM'!$A$2:$B$822,2,0)</f>
        <v xml:space="preserve">ATM Oficina San Cristóbal I </v>
      </c>
      <c r="D121" s="164" t="s">
        <v>2433</v>
      </c>
      <c r="E121" s="150">
        <v>3335966116</v>
      </c>
    </row>
    <row r="122" spans="1:5" ht="18" x14ac:dyDescent="0.25">
      <c r="A122" s="133" t="str">
        <f>VLOOKUP(B122,'[1]LISTADO ATM'!$A$2:$C$822,3,0)</f>
        <v>ESTE</v>
      </c>
      <c r="B122" s="142">
        <v>742</v>
      </c>
      <c r="C122" s="146" t="str">
        <f>VLOOKUP(B122,'[1]LISTADO ATM'!$A$2:$B$822,2,0)</f>
        <v xml:space="preserve">ATM Oficina Plaza del Rey (La Romana) </v>
      </c>
      <c r="D122" s="164" t="s">
        <v>2433</v>
      </c>
      <c r="E122" s="150">
        <v>3335966117</v>
      </c>
    </row>
    <row r="123" spans="1:5" ht="18.75" customHeight="1" x14ac:dyDescent="0.25">
      <c r="A123" s="133" t="str">
        <f>VLOOKUP(B123,'[1]LISTADO ATM'!$A$2:$C$822,3,0)</f>
        <v>NORTE</v>
      </c>
      <c r="B123" s="142">
        <v>40</v>
      </c>
      <c r="C123" s="146" t="str">
        <f>VLOOKUP(B123,'[1]LISTADO ATM'!$A$2:$B$822,2,0)</f>
        <v xml:space="preserve">ATM Oficina El Puñal </v>
      </c>
      <c r="D123" s="164" t="s">
        <v>2433</v>
      </c>
      <c r="E123" s="150">
        <v>3335966118</v>
      </c>
    </row>
    <row r="124" spans="1:5" ht="18" x14ac:dyDescent="0.25">
      <c r="A124" s="133" t="str">
        <f>VLOOKUP(B124,'[1]LISTADO ATM'!$A$2:$C$822,3,0)</f>
        <v>NORTE</v>
      </c>
      <c r="B124" s="142">
        <v>605</v>
      </c>
      <c r="C124" s="146" t="str">
        <f>VLOOKUP(B124,'[1]LISTADO ATM'!$A$2:$B$822,2,0)</f>
        <v xml:space="preserve">ATM Oficina Bonao I </v>
      </c>
      <c r="D124" s="164" t="s">
        <v>2433</v>
      </c>
      <c r="E124" s="150">
        <v>3335966120</v>
      </c>
    </row>
    <row r="125" spans="1:5" ht="18" x14ac:dyDescent="0.25">
      <c r="A125" s="133" t="str">
        <f>VLOOKUP(B125,'[1]LISTADO ATM'!$A$2:$C$822,3,0)</f>
        <v>DISTRITO NACIONAL</v>
      </c>
      <c r="B125" s="142">
        <v>410</v>
      </c>
      <c r="C125" s="146" t="str">
        <f>VLOOKUP(B125,'[1]LISTADO ATM'!$A$2:$B$822,2,0)</f>
        <v xml:space="preserve">ATM Oficina Las Palmas de Herrera II </v>
      </c>
      <c r="D125" s="164" t="s">
        <v>2433</v>
      </c>
      <c r="E125" s="150">
        <v>3335966123</v>
      </c>
    </row>
    <row r="126" spans="1:5" ht="18.75" customHeight="1" x14ac:dyDescent="0.25">
      <c r="A126" s="133" t="str">
        <f>VLOOKUP(B126,'[1]LISTADO ATM'!$A$2:$C$822,3,0)</f>
        <v>ESTE</v>
      </c>
      <c r="B126" s="142">
        <v>345</v>
      </c>
      <c r="C126" s="146" t="str">
        <f>VLOOKUP(B126,'[1]LISTADO ATM'!$A$2:$B$822,2,0)</f>
        <v>ATM Ofic. Yamasa II</v>
      </c>
      <c r="D126" s="164" t="s">
        <v>2433</v>
      </c>
      <c r="E126" s="150">
        <v>3335966230</v>
      </c>
    </row>
    <row r="127" spans="1:5" ht="18" x14ac:dyDescent="0.25">
      <c r="A127" s="133" t="str">
        <f>VLOOKUP(B127,'[1]LISTADO ATM'!$A$2:$C$822,3,0)</f>
        <v>DISTRITO NACIONAL</v>
      </c>
      <c r="B127" s="142">
        <v>564</v>
      </c>
      <c r="C127" s="146" t="str">
        <f>VLOOKUP(B127,'[1]LISTADO ATM'!$A$2:$B$822,2,0)</f>
        <v xml:space="preserve">ATM Ministerio de Agricultura </v>
      </c>
      <c r="D127" s="164" t="s">
        <v>2433</v>
      </c>
      <c r="E127" s="150">
        <v>3335966256</v>
      </c>
    </row>
    <row r="128" spans="1:5" ht="18" x14ac:dyDescent="0.25">
      <c r="A128" s="133" t="str">
        <f>VLOOKUP(B128,'[1]LISTADO ATM'!$A$2:$C$822,3,0)</f>
        <v>NORTE</v>
      </c>
      <c r="B128" s="142">
        <v>372</v>
      </c>
      <c r="C128" s="146" t="str">
        <f>VLOOKUP(B128,'[1]LISTADO ATM'!$A$2:$B$822,2,0)</f>
        <v>ATM Oficina Sánchez II</v>
      </c>
      <c r="D128" s="164" t="s">
        <v>2433</v>
      </c>
      <c r="E128" s="150">
        <v>3335966281</v>
      </c>
    </row>
    <row r="129" spans="1:5" ht="18" x14ac:dyDescent="0.25">
      <c r="A129" s="133" t="str">
        <f>VLOOKUP(B129,'[1]LISTADO ATM'!$A$2:$C$822,3,0)</f>
        <v>ESTE</v>
      </c>
      <c r="B129" s="142">
        <v>772</v>
      </c>
      <c r="C129" s="146" t="str">
        <f>VLOOKUP(B129,'[1]LISTADO ATM'!$A$2:$B$822,2,0)</f>
        <v xml:space="preserve">ATM UNP Yamasá </v>
      </c>
      <c r="D129" s="164" t="s">
        <v>2433</v>
      </c>
      <c r="E129" s="150">
        <v>3335966563</v>
      </c>
    </row>
    <row r="130" spans="1:5" ht="18" x14ac:dyDescent="0.25">
      <c r="A130" s="133" t="str">
        <f>VLOOKUP(B130,'[1]LISTADO ATM'!$A$2:$C$822,3,0)</f>
        <v>DISTRITO NACIONAL</v>
      </c>
      <c r="B130" s="142">
        <v>23</v>
      </c>
      <c r="C130" s="146" t="str">
        <f>VLOOKUP(B130,'[1]LISTADO ATM'!$A$2:$B$822,2,0)</f>
        <v xml:space="preserve">ATM Oficina México </v>
      </c>
      <c r="D130" s="164" t="s">
        <v>2433</v>
      </c>
      <c r="E130" s="150">
        <v>3335966579</v>
      </c>
    </row>
    <row r="131" spans="1:5" ht="18" x14ac:dyDescent="0.25">
      <c r="A131" s="133" t="str">
        <f>VLOOKUP(B131,'[1]LISTADO ATM'!$A$2:$C$822,3,0)</f>
        <v>DISTRITO NACIONAL</v>
      </c>
      <c r="B131" s="142">
        <v>590</v>
      </c>
      <c r="C131" s="146" t="str">
        <f>VLOOKUP(B131,'[1]LISTADO ATM'!$A$2:$B$822,2,0)</f>
        <v xml:space="preserve">ATM Olé Aut. Las Américas </v>
      </c>
      <c r="D131" s="164" t="s">
        <v>2433</v>
      </c>
      <c r="E131" s="150">
        <v>3335966601</v>
      </c>
    </row>
    <row r="132" spans="1:5" ht="18" x14ac:dyDescent="0.25">
      <c r="A132" s="133" t="str">
        <f>VLOOKUP(B132,'[1]LISTADO ATM'!$A$2:$C$822,3,0)</f>
        <v>DISTRITO NACIONAL</v>
      </c>
      <c r="B132" s="142">
        <v>743</v>
      </c>
      <c r="C132" s="146" t="str">
        <f>VLOOKUP(B132,'[1]LISTADO ATM'!$A$2:$B$822,2,0)</f>
        <v xml:space="preserve">ATM Oficina Los Frailes </v>
      </c>
      <c r="D132" s="164" t="s">
        <v>2433</v>
      </c>
      <c r="E132" s="150">
        <v>3335966699</v>
      </c>
    </row>
    <row r="133" spans="1:5" ht="18" x14ac:dyDescent="0.25">
      <c r="A133" s="133" t="str">
        <f>VLOOKUP(B133,'[1]LISTADO ATM'!$A$2:$C$822,3,0)</f>
        <v>NORTE</v>
      </c>
      <c r="B133" s="142">
        <v>189</v>
      </c>
      <c r="C133" s="146" t="str">
        <f>VLOOKUP(B133,'[1]LISTADO ATM'!$A$2:$B$822,2,0)</f>
        <v xml:space="preserve">ATM Comando Regional Cibao Central P.N. </v>
      </c>
      <c r="D133" s="164" t="s">
        <v>2433</v>
      </c>
      <c r="E133" s="150">
        <v>3335966707</v>
      </c>
    </row>
    <row r="134" spans="1:5" ht="18" x14ac:dyDescent="0.25">
      <c r="A134" s="133" t="str">
        <f>VLOOKUP(B134,'[1]LISTADO ATM'!$A$2:$C$822,3,0)</f>
        <v>DISTRITO NACIONAL</v>
      </c>
      <c r="B134" s="142">
        <v>325</v>
      </c>
      <c r="C134" s="146" t="str">
        <f>VLOOKUP(B134,'[1]LISTADO ATM'!$A$2:$B$822,2,0)</f>
        <v>ATM Casa Edwin</v>
      </c>
      <c r="D134" s="164" t="s">
        <v>2433</v>
      </c>
      <c r="E134" s="150">
        <v>3335966720</v>
      </c>
    </row>
    <row r="135" spans="1:5" ht="18" x14ac:dyDescent="0.25">
      <c r="A135" s="133" t="str">
        <f>VLOOKUP(B135,'[1]LISTADO ATM'!$A$2:$C$822,3,0)</f>
        <v>NORTE</v>
      </c>
      <c r="B135" s="142">
        <v>775</v>
      </c>
      <c r="C135" s="146" t="str">
        <f>VLOOKUP(B135,'[1]LISTADO ATM'!$A$2:$B$822,2,0)</f>
        <v xml:space="preserve">ATM S/M Lilo (Montecristi) </v>
      </c>
      <c r="D135" s="164" t="s">
        <v>2433</v>
      </c>
      <c r="E135" s="150">
        <v>3335966728</v>
      </c>
    </row>
    <row r="136" spans="1:5" ht="18" x14ac:dyDescent="0.25">
      <c r="A136" s="133" t="str">
        <f>VLOOKUP(B136,'[1]LISTADO ATM'!$A$2:$C$822,3,0)</f>
        <v>NORTE</v>
      </c>
      <c r="B136" s="142">
        <v>154</v>
      </c>
      <c r="C136" s="146" t="str">
        <f>VLOOKUP(B136,'[1]LISTADO ATM'!$A$2:$B$822,2,0)</f>
        <v xml:space="preserve">ATM Oficina Sánchez </v>
      </c>
      <c r="D136" s="164" t="s">
        <v>2433</v>
      </c>
      <c r="E136" s="150">
        <v>3335966977</v>
      </c>
    </row>
    <row r="137" spans="1:5" ht="18.75" customHeight="1" x14ac:dyDescent="0.25">
      <c r="A137" s="133" t="str">
        <f>VLOOKUP(B137,'[1]LISTADO ATM'!$A$2:$C$822,3,0)</f>
        <v>SUR</v>
      </c>
      <c r="B137" s="142">
        <v>48</v>
      </c>
      <c r="C137" s="146" t="str">
        <f>VLOOKUP(B137,'[1]LISTADO ATM'!$A$2:$B$822,2,0)</f>
        <v xml:space="preserve">ATM Autoservicio Neiba I </v>
      </c>
      <c r="D137" s="164" t="s">
        <v>2433</v>
      </c>
      <c r="E137" s="150">
        <v>3335967194</v>
      </c>
    </row>
    <row r="138" spans="1:5" ht="18" x14ac:dyDescent="0.25">
      <c r="A138" s="133" t="str">
        <f>VLOOKUP(B138,'[1]LISTADO ATM'!$A$2:$C$822,3,0)</f>
        <v>DISTRITO NACIONAL</v>
      </c>
      <c r="B138" s="142">
        <v>734</v>
      </c>
      <c r="C138" s="146" t="str">
        <f>VLOOKUP(B138,'[1]LISTADO ATM'!$A$2:$B$822,2,0)</f>
        <v xml:space="preserve">ATM Oficina Independencia I </v>
      </c>
      <c r="D138" s="164" t="s">
        <v>2433</v>
      </c>
      <c r="E138" s="150">
        <v>3335967198</v>
      </c>
    </row>
    <row r="139" spans="1:5" ht="18" x14ac:dyDescent="0.25">
      <c r="A139" s="133" t="str">
        <f>VLOOKUP(B139,'[1]LISTADO ATM'!$A$2:$C$822,3,0)</f>
        <v>ESTE</v>
      </c>
      <c r="B139" s="142">
        <v>608</v>
      </c>
      <c r="C139" s="146" t="str">
        <f>VLOOKUP(B139,'[1]LISTADO ATM'!$A$2:$B$822,2,0)</f>
        <v xml:space="preserve">ATM Oficina Jumbo (San Pedro) </v>
      </c>
      <c r="D139" s="164" t="s">
        <v>2433</v>
      </c>
      <c r="E139" s="150">
        <v>3335967203</v>
      </c>
    </row>
    <row r="140" spans="1:5" ht="18.75" customHeight="1" x14ac:dyDescent="0.25">
      <c r="A140" s="133" t="str">
        <f>VLOOKUP(B140,'[1]LISTADO ATM'!$A$2:$C$822,3,0)</f>
        <v>SUR</v>
      </c>
      <c r="B140" s="142">
        <v>750</v>
      </c>
      <c r="C140" s="146" t="str">
        <f>VLOOKUP(B140,'[1]LISTADO ATM'!$A$2:$B$822,2,0)</f>
        <v xml:space="preserve">ATM UNP Duvergé </v>
      </c>
      <c r="D140" s="164" t="s">
        <v>2433</v>
      </c>
      <c r="E140" s="150">
        <v>3335967215</v>
      </c>
    </row>
    <row r="141" spans="1:5" ht="18" customHeight="1" x14ac:dyDescent="0.25">
      <c r="A141" s="133" t="str">
        <f>VLOOKUP(B141,'[1]LISTADO ATM'!$A$2:$C$822,3,0)</f>
        <v>SUR</v>
      </c>
      <c r="B141" s="142">
        <v>873</v>
      </c>
      <c r="C141" s="146" t="str">
        <f>VLOOKUP(B141,'[1]LISTADO ATM'!$A$2:$B$822,2,0)</f>
        <v xml:space="preserve">ATM Centro de Caja San Cristóbal II </v>
      </c>
      <c r="D141" s="164" t="s">
        <v>2433</v>
      </c>
      <c r="E141" s="150">
        <v>3335967238</v>
      </c>
    </row>
    <row r="142" spans="1:5" ht="18" x14ac:dyDescent="0.25">
      <c r="A142" s="133" t="str">
        <f>VLOOKUP(B142,'[1]LISTADO ATM'!$A$2:$C$822,3,0)</f>
        <v>SUR</v>
      </c>
      <c r="B142" s="142">
        <v>84</v>
      </c>
      <c r="C142" s="146" t="str">
        <f>VLOOKUP(B142,'[1]LISTADO ATM'!$A$2:$B$822,2,0)</f>
        <v xml:space="preserve">ATM Oficina Multicentro Sirena San Cristóbal </v>
      </c>
      <c r="D142" s="164" t="s">
        <v>2433</v>
      </c>
      <c r="E142" s="150">
        <v>3335967242</v>
      </c>
    </row>
    <row r="143" spans="1:5" ht="18" x14ac:dyDescent="0.25">
      <c r="A143" s="133" t="str">
        <f>VLOOKUP(B143,'[1]LISTADO ATM'!$A$2:$C$822,3,0)</f>
        <v>SUR</v>
      </c>
      <c r="B143" s="142">
        <v>356</v>
      </c>
      <c r="C143" s="146" t="str">
        <f>VLOOKUP(B143,'[1]LISTADO ATM'!$A$2:$B$822,2,0)</f>
        <v xml:space="preserve">ATM Estación Sigma (San Cristóbal) </v>
      </c>
      <c r="D143" s="164" t="s">
        <v>2433</v>
      </c>
      <c r="E143" s="150">
        <v>3335967251</v>
      </c>
    </row>
    <row r="144" spans="1:5" ht="18" x14ac:dyDescent="0.25">
      <c r="A144" s="133" t="str">
        <f>VLOOKUP(B144,'[1]LISTADO ATM'!$A$2:$C$822,3,0)</f>
        <v>NORTE</v>
      </c>
      <c r="B144" s="142">
        <v>350</v>
      </c>
      <c r="C144" s="146" t="str">
        <f>VLOOKUP(B144,'[1]LISTADO ATM'!$A$2:$B$822,2,0)</f>
        <v xml:space="preserve">ATM Oficina Villa Tapia </v>
      </c>
      <c r="D144" s="164" t="s">
        <v>2433</v>
      </c>
      <c r="E144" s="150">
        <v>3335967263</v>
      </c>
    </row>
    <row r="145" spans="1:5" ht="18" x14ac:dyDescent="0.25">
      <c r="A145" s="133" t="str">
        <f>VLOOKUP(B145,'[1]LISTADO ATM'!$A$2:$C$822,3,0)</f>
        <v>NORTE</v>
      </c>
      <c r="B145" s="142">
        <v>304</v>
      </c>
      <c r="C145" s="146" t="str">
        <f>VLOOKUP(B145,'[1]LISTADO ATM'!$A$2:$B$822,2,0)</f>
        <v xml:space="preserve">ATM Multicentro La Sirena Estrella Sadhala </v>
      </c>
      <c r="D145" s="164" t="s">
        <v>2433</v>
      </c>
      <c r="E145" s="150">
        <v>3335967266</v>
      </c>
    </row>
    <row r="146" spans="1:5" ht="18" x14ac:dyDescent="0.25">
      <c r="A146" s="133" t="str">
        <f>VLOOKUP(B146,'[1]LISTADO ATM'!$A$2:$C$822,3,0)</f>
        <v>DISTRITO NACIONAL</v>
      </c>
      <c r="B146" s="142">
        <v>422</v>
      </c>
      <c r="C146" s="146" t="str">
        <f>VLOOKUP(B146,'[1]LISTADO ATM'!$A$2:$B$822,2,0)</f>
        <v xml:space="preserve">ATM Olé Manoguayabo </v>
      </c>
      <c r="D146" s="164" t="s">
        <v>2433</v>
      </c>
      <c r="E146" s="150">
        <v>3335967270</v>
      </c>
    </row>
    <row r="147" spans="1:5" ht="18" x14ac:dyDescent="0.25">
      <c r="A147" s="133" t="str">
        <f>VLOOKUP(B147,'[1]LISTADO ATM'!$A$2:$C$822,3,0)</f>
        <v>DISTRITO NACIONAL</v>
      </c>
      <c r="B147" s="142">
        <v>354</v>
      </c>
      <c r="C147" s="146" t="str">
        <f>VLOOKUP(B147,'[1]LISTADO ATM'!$A$2:$B$822,2,0)</f>
        <v xml:space="preserve">ATM Oficina Núñez de Cáceres II </v>
      </c>
      <c r="D147" s="164" t="s">
        <v>2433</v>
      </c>
      <c r="E147" s="150">
        <v>3335967271</v>
      </c>
    </row>
    <row r="148" spans="1:5" ht="18" x14ac:dyDescent="0.25">
      <c r="A148" s="133" t="str">
        <f>VLOOKUP(B148,'[1]LISTADO ATM'!$A$2:$C$822,3,0)</f>
        <v>DISTRITO NACIONAL</v>
      </c>
      <c r="B148" s="142">
        <v>486</v>
      </c>
      <c r="C148" s="146" t="str">
        <f>VLOOKUP(B148,'[1]LISTADO ATM'!$A$2:$B$822,2,0)</f>
        <v xml:space="preserve">ATM Olé La Caleta </v>
      </c>
      <c r="D148" s="164" t="s">
        <v>2433</v>
      </c>
      <c r="E148" s="150">
        <v>3335967274</v>
      </c>
    </row>
    <row r="149" spans="1:5" ht="18" x14ac:dyDescent="0.25">
      <c r="A149" s="133" t="e">
        <f>VLOOKUP(B149,'[1]LISTADO ATM'!$A$2:$C$822,3,0)</f>
        <v>#N/A</v>
      </c>
      <c r="B149" s="142"/>
      <c r="C149" s="146" t="e">
        <f>VLOOKUP(B149,'[1]LISTADO ATM'!$A$2:$B$822,2,0)</f>
        <v>#N/A</v>
      </c>
      <c r="D149" s="129"/>
      <c r="E149" s="150"/>
    </row>
    <row r="150" spans="1:5" ht="18.75" thickBot="1" x14ac:dyDescent="0.3">
      <c r="A150" s="133" t="e">
        <f>VLOOKUP(B150,'[1]LISTADO ATM'!$A$2:$C$822,3,0)</f>
        <v>#N/A</v>
      </c>
      <c r="B150" s="142"/>
      <c r="C150" s="146" t="e">
        <f>VLOOKUP(B150,'[1]LISTADO ATM'!$A$2:$B$822,2,0)</f>
        <v>#N/A</v>
      </c>
      <c r="D150" s="129"/>
      <c r="E150" s="136"/>
    </row>
    <row r="151" spans="1:5" ht="18.75" thickBot="1" x14ac:dyDescent="0.3">
      <c r="A151" s="137"/>
      <c r="B151" s="165">
        <f>COUNT(B74:B150)</f>
        <v>75</v>
      </c>
      <c r="C151" s="128"/>
      <c r="D151" s="128"/>
      <c r="E151" s="128"/>
    </row>
    <row r="152" spans="1:5" ht="15.75" thickBot="1" x14ac:dyDescent="0.3">
      <c r="A152" s="116"/>
      <c r="B152" s="144"/>
      <c r="C152" s="116"/>
      <c r="D152" s="116"/>
      <c r="E152" s="121"/>
    </row>
    <row r="153" spans="1:5" ht="18.75" thickBot="1" x14ac:dyDescent="0.3">
      <c r="A153" s="184" t="s">
        <v>2475</v>
      </c>
      <c r="B153" s="185"/>
      <c r="C153" s="185"/>
      <c r="D153" s="185"/>
      <c r="E153" s="186"/>
    </row>
    <row r="154" spans="1:5" ht="18" x14ac:dyDescent="0.25">
      <c r="A154" s="118" t="s">
        <v>15</v>
      </c>
      <c r="B154" s="126" t="s">
        <v>2412</v>
      </c>
      <c r="C154" s="118" t="s">
        <v>46</v>
      </c>
      <c r="D154" s="118" t="s">
        <v>2415</v>
      </c>
      <c r="E154" s="126" t="s">
        <v>2413</v>
      </c>
    </row>
    <row r="155" spans="1:5" ht="18" x14ac:dyDescent="0.25">
      <c r="A155" s="133" t="str">
        <f>VLOOKUP(B155,'[1]LISTADO ATM'!$A$2:$C$822,3,0)</f>
        <v>DISTRITO NACIONAL</v>
      </c>
      <c r="B155" s="141">
        <v>676</v>
      </c>
      <c r="C155" s="136" t="str">
        <f>VLOOKUP(B155,'[1]LISTADO ATM'!$A$2:$B$822,2,0)</f>
        <v>ATM S/M Bravo Colina Del Oeste</v>
      </c>
      <c r="D155" s="133" t="s">
        <v>2475</v>
      </c>
      <c r="E155" s="150">
        <v>3335965885</v>
      </c>
    </row>
    <row r="156" spans="1:5" ht="18" x14ac:dyDescent="0.25">
      <c r="A156" s="133" t="str">
        <f>VLOOKUP(B156,'[1]LISTADO ATM'!$A$2:$C$822,3,0)</f>
        <v>DISTRITO NACIONAL</v>
      </c>
      <c r="B156" s="141">
        <v>347</v>
      </c>
      <c r="C156" s="136" t="str">
        <f>VLOOKUP(B156,'[1]LISTADO ATM'!$A$2:$B$822,2,0)</f>
        <v>ATM Patio de Colombia</v>
      </c>
      <c r="D156" s="133" t="s">
        <v>2475</v>
      </c>
      <c r="E156" s="150">
        <v>3335965893</v>
      </c>
    </row>
    <row r="157" spans="1:5" ht="18" x14ac:dyDescent="0.25">
      <c r="A157" s="133" t="str">
        <f>VLOOKUP(B157,'[1]LISTADO ATM'!$A$2:$C$822,3,0)</f>
        <v>DISTRITO NACIONAL</v>
      </c>
      <c r="B157" s="141">
        <v>567</v>
      </c>
      <c r="C157" s="136" t="str">
        <f>VLOOKUP(B157,'[1]LISTADO ATM'!$A$2:$B$822,2,0)</f>
        <v xml:space="preserve">ATM Oficina Máximo Gómez </v>
      </c>
      <c r="D157" s="133" t="s">
        <v>2475</v>
      </c>
      <c r="E157" s="150">
        <v>3335965895</v>
      </c>
    </row>
    <row r="158" spans="1:5" ht="18" x14ac:dyDescent="0.25">
      <c r="A158" s="133" t="str">
        <f>VLOOKUP(B158,'[1]LISTADO ATM'!$A$2:$C$822,3,0)</f>
        <v>NORTE</v>
      </c>
      <c r="B158" s="141">
        <v>942</v>
      </c>
      <c r="C158" s="136" t="str">
        <f>VLOOKUP(B158,'[1]LISTADO ATM'!$A$2:$B$822,2,0)</f>
        <v xml:space="preserve">ATM Estación Texaco La Vega </v>
      </c>
      <c r="D158" s="133" t="s">
        <v>2475</v>
      </c>
      <c r="E158" s="150">
        <v>3335965907</v>
      </c>
    </row>
    <row r="159" spans="1:5" ht="18.75" customHeight="1" x14ac:dyDescent="0.25">
      <c r="A159" s="133" t="str">
        <f>VLOOKUP(B159,'[1]LISTADO ATM'!$A$2:$C$822,3,0)</f>
        <v>DISTRITO NACIONAL</v>
      </c>
      <c r="B159" s="141">
        <v>821</v>
      </c>
      <c r="C159" s="136" t="str">
        <f>VLOOKUP(B159,'[1]LISTADO ATM'!$A$2:$B$822,2,0)</f>
        <v xml:space="preserve">ATM S/M Bravo Churchill </v>
      </c>
      <c r="D159" s="133" t="s">
        <v>2475</v>
      </c>
      <c r="E159" s="150">
        <v>3335965927</v>
      </c>
    </row>
    <row r="160" spans="1:5" ht="18" x14ac:dyDescent="0.25">
      <c r="A160" s="133" t="str">
        <f>VLOOKUP(B160,'[1]LISTADO ATM'!$A$2:$C$822,3,0)</f>
        <v>DISTRITO NACIONAL</v>
      </c>
      <c r="B160" s="141">
        <v>572</v>
      </c>
      <c r="C160" s="136" t="str">
        <f>VLOOKUP(B160,'[1]LISTADO ATM'!$A$2:$B$822,2,0)</f>
        <v xml:space="preserve">ATM Olé Ovando </v>
      </c>
      <c r="D160" s="133" t="s">
        <v>2475</v>
      </c>
      <c r="E160" s="150">
        <v>3335965933</v>
      </c>
    </row>
    <row r="161" spans="1:5" ht="18" x14ac:dyDescent="0.25">
      <c r="A161" s="133" t="str">
        <f>VLOOKUP(B161,'[1]LISTADO ATM'!$A$2:$C$822,3,0)</f>
        <v>DISTRITO NACIONAL</v>
      </c>
      <c r="B161" s="141">
        <v>406</v>
      </c>
      <c r="C161" s="136" t="str">
        <f>VLOOKUP(B161,'[1]LISTADO ATM'!$A$2:$B$822,2,0)</f>
        <v xml:space="preserve">ATM UNP Plaza Lama Máximo Gómez </v>
      </c>
      <c r="D161" s="133" t="s">
        <v>2475</v>
      </c>
      <c r="E161" s="150">
        <v>3335965965</v>
      </c>
    </row>
    <row r="162" spans="1:5" ht="18.75" customHeight="1" x14ac:dyDescent="0.25">
      <c r="A162" s="133" t="str">
        <f>VLOOKUP(B162,'[1]LISTADO ATM'!$A$2:$C$822,3,0)</f>
        <v>DISTRITO NACIONAL</v>
      </c>
      <c r="B162" s="141">
        <v>231</v>
      </c>
      <c r="C162" s="136" t="str">
        <f>VLOOKUP(B162,'[1]LISTADO ATM'!$A$2:$B$822,2,0)</f>
        <v xml:space="preserve">ATM Oficina Zona Oriental </v>
      </c>
      <c r="D162" s="133" t="s">
        <v>2475</v>
      </c>
      <c r="E162" s="150">
        <v>3335965998</v>
      </c>
    </row>
    <row r="163" spans="1:5" ht="18" x14ac:dyDescent="0.25">
      <c r="A163" s="133" t="str">
        <f>VLOOKUP(B163,'[1]LISTADO ATM'!$A$2:$C$822,3,0)</f>
        <v>ESTE</v>
      </c>
      <c r="B163" s="141">
        <v>368</v>
      </c>
      <c r="C163" s="136" t="str">
        <f>VLOOKUP(B163,'[1]LISTADO ATM'!$A$2:$B$822,2,0)</f>
        <v>ATM Ayuntamiento Peralvillo</v>
      </c>
      <c r="D163" s="133" t="s">
        <v>2475</v>
      </c>
      <c r="E163" s="150">
        <v>3335965999</v>
      </c>
    </row>
    <row r="164" spans="1:5" ht="18" x14ac:dyDescent="0.25">
      <c r="A164" s="133" t="str">
        <f>VLOOKUP(B164,'[1]LISTADO ATM'!$A$2:$C$822,3,0)</f>
        <v>DISTRITO NACIONAL</v>
      </c>
      <c r="B164" s="141">
        <v>539</v>
      </c>
      <c r="C164" s="136" t="str">
        <f>VLOOKUP(B164,'[1]LISTADO ATM'!$A$2:$B$822,2,0)</f>
        <v>ATM S/M La Cadena Los Proceres</v>
      </c>
      <c r="D164" s="133" t="s">
        <v>2475</v>
      </c>
      <c r="E164" s="150">
        <v>3335966000</v>
      </c>
    </row>
    <row r="165" spans="1:5" ht="18" x14ac:dyDescent="0.25">
      <c r="A165" s="133" t="str">
        <f>VLOOKUP(B165,'[1]LISTADO ATM'!$A$2:$C$822,3,0)</f>
        <v>DISTRITO NACIONAL</v>
      </c>
      <c r="B165" s="141">
        <v>267</v>
      </c>
      <c r="C165" s="136" t="str">
        <f>VLOOKUP(B165,'[1]LISTADO ATM'!$A$2:$B$822,2,0)</f>
        <v xml:space="preserve">ATM Centro de Caja México </v>
      </c>
      <c r="D165" s="133" t="s">
        <v>2475</v>
      </c>
      <c r="E165" s="150">
        <v>3335966016</v>
      </c>
    </row>
    <row r="166" spans="1:5" ht="18" x14ac:dyDescent="0.25">
      <c r="A166" s="133" t="str">
        <f>VLOOKUP(B166,'[1]LISTADO ATM'!$A$2:$C$822,3,0)</f>
        <v>DISTRITO NACIONAL</v>
      </c>
      <c r="B166" s="141">
        <v>300</v>
      </c>
      <c r="C166" s="136" t="str">
        <f>VLOOKUP(B166,'[1]LISTADO ATM'!$A$2:$B$822,2,0)</f>
        <v xml:space="preserve">ATM S/M Aprezio Los Guaricanos </v>
      </c>
      <c r="D166" s="133" t="s">
        <v>2475</v>
      </c>
      <c r="E166" s="150">
        <v>3335966018</v>
      </c>
    </row>
    <row r="167" spans="1:5" ht="18" x14ac:dyDescent="0.25">
      <c r="A167" s="133" t="str">
        <f>VLOOKUP(B167,'[1]LISTADO ATM'!$A$2:$C$822,3,0)</f>
        <v>NORTE</v>
      </c>
      <c r="B167" s="141">
        <v>383</v>
      </c>
      <c r="C167" s="136" t="str">
        <f>VLOOKUP(B167,'[1]LISTADO ATM'!$A$2:$B$822,2,0)</f>
        <v>ATM S/M Daniel (Dajabón)</v>
      </c>
      <c r="D167" s="133" t="s">
        <v>2475</v>
      </c>
      <c r="E167" s="150">
        <v>3335966039</v>
      </c>
    </row>
    <row r="168" spans="1:5" ht="18" x14ac:dyDescent="0.25">
      <c r="A168" s="133" t="str">
        <f>VLOOKUP(B168,'[1]LISTADO ATM'!$A$2:$C$822,3,0)</f>
        <v>NORTE</v>
      </c>
      <c r="B168" s="141">
        <v>73</v>
      </c>
      <c r="C168" s="136" t="str">
        <f>VLOOKUP(B168,'[1]LISTADO ATM'!$A$2:$B$822,2,0)</f>
        <v xml:space="preserve">ATM Oficina Playa Dorada </v>
      </c>
      <c r="D168" s="133" t="s">
        <v>2475</v>
      </c>
      <c r="E168" s="150">
        <v>3335965995</v>
      </c>
    </row>
    <row r="169" spans="1:5" ht="18" x14ac:dyDescent="0.25">
      <c r="A169" s="133" t="str">
        <f>VLOOKUP(B169,'[1]LISTADO ATM'!$A$2:$C$822,3,0)</f>
        <v>DISTRITO NACIONAL</v>
      </c>
      <c r="B169" s="141">
        <v>194</v>
      </c>
      <c r="C169" s="136" t="str">
        <f>VLOOKUP(B169,'[1]LISTADO ATM'!$A$2:$B$822,2,0)</f>
        <v xml:space="preserve">ATM UNP Pantoja </v>
      </c>
      <c r="D169" s="133" t="s">
        <v>2475</v>
      </c>
      <c r="E169" s="150">
        <v>3335966063</v>
      </c>
    </row>
    <row r="170" spans="1:5" ht="18" x14ac:dyDescent="0.25">
      <c r="A170" s="133" t="str">
        <f>VLOOKUP(B170,'[1]LISTADO ATM'!$A$2:$C$822,3,0)</f>
        <v>NORTE</v>
      </c>
      <c r="B170" s="141">
        <v>395</v>
      </c>
      <c r="C170" s="136" t="str">
        <f>VLOOKUP(B170,'[1]LISTADO ATM'!$A$2:$B$822,2,0)</f>
        <v xml:space="preserve">ATM UNP Sabana Iglesia </v>
      </c>
      <c r="D170" s="133" t="s">
        <v>2475</v>
      </c>
      <c r="E170" s="150">
        <v>3335966067</v>
      </c>
    </row>
    <row r="171" spans="1:5" ht="18" x14ac:dyDescent="0.25">
      <c r="A171" s="133" t="str">
        <f>VLOOKUP(B171,'[1]LISTADO ATM'!$A$2:$C$822,3,0)</f>
        <v>ESTE</v>
      </c>
      <c r="B171" s="141">
        <v>673</v>
      </c>
      <c r="C171" s="136" t="str">
        <f>VLOOKUP(B171,'[1]LISTADO ATM'!$A$2:$B$822,2,0)</f>
        <v>ATM Clínica Dr. Cruz Jiminián</v>
      </c>
      <c r="D171" s="133" t="s">
        <v>2475</v>
      </c>
      <c r="E171" s="150">
        <v>3335966080</v>
      </c>
    </row>
    <row r="172" spans="1:5" ht="18" x14ac:dyDescent="0.25">
      <c r="A172" s="133" t="str">
        <f>VLOOKUP(B172,'[1]LISTADO ATM'!$A$2:$C$822,3,0)</f>
        <v>NORTE</v>
      </c>
      <c r="B172" s="141">
        <v>454</v>
      </c>
      <c r="C172" s="136" t="str">
        <f>VLOOKUP(B172,'[1]LISTADO ATM'!$A$2:$B$822,2,0)</f>
        <v>ATM Partido Dajabón</v>
      </c>
      <c r="D172" s="133" t="s">
        <v>2475</v>
      </c>
      <c r="E172" s="150">
        <v>3335966082</v>
      </c>
    </row>
    <row r="173" spans="1:5" ht="18" x14ac:dyDescent="0.25">
      <c r="A173" s="133" t="str">
        <f>VLOOKUP(B173,'[1]LISTADO ATM'!$A$2:$C$822,3,0)</f>
        <v>NORTE</v>
      </c>
      <c r="B173" s="141">
        <v>500</v>
      </c>
      <c r="C173" s="136" t="str">
        <f>VLOOKUP(B173,'[1]LISTADO ATM'!$A$2:$B$822,2,0)</f>
        <v xml:space="preserve">ATM UNP Cutupú </v>
      </c>
      <c r="D173" s="133" t="s">
        <v>2475</v>
      </c>
      <c r="E173" s="150">
        <v>3335966088</v>
      </c>
    </row>
    <row r="174" spans="1:5" ht="18" x14ac:dyDescent="0.25">
      <c r="A174" s="133" t="str">
        <f>VLOOKUP(B174,'[1]LISTADO ATM'!$A$2:$C$822,3,0)</f>
        <v>DISTRITO NACIONAL</v>
      </c>
      <c r="B174" s="141">
        <v>407</v>
      </c>
      <c r="C174" s="136" t="str">
        <f>VLOOKUP(B174,'[1]LISTADO ATM'!$A$2:$B$822,2,0)</f>
        <v xml:space="preserve">ATM Multicentro La Sirena Villa Mella </v>
      </c>
      <c r="D174" s="133" t="s">
        <v>2475</v>
      </c>
      <c r="E174" s="150">
        <v>3335966090</v>
      </c>
    </row>
    <row r="175" spans="1:5" ht="18" x14ac:dyDescent="0.25">
      <c r="A175" s="133" t="str">
        <f>VLOOKUP(B175,'[1]LISTADO ATM'!$A$2:$C$822,3,0)</f>
        <v>NORTE</v>
      </c>
      <c r="B175" s="141">
        <v>894</v>
      </c>
      <c r="C175" s="136" t="str">
        <f>VLOOKUP(B175,'[1]LISTADO ATM'!$A$2:$B$822,2,0)</f>
        <v>ATM Eco Petroleo Estero Hondo</v>
      </c>
      <c r="D175" s="133" t="s">
        <v>2475</v>
      </c>
      <c r="E175" s="150">
        <v>3335966093</v>
      </c>
    </row>
    <row r="176" spans="1:5" ht="18" x14ac:dyDescent="0.25">
      <c r="A176" s="133" t="str">
        <f>VLOOKUP(B176,'[1]LISTADO ATM'!$A$2:$C$822,3,0)</f>
        <v>DISTRITO NACIONAL</v>
      </c>
      <c r="B176" s="141">
        <v>684</v>
      </c>
      <c r="C176" s="136" t="str">
        <f>VLOOKUP(B176,'[1]LISTADO ATM'!$A$2:$B$822,2,0)</f>
        <v>ATM Estación Texaco Prolongación 27 Febrero</v>
      </c>
      <c r="D176" s="133" t="s">
        <v>2475</v>
      </c>
      <c r="E176" s="150">
        <v>3335966109</v>
      </c>
    </row>
    <row r="177" spans="1:5" ht="18" x14ac:dyDescent="0.25">
      <c r="A177" s="133" t="str">
        <f>VLOOKUP(B177,'[1]LISTADO ATM'!$A$2:$C$822,3,0)</f>
        <v>SUR</v>
      </c>
      <c r="B177" s="142">
        <v>825</v>
      </c>
      <c r="C177" s="136" t="str">
        <f>VLOOKUP(B177,'[1]LISTADO ATM'!$A$2:$B$822,2,0)</f>
        <v xml:space="preserve">ATM Estacion Eco Cibeles (Las Matas de Farfán) </v>
      </c>
      <c r="D177" s="133" t="s">
        <v>2475</v>
      </c>
      <c r="E177" s="150">
        <v>3335966112</v>
      </c>
    </row>
    <row r="178" spans="1:5" ht="18" x14ac:dyDescent="0.25">
      <c r="A178" s="133" t="e">
        <f>VLOOKUP(B178,'[1]LISTADO ATM'!$A$2:$C$822,3,0)</f>
        <v>#N/A</v>
      </c>
      <c r="B178" s="141">
        <v>995</v>
      </c>
      <c r="C178" s="136" t="e">
        <f>VLOOKUP(B178,'[1]LISTADO ATM'!$A$2:$B$822,2,0)</f>
        <v>#N/A</v>
      </c>
      <c r="D178" s="133" t="s">
        <v>2475</v>
      </c>
      <c r="E178" s="150">
        <v>3335966125</v>
      </c>
    </row>
    <row r="179" spans="1:5" ht="18" x14ac:dyDescent="0.25">
      <c r="A179" s="133" t="str">
        <f>VLOOKUP(B179,'[1]LISTADO ATM'!$A$2:$C$822,3,0)</f>
        <v>DISTRITO NACIONAL</v>
      </c>
      <c r="B179" s="141">
        <v>970</v>
      </c>
      <c r="C179" s="136" t="str">
        <f>VLOOKUP(B179,'[1]LISTADO ATM'!$A$2:$B$822,2,0)</f>
        <v xml:space="preserve">ATM S/M Olé Haina </v>
      </c>
      <c r="D179" s="133" t="s">
        <v>2475</v>
      </c>
      <c r="E179" s="150">
        <v>3335966713</v>
      </c>
    </row>
    <row r="180" spans="1:5" ht="18" x14ac:dyDescent="0.25">
      <c r="A180" s="133" t="str">
        <f>VLOOKUP(B180,'[1]LISTADO ATM'!$A$2:$C$822,3,0)</f>
        <v>SUR</v>
      </c>
      <c r="B180" s="141">
        <v>766</v>
      </c>
      <c r="C180" s="136" t="str">
        <f>VLOOKUP(B180,'[1]LISTADO ATM'!$A$2:$B$822,2,0)</f>
        <v xml:space="preserve">ATM Oficina Azua II </v>
      </c>
      <c r="D180" s="133" t="s">
        <v>2475</v>
      </c>
      <c r="E180" s="150">
        <v>3335966969</v>
      </c>
    </row>
    <row r="181" spans="1:5" ht="18" x14ac:dyDescent="0.25">
      <c r="A181" s="133" t="str">
        <f>VLOOKUP(B181,'[1]LISTADO ATM'!$A$2:$C$822,3,0)</f>
        <v>NORTE</v>
      </c>
      <c r="B181" s="141">
        <v>282</v>
      </c>
      <c r="C181" s="136" t="str">
        <f>VLOOKUP(B181,'[1]LISTADO ATM'!$A$2:$B$822,2,0)</f>
        <v xml:space="preserve">ATM Autobanco Nibaje </v>
      </c>
      <c r="D181" s="133" t="s">
        <v>2475</v>
      </c>
      <c r="E181" s="150">
        <v>3335967225</v>
      </c>
    </row>
    <row r="182" spans="1:5" ht="18.75" thickBot="1" x14ac:dyDescent="0.3">
      <c r="A182" s="133" t="str">
        <f>VLOOKUP(B182,'[1]LISTADO ATM'!$A$2:$C$822,3,0)</f>
        <v>SUR</v>
      </c>
      <c r="B182" s="141">
        <v>131</v>
      </c>
      <c r="C182" s="136" t="str">
        <f>VLOOKUP(B182,'[1]LISTADO ATM'!$A$2:$B$822,2,0)</f>
        <v xml:space="preserve">ATM Oficina Baní I </v>
      </c>
      <c r="D182" s="133"/>
      <c r="E182" s="166">
        <v>3335967301</v>
      </c>
    </row>
    <row r="183" spans="1:5" ht="18.75" thickBot="1" x14ac:dyDescent="0.3">
      <c r="A183" s="133" t="str">
        <f>VLOOKUP(B183,'[1]LISTADO ATM'!$A$2:$C$822,3,0)</f>
        <v>SUR</v>
      </c>
      <c r="B183" s="141">
        <v>455</v>
      </c>
      <c r="C183" s="136" t="str">
        <f>VLOOKUP(B183,'[1]LISTADO ATM'!$A$2:$B$822,2,0)</f>
        <v xml:space="preserve">ATM Oficina Baní II </v>
      </c>
      <c r="D183" s="133"/>
      <c r="E183" s="166">
        <v>3335967307</v>
      </c>
    </row>
    <row r="184" spans="1:5" ht="18" x14ac:dyDescent="0.25">
      <c r="A184" s="133" t="e">
        <f>VLOOKUP(B184,'[1]LISTADO ATM'!$A$2:$C$822,3,0)</f>
        <v>#N/A</v>
      </c>
      <c r="B184" s="141"/>
      <c r="C184" s="136" t="e">
        <f>VLOOKUP(B184,'[1]LISTADO ATM'!$A$2:$B$822,2,0)</f>
        <v>#N/A</v>
      </c>
      <c r="D184" s="133"/>
      <c r="E184" s="136"/>
    </row>
    <row r="185" spans="1:5" ht="18.75" thickBot="1" x14ac:dyDescent="0.3">
      <c r="A185" s="133" t="e">
        <f>VLOOKUP(B185,'[1]LISTADO ATM'!$A$2:$C$822,3,0)</f>
        <v>#N/A</v>
      </c>
      <c r="B185" s="141"/>
      <c r="C185" s="136" t="e">
        <f>VLOOKUP(B185,'[1]LISTADO ATM'!$A$2:$B$822,2,0)</f>
        <v>#N/A</v>
      </c>
      <c r="D185" s="133"/>
      <c r="E185" s="150"/>
    </row>
    <row r="186" spans="1:5" ht="18.75" thickBot="1" x14ac:dyDescent="0.3">
      <c r="A186" s="137" t="s">
        <v>2468</v>
      </c>
      <c r="B186" s="165">
        <f>COUNT(B155:B185)</f>
        <v>29</v>
      </c>
      <c r="C186" s="128"/>
      <c r="D186" s="128"/>
      <c r="E186" s="128"/>
    </row>
    <row r="187" spans="1:5" ht="15.75" thickBot="1" x14ac:dyDescent="0.3">
      <c r="A187" s="116"/>
      <c r="B187" s="144"/>
      <c r="C187" s="116"/>
      <c r="D187" s="116"/>
      <c r="E187" s="121"/>
    </row>
    <row r="188" spans="1:5" ht="18" x14ac:dyDescent="0.25">
      <c r="A188" s="179" t="s">
        <v>2690</v>
      </c>
      <c r="B188" s="180"/>
      <c r="C188" s="180"/>
      <c r="D188" s="180"/>
      <c r="E188" s="181"/>
    </row>
    <row r="189" spans="1:5" ht="18" x14ac:dyDescent="0.25">
      <c r="A189" s="118" t="s">
        <v>15</v>
      </c>
      <c r="B189" s="126" t="s">
        <v>2412</v>
      </c>
      <c r="C189" s="120" t="s">
        <v>46</v>
      </c>
      <c r="D189" s="131" t="s">
        <v>2415</v>
      </c>
      <c r="E189" s="126" t="s">
        <v>2413</v>
      </c>
    </row>
    <row r="190" spans="1:5" ht="18" x14ac:dyDescent="0.25">
      <c r="A190" s="132" t="e">
        <f>VLOOKUP(B190,'[1]LISTADO ATM'!$A$2:$C$822,3,0)</f>
        <v>#N/A</v>
      </c>
      <c r="B190" s="142"/>
      <c r="C190" s="136" t="e">
        <f>VLOOKUP(B190,'[1]LISTADO ATM'!$A$2:$B$822,2,0)</f>
        <v>#N/A</v>
      </c>
      <c r="D190" s="167" t="s">
        <v>2556</v>
      </c>
      <c r="E190" s="150"/>
    </row>
    <row r="191" spans="1:5" ht="18" x14ac:dyDescent="0.25">
      <c r="A191" s="132" t="e">
        <f>VLOOKUP(B191,'[1]LISTADO ATM'!$A$2:$C$822,3,0)</f>
        <v>#N/A</v>
      </c>
      <c r="B191" s="141"/>
      <c r="C191" s="136" t="e">
        <f>VLOOKUP(B191,'[1]LISTADO ATM'!$A$2:$B$822,2,0)</f>
        <v>#N/A</v>
      </c>
      <c r="D191" s="142" t="s">
        <v>2557</v>
      </c>
      <c r="E191" s="150"/>
    </row>
    <row r="192" spans="1:5" ht="18" x14ac:dyDescent="0.25">
      <c r="A192" s="132" t="e">
        <f>VLOOKUP(B192,'[1]LISTADO ATM'!$A$2:$C$822,3,0)</f>
        <v>#N/A</v>
      </c>
      <c r="B192" s="141"/>
      <c r="C192" s="136" t="e">
        <f>VLOOKUP(B192,'[1]LISTADO ATM'!$A$2:$B$822,2,0)</f>
        <v>#N/A</v>
      </c>
      <c r="D192" s="167"/>
      <c r="E192" s="150"/>
    </row>
    <row r="193" spans="1:5" ht="18" x14ac:dyDescent="0.25">
      <c r="A193" s="132" t="e">
        <f>VLOOKUP(B193,'[1]LISTADO ATM'!$A$2:$C$822,3,0)</f>
        <v>#N/A</v>
      </c>
      <c r="B193" s="141"/>
      <c r="C193" s="136" t="e">
        <f>VLOOKUP(B193,'[1]LISTADO ATM'!$A$2:$B$822,2,0)</f>
        <v>#N/A</v>
      </c>
      <c r="D193" s="167"/>
      <c r="E193" s="150"/>
    </row>
    <row r="194" spans="1:5" ht="18.75" thickBot="1" x14ac:dyDescent="0.3">
      <c r="A194" s="132" t="e">
        <f>VLOOKUP(B194,'[1]LISTADO ATM'!$A$2:$C$822,3,0)</f>
        <v>#N/A</v>
      </c>
      <c r="B194" s="141"/>
      <c r="C194" s="136" t="e">
        <f>VLOOKUP(B194,'[1]LISTADO ATM'!$A$2:$B$822,2,0)</f>
        <v>#N/A</v>
      </c>
      <c r="D194" s="167"/>
      <c r="E194" s="150"/>
    </row>
    <row r="195" spans="1:5" ht="18.75" thickBot="1" x14ac:dyDescent="0.3">
      <c r="A195" s="137" t="s">
        <v>2468</v>
      </c>
      <c r="B195" s="165">
        <f>COUNT(B190:B194)</f>
        <v>0</v>
      </c>
      <c r="C195" s="128"/>
      <c r="D195" s="128"/>
      <c r="E195" s="128"/>
    </row>
    <row r="196" spans="1:5" ht="15.75" thickBot="1" x14ac:dyDescent="0.3">
      <c r="A196" s="116"/>
      <c r="B196" s="144"/>
      <c r="C196" s="116"/>
      <c r="D196" s="116"/>
      <c r="E196" s="121"/>
    </row>
    <row r="197" spans="1:5" ht="18.75" thickBot="1" x14ac:dyDescent="0.3">
      <c r="A197" s="182" t="s">
        <v>2470</v>
      </c>
      <c r="B197" s="183"/>
      <c r="C197" s="116" t="s">
        <v>2409</v>
      </c>
      <c r="D197" s="121"/>
      <c r="E197" s="121"/>
    </row>
    <row r="198" spans="1:5" ht="18.75" thickBot="1" x14ac:dyDescent="0.3">
      <c r="A198" s="139">
        <f>+B151+B186+B195</f>
        <v>104</v>
      </c>
      <c r="B198" s="145"/>
      <c r="C198" s="116"/>
      <c r="D198" s="116"/>
      <c r="E198" s="116"/>
    </row>
    <row r="199" spans="1:5" ht="15.75" thickBot="1" x14ac:dyDescent="0.3">
      <c r="A199" s="116"/>
      <c r="B199" s="144"/>
      <c r="C199" s="116"/>
      <c r="D199" s="116"/>
      <c r="E199" s="121"/>
    </row>
    <row r="200" spans="1:5" ht="18.75" thickBot="1" x14ac:dyDescent="0.3">
      <c r="A200" s="184" t="s">
        <v>2471</v>
      </c>
      <c r="B200" s="185"/>
      <c r="C200" s="185"/>
      <c r="D200" s="185"/>
      <c r="E200" s="186"/>
    </row>
    <row r="201" spans="1:5" ht="18" x14ac:dyDescent="0.25">
      <c r="A201" s="122" t="s">
        <v>15</v>
      </c>
      <c r="B201" s="126" t="s">
        <v>2412</v>
      </c>
      <c r="C201" s="120" t="s">
        <v>46</v>
      </c>
      <c r="D201" s="187" t="s">
        <v>2415</v>
      </c>
      <c r="E201" s="188"/>
    </row>
    <row r="202" spans="1:5" ht="18" x14ac:dyDescent="0.25">
      <c r="A202" s="133" t="str">
        <f>VLOOKUP(B202,'[1]LISTADO ATM'!$A$2:$C$822,3,0)</f>
        <v>DISTRITO NACIONAL</v>
      </c>
      <c r="B202" s="141">
        <v>575</v>
      </c>
      <c r="C202" s="133" t="str">
        <f>VLOOKUP(B202,'[1]LISTADO ATM'!$A$2:$B$822,2,0)</f>
        <v xml:space="preserve">ATM EDESUR Tiradentes </v>
      </c>
      <c r="D202" s="177" t="s">
        <v>2625</v>
      </c>
      <c r="E202" s="178"/>
    </row>
    <row r="203" spans="1:5" ht="18" x14ac:dyDescent="0.25">
      <c r="A203" s="133" t="str">
        <f>VLOOKUP(B203,'[1]LISTADO ATM'!$A$2:$C$822,3,0)</f>
        <v>NORTE</v>
      </c>
      <c r="B203" s="141">
        <v>528</v>
      </c>
      <c r="C203" s="133" t="str">
        <f>VLOOKUP(B203,'[1]LISTADO ATM'!$A$2:$B$822,2,0)</f>
        <v xml:space="preserve">ATM Ferretería Ochoa (Santiago) </v>
      </c>
      <c r="D203" s="177" t="s">
        <v>2626</v>
      </c>
      <c r="E203" s="178"/>
    </row>
    <row r="204" spans="1:5" ht="18" x14ac:dyDescent="0.25">
      <c r="A204" s="133" t="str">
        <f>VLOOKUP(B204,'[1]LISTADO ATM'!$A$2:$C$822,3,0)</f>
        <v>NORTE</v>
      </c>
      <c r="B204" s="141">
        <v>532</v>
      </c>
      <c r="C204" s="133" t="str">
        <f>VLOOKUP(B204,'[1]LISTADO ATM'!$A$2:$B$822,2,0)</f>
        <v xml:space="preserve">ATM UNP Guanábano (Moca) </v>
      </c>
      <c r="D204" s="177" t="s">
        <v>2626</v>
      </c>
      <c r="E204" s="178"/>
    </row>
    <row r="205" spans="1:5" ht="18" x14ac:dyDescent="0.25">
      <c r="A205" s="133" t="str">
        <f>VLOOKUP(B205,'[1]LISTADO ATM'!$A$2:$C$822,3,0)</f>
        <v>DISTRITO NACIONAL</v>
      </c>
      <c r="B205" s="141">
        <v>957</v>
      </c>
      <c r="C205" s="133" t="str">
        <f>VLOOKUP(B205,'[1]LISTADO ATM'!$A$2:$B$822,2,0)</f>
        <v xml:space="preserve">ATM Oficina Venezuela </v>
      </c>
      <c r="D205" s="177" t="s">
        <v>2579</v>
      </c>
      <c r="E205" s="178"/>
    </row>
    <row r="206" spans="1:5" ht="18" x14ac:dyDescent="0.25">
      <c r="A206" s="133" t="str">
        <f>VLOOKUP(B206,'[1]LISTADO ATM'!$A$2:$C$822,3,0)</f>
        <v>ESTE</v>
      </c>
      <c r="B206" s="141">
        <v>651</v>
      </c>
      <c r="C206" s="133" t="str">
        <f>VLOOKUP(B206,'[1]LISTADO ATM'!$A$2:$B$822,2,0)</f>
        <v>ATM Eco Petroleo Romana</v>
      </c>
      <c r="D206" s="177" t="s">
        <v>2579</v>
      </c>
      <c r="E206" s="178"/>
    </row>
    <row r="207" spans="1:5" ht="18" x14ac:dyDescent="0.25">
      <c r="A207" s="163" t="str">
        <f>VLOOKUP(B207,'[1]LISTADO ATM'!$A$2:$C$822,3,0)</f>
        <v>DISTRITO NACIONAL</v>
      </c>
      <c r="B207" s="141">
        <v>26</v>
      </c>
      <c r="C207" s="133" t="str">
        <f>VLOOKUP(B207,'[1]LISTADO ATM'!$A$2:$B$822,2,0)</f>
        <v>ATM S/M Jumbo San Isidro</v>
      </c>
      <c r="D207" s="177" t="s">
        <v>2579</v>
      </c>
      <c r="E207" s="178"/>
    </row>
    <row r="208" spans="1:5" ht="18" x14ac:dyDescent="0.25">
      <c r="A208" s="163" t="str">
        <f>VLOOKUP(B208,'[1]LISTADO ATM'!$A$2:$C$822,3,0)</f>
        <v>NORTE</v>
      </c>
      <c r="B208" s="141">
        <v>22</v>
      </c>
      <c r="C208" s="133" t="str">
        <f>VLOOKUP(B208,'[1]LISTADO ATM'!$A$2:$B$822,2,0)</f>
        <v>ATM S/M Olimpico (Santiago)</v>
      </c>
      <c r="D208" s="177" t="s">
        <v>2579</v>
      </c>
      <c r="E208" s="178"/>
    </row>
    <row r="209" spans="1:5" ht="18" x14ac:dyDescent="0.25">
      <c r="A209" s="163" t="str">
        <f>VLOOKUP(B209,'[1]LISTADO ATM'!$A$2:$C$822,3,0)</f>
        <v>SUR</v>
      </c>
      <c r="B209" s="141">
        <v>44</v>
      </c>
      <c r="C209" s="133" t="str">
        <f>VLOOKUP(B209,'[1]LISTADO ATM'!$A$2:$B$822,2,0)</f>
        <v xml:space="preserve">ATM Oficina Pedernales </v>
      </c>
      <c r="D209" s="177" t="s">
        <v>2579</v>
      </c>
      <c r="E209" s="178"/>
    </row>
    <row r="210" spans="1:5" ht="18" x14ac:dyDescent="0.25">
      <c r="A210" s="163" t="str">
        <f>VLOOKUP(B210,'[1]LISTADO ATM'!$A$2:$C$822,3,0)</f>
        <v>SUR</v>
      </c>
      <c r="B210" s="141">
        <v>103</v>
      </c>
      <c r="C210" s="133" t="str">
        <f>VLOOKUP(B210,'[1]LISTADO ATM'!$A$2:$B$822,2,0)</f>
        <v xml:space="preserve">ATM Oficina Las Matas de Farfán </v>
      </c>
      <c r="D210" s="177" t="s">
        <v>2579</v>
      </c>
      <c r="E210" s="178"/>
    </row>
    <row r="211" spans="1:5" ht="18" x14ac:dyDescent="0.25">
      <c r="A211" s="163" t="str">
        <f>VLOOKUP(B211,'[1]LISTADO ATM'!$A$2:$C$822,3,0)</f>
        <v>NORTE</v>
      </c>
      <c r="B211" s="141">
        <v>136</v>
      </c>
      <c r="C211" s="133" t="str">
        <f>VLOOKUP(B211,'[1]LISTADO ATM'!$A$2:$B$822,2,0)</f>
        <v>ATM S/M Xtra (Santiago)</v>
      </c>
      <c r="D211" s="177" t="s">
        <v>2579</v>
      </c>
      <c r="E211" s="178"/>
    </row>
    <row r="212" spans="1:5" ht="18" x14ac:dyDescent="0.25">
      <c r="A212" s="163" t="str">
        <f>VLOOKUP(B212,'[1]LISTADO ATM'!$A$2:$C$822,3,0)</f>
        <v>NORTE</v>
      </c>
      <c r="B212" s="141">
        <v>142</v>
      </c>
      <c r="C212" s="133" t="str">
        <f>VLOOKUP(B212,'[1]LISTADO ATM'!$A$2:$B$822,2,0)</f>
        <v xml:space="preserve">ATM Centro de Caja Galerías Bonao </v>
      </c>
      <c r="D212" s="177" t="s">
        <v>2579</v>
      </c>
      <c r="E212" s="178"/>
    </row>
    <row r="213" spans="1:5" ht="18" x14ac:dyDescent="0.25">
      <c r="A213" s="163" t="str">
        <f>VLOOKUP(B213,'[1]LISTADO ATM'!$A$2:$C$822,3,0)</f>
        <v>NORTE</v>
      </c>
      <c r="B213" s="141">
        <v>151</v>
      </c>
      <c r="C213" s="133" t="str">
        <f>VLOOKUP(B213,'[1]LISTADO ATM'!$A$2:$B$822,2,0)</f>
        <v xml:space="preserve">ATM Oficina Nagua </v>
      </c>
      <c r="D213" s="177" t="s">
        <v>2579</v>
      </c>
      <c r="E213" s="178"/>
    </row>
    <row r="214" spans="1:5" ht="18" x14ac:dyDescent="0.25">
      <c r="A214" s="163" t="str">
        <f>VLOOKUP(B214,'[1]LISTADO ATM'!$A$2:$C$822,3,0)</f>
        <v>DISTRITO NACIONAL</v>
      </c>
      <c r="B214" s="141">
        <v>314</v>
      </c>
      <c r="C214" s="133" t="str">
        <f>VLOOKUP(B214,'[1]LISTADO ATM'!$A$2:$B$822,2,0)</f>
        <v xml:space="preserve">ATM UNP Cambita Garabito (San Cristóbal) </v>
      </c>
      <c r="D214" s="177" t="s">
        <v>2579</v>
      </c>
      <c r="E214" s="178"/>
    </row>
    <row r="215" spans="1:5" ht="18" x14ac:dyDescent="0.25">
      <c r="A215" s="163" t="str">
        <f>VLOOKUP(B215,'[1]LISTADO ATM'!$A$2:$C$822,3,0)</f>
        <v>NORTE</v>
      </c>
      <c r="B215" s="141">
        <v>332</v>
      </c>
      <c r="C215" s="133" t="str">
        <f>VLOOKUP(B215,'[1]LISTADO ATM'!$A$2:$B$822,2,0)</f>
        <v>ATM Estación Sigma (Cotuí)</v>
      </c>
      <c r="D215" s="177" t="s">
        <v>2579</v>
      </c>
      <c r="E215" s="178"/>
    </row>
    <row r="216" spans="1:5" ht="18" x14ac:dyDescent="0.25">
      <c r="A216" s="163" t="str">
        <f>VLOOKUP(B216,'[1]LISTADO ATM'!$A$2:$C$822,3,0)</f>
        <v>ESTE</v>
      </c>
      <c r="B216" s="141">
        <v>429</v>
      </c>
      <c r="C216" s="133" t="str">
        <f>VLOOKUP(B216,'[1]LISTADO ATM'!$A$2:$B$822,2,0)</f>
        <v xml:space="preserve">ATM Oficina Jumbo La Romana </v>
      </c>
      <c r="D216" s="177" t="s">
        <v>2579</v>
      </c>
      <c r="E216" s="178"/>
    </row>
    <row r="217" spans="1:5" ht="18" x14ac:dyDescent="0.25">
      <c r="A217" s="163" t="str">
        <f>VLOOKUP(B217,'[1]LISTADO ATM'!$A$2:$C$822,3,0)</f>
        <v>NORTE</v>
      </c>
      <c r="B217" s="141">
        <v>633</v>
      </c>
      <c r="C217" s="133" t="str">
        <f>VLOOKUP(B217,'[1]LISTADO ATM'!$A$2:$B$822,2,0)</f>
        <v xml:space="preserve">ATM Autobanco Las Colinas </v>
      </c>
      <c r="D217" s="177" t="s">
        <v>2579</v>
      </c>
      <c r="E217" s="178"/>
    </row>
    <row r="218" spans="1:5" ht="18" x14ac:dyDescent="0.25">
      <c r="A218" s="163" t="str">
        <f>VLOOKUP(B218,'[1]LISTADO ATM'!$A$2:$C$822,3,0)</f>
        <v>ESTE</v>
      </c>
      <c r="B218" s="141">
        <v>660</v>
      </c>
      <c r="C218" s="133" t="str">
        <f>VLOOKUP(B218,'[1]LISTADO ATM'!$A$2:$B$822,2,0)</f>
        <v>ATM Oficina Romana Norte II</v>
      </c>
      <c r="D218" s="177" t="s">
        <v>2579</v>
      </c>
      <c r="E218" s="178"/>
    </row>
    <row r="219" spans="1:5" ht="18" x14ac:dyDescent="0.25">
      <c r="A219" s="163" t="str">
        <f>VLOOKUP(B219,'[1]LISTADO ATM'!$A$2:$C$822,3,0)</f>
        <v>DISTRITO NACIONAL</v>
      </c>
      <c r="B219" s="141">
        <v>715</v>
      </c>
      <c r="C219" s="133" t="str">
        <f>VLOOKUP(B219,'[1]LISTADO ATM'!$A$2:$B$822,2,0)</f>
        <v xml:space="preserve">ATM Oficina 27 de Febrero (Lobby) </v>
      </c>
      <c r="D219" s="177" t="s">
        <v>2579</v>
      </c>
      <c r="E219" s="178"/>
    </row>
    <row r="220" spans="1:5" ht="18" x14ac:dyDescent="0.25">
      <c r="A220" s="163" t="str">
        <f>VLOOKUP(B220,'[1]LISTADO ATM'!$A$2:$C$822,3,0)</f>
        <v>SUR</v>
      </c>
      <c r="B220" s="141">
        <v>781</v>
      </c>
      <c r="C220" s="133" t="str">
        <f>VLOOKUP(B220,'[1]LISTADO ATM'!$A$2:$B$822,2,0)</f>
        <v xml:space="preserve">ATM Estación Isla Barahona </v>
      </c>
      <c r="D220" s="177" t="s">
        <v>2579</v>
      </c>
      <c r="E220" s="178"/>
    </row>
    <row r="221" spans="1:5" ht="18" x14ac:dyDescent="0.25">
      <c r="A221" s="163" t="str">
        <f>VLOOKUP(B221,'[1]LISTADO ATM'!$A$2:$C$822,3,0)</f>
        <v>ESTE</v>
      </c>
      <c r="B221" s="141">
        <v>824</v>
      </c>
      <c r="C221" s="133" t="str">
        <f>VLOOKUP(B221,'[1]LISTADO ATM'!$A$2:$B$822,2,0)</f>
        <v xml:space="preserve">ATM Multiplaza (Higuey) </v>
      </c>
      <c r="D221" s="177" t="s">
        <v>2579</v>
      </c>
      <c r="E221" s="178"/>
    </row>
    <row r="222" spans="1:5" ht="18" x14ac:dyDescent="0.25">
      <c r="A222" s="163" t="e">
        <f>VLOOKUP(B222,'[1]LISTADO ATM'!$A$2:$C$822,3,0)</f>
        <v>#N/A</v>
      </c>
      <c r="B222" s="141"/>
      <c r="C222" s="133" t="e">
        <f>VLOOKUP(B222,'[1]LISTADO ATM'!$A$2:$B$822,2,0)</f>
        <v>#N/A</v>
      </c>
      <c r="D222" s="158"/>
      <c r="E222" s="159"/>
    </row>
    <row r="223" spans="1:5" ht="18" x14ac:dyDescent="0.25">
      <c r="A223" s="163" t="e">
        <f>VLOOKUP(B223,'[1]LISTADO ATM'!$A$2:$C$822,3,0)</f>
        <v>#N/A</v>
      </c>
      <c r="B223" s="141"/>
      <c r="C223" s="133" t="e">
        <f>VLOOKUP(B223,'[1]LISTADO ATM'!$A$2:$B$822,2,0)</f>
        <v>#N/A</v>
      </c>
      <c r="D223" s="158"/>
      <c r="E223" s="159"/>
    </row>
    <row r="224" spans="1:5" ht="18" x14ac:dyDescent="0.25">
      <c r="A224" s="163" t="e">
        <f>VLOOKUP(B224,'[1]LISTADO ATM'!$A$2:$C$822,3,0)</f>
        <v>#N/A</v>
      </c>
      <c r="B224" s="141"/>
      <c r="C224" s="133" t="e">
        <f>VLOOKUP(B224,'[1]LISTADO ATM'!$A$2:$B$822,2,0)</f>
        <v>#N/A</v>
      </c>
      <c r="D224" s="158"/>
      <c r="E224" s="159"/>
    </row>
    <row r="225" spans="1:5" ht="18" x14ac:dyDescent="0.25">
      <c r="A225" s="163" t="e">
        <f>VLOOKUP(B225,'[1]LISTADO ATM'!$A$2:$C$822,3,0)</f>
        <v>#N/A</v>
      </c>
      <c r="B225" s="141"/>
      <c r="C225" s="133" t="e">
        <f>VLOOKUP(B225,'[1]LISTADO ATM'!$A$2:$B$822,2,0)</f>
        <v>#N/A</v>
      </c>
      <c r="D225" s="158"/>
      <c r="E225" s="159"/>
    </row>
    <row r="226" spans="1:5" ht="18.75" thickBot="1" x14ac:dyDescent="0.3">
      <c r="A226" s="163" t="e">
        <f>VLOOKUP(B226,'[1]LISTADO ATM'!$A$2:$C$822,3,0)</f>
        <v>#N/A</v>
      </c>
      <c r="B226" s="141"/>
      <c r="C226" s="133" t="e">
        <f>VLOOKUP(B226,'[1]LISTADO ATM'!$A$2:$B$822,2,0)</f>
        <v>#N/A</v>
      </c>
      <c r="D226" s="177"/>
      <c r="E226" s="178"/>
    </row>
    <row r="227" spans="1:5" ht="18.75" thickBot="1" x14ac:dyDescent="0.3">
      <c r="A227" s="137" t="s">
        <v>2468</v>
      </c>
      <c r="B227" s="165">
        <f>COUNT(B202:B226)</f>
        <v>20</v>
      </c>
      <c r="C227" s="147"/>
      <c r="D227" s="134"/>
      <c r="E227" s="135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</sheetData>
  <sortState xmlns:xlrd2="http://schemas.microsoft.com/office/spreadsheetml/2017/richdata2" ref="A53:F81">
    <sortCondition ref="E53"/>
  </sortState>
  <mergeCells count="34">
    <mergeCell ref="F1:G1"/>
    <mergeCell ref="A1:E1"/>
    <mergeCell ref="A2:E2"/>
    <mergeCell ref="A7:E7"/>
    <mergeCell ref="C55:E55"/>
    <mergeCell ref="A57:E57"/>
    <mergeCell ref="C70:E70"/>
    <mergeCell ref="A72:E72"/>
    <mergeCell ref="A153:E153"/>
    <mergeCell ref="A188:E188"/>
    <mergeCell ref="A197:B197"/>
    <mergeCell ref="A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6:E226"/>
  </mergeCells>
  <phoneticPr fontId="46" type="noConversion"/>
  <conditionalFormatting sqref="B607:B1048576">
    <cfRule type="duplicateValues" dxfId="255" priority="2094"/>
    <cfRule type="duplicateValues" dxfId="254" priority="2096"/>
  </conditionalFormatting>
  <conditionalFormatting sqref="E607:E1048576">
    <cfRule type="duplicateValues" dxfId="253" priority="2097"/>
  </conditionalFormatting>
  <conditionalFormatting sqref="B607:B1048576">
    <cfRule type="duplicateValues" dxfId="252" priority="1619"/>
  </conditionalFormatting>
  <conditionalFormatting sqref="B394:B606">
    <cfRule type="duplicateValues" dxfId="251" priority="1609"/>
  </conditionalFormatting>
  <conditionalFormatting sqref="B394:B606">
    <cfRule type="duplicateValues" dxfId="250" priority="1616"/>
  </conditionalFormatting>
  <conditionalFormatting sqref="E394:E606">
    <cfRule type="duplicateValues" dxfId="249" priority="1618"/>
  </conditionalFormatting>
  <conditionalFormatting sqref="B394:B1048576">
    <cfRule type="duplicateValues" dxfId="248" priority="1436"/>
  </conditionalFormatting>
  <conditionalFormatting sqref="B374:B393">
    <cfRule type="duplicateValues" dxfId="247" priority="365"/>
  </conditionalFormatting>
  <conditionalFormatting sqref="E374:E393">
    <cfRule type="duplicateValues" dxfId="246" priority="367"/>
  </conditionalFormatting>
  <conditionalFormatting sqref="E302:E373">
    <cfRule type="duplicateValues" dxfId="245" priority="191"/>
    <cfRule type="duplicateValues" dxfId="244" priority="192"/>
  </conditionalFormatting>
  <conditionalFormatting sqref="B302:B373">
    <cfRule type="duplicateValues" dxfId="243" priority="128705"/>
  </conditionalFormatting>
  <conditionalFormatting sqref="B228:B301 B191:B194 B1:B7 B59:B69 B196:B200 B187 B152:B153 B71:B72 B56:B57 B129:B150 B185 B207:B226 B9:B54">
    <cfRule type="duplicateValues" dxfId="242" priority="143"/>
  </conditionalFormatting>
  <conditionalFormatting sqref="E222:E226">
    <cfRule type="duplicateValues" dxfId="241" priority="142"/>
  </conditionalFormatting>
  <conditionalFormatting sqref="E188">
    <cfRule type="duplicateValues" dxfId="240" priority="140"/>
  </conditionalFormatting>
  <conditionalFormatting sqref="B188">
    <cfRule type="duplicateValues" dxfId="239" priority="141"/>
  </conditionalFormatting>
  <conditionalFormatting sqref="E74:E125 E11:E32">
    <cfRule type="duplicateValues" dxfId="238" priority="138"/>
    <cfRule type="duplicateValues" dxfId="237" priority="139"/>
  </conditionalFormatting>
  <conditionalFormatting sqref="E204">
    <cfRule type="duplicateValues" dxfId="236" priority="136"/>
    <cfRule type="duplicateValues" dxfId="235" priority="137"/>
  </conditionalFormatting>
  <conditionalFormatting sqref="E206">
    <cfRule type="duplicateValues" dxfId="234" priority="134"/>
    <cfRule type="duplicateValues" dxfId="233" priority="135"/>
  </conditionalFormatting>
  <conditionalFormatting sqref="E126:E128 E33">
    <cfRule type="duplicateValues" dxfId="232" priority="132"/>
    <cfRule type="duplicateValues" dxfId="231" priority="133"/>
  </conditionalFormatting>
  <conditionalFormatting sqref="E132:E135 E36:E37">
    <cfRule type="duplicateValues" dxfId="230" priority="127"/>
    <cfRule type="duplicateValues" dxfId="229" priority="128"/>
  </conditionalFormatting>
  <conditionalFormatting sqref="E9:E10">
    <cfRule type="duplicateValues" dxfId="228" priority="125"/>
    <cfRule type="duplicateValues" dxfId="227" priority="126"/>
  </conditionalFormatting>
  <conditionalFormatting sqref="E131 E34:E35 E129">
    <cfRule type="duplicateValues" dxfId="226" priority="144"/>
    <cfRule type="duplicateValues" dxfId="225" priority="145"/>
  </conditionalFormatting>
  <conditionalFormatting sqref="B74:B128">
    <cfRule type="duplicateValues" dxfId="224" priority="146"/>
  </conditionalFormatting>
  <conditionalFormatting sqref="E130">
    <cfRule type="duplicateValues" dxfId="223" priority="123"/>
    <cfRule type="duplicateValues" dxfId="222" priority="124"/>
  </conditionalFormatting>
  <conditionalFormatting sqref="E179:E180">
    <cfRule type="duplicateValues" dxfId="221" priority="121"/>
    <cfRule type="duplicateValues" dxfId="220" priority="122"/>
  </conditionalFormatting>
  <conditionalFormatting sqref="E136">
    <cfRule type="duplicateValues" dxfId="219" priority="119"/>
    <cfRule type="duplicateValues" dxfId="218" priority="120"/>
  </conditionalFormatting>
  <conditionalFormatting sqref="B60:B62">
    <cfRule type="duplicateValues" dxfId="217" priority="118"/>
  </conditionalFormatting>
  <conditionalFormatting sqref="E227:E301 E1:E7 E55:E57 E150:E153 E185:E187 E190:E201 E68:E72 E65">
    <cfRule type="duplicateValues" dxfId="216" priority="147"/>
  </conditionalFormatting>
  <conditionalFormatting sqref="B190">
    <cfRule type="duplicateValues" dxfId="215" priority="148"/>
  </conditionalFormatting>
  <conditionalFormatting sqref="E150:E180 E68:E136 E65 E1:E58 E184:E207 E222:E301">
    <cfRule type="duplicateValues" dxfId="214" priority="117"/>
  </conditionalFormatting>
  <conditionalFormatting sqref="E66">
    <cfRule type="duplicateValues" dxfId="213" priority="116"/>
  </conditionalFormatting>
  <conditionalFormatting sqref="E66">
    <cfRule type="duplicateValues" dxfId="212" priority="115"/>
  </conditionalFormatting>
  <conditionalFormatting sqref="E150:E180 E65:E66 E1:E58 E68:E136 E184:E207 E222:E301">
    <cfRule type="duplicateValues" dxfId="211" priority="114"/>
  </conditionalFormatting>
  <conditionalFormatting sqref="E64">
    <cfRule type="duplicateValues" dxfId="210" priority="113"/>
  </conditionalFormatting>
  <conditionalFormatting sqref="E64">
    <cfRule type="duplicateValues" dxfId="209" priority="112"/>
  </conditionalFormatting>
  <conditionalFormatting sqref="E64">
    <cfRule type="duplicateValues" dxfId="208" priority="111"/>
  </conditionalFormatting>
  <conditionalFormatting sqref="E150:E180 E1:E58 E64:E66 E68:E136 E184:E207 E222:E301">
    <cfRule type="duplicateValues" dxfId="207" priority="110"/>
  </conditionalFormatting>
  <conditionalFormatting sqref="E63">
    <cfRule type="duplicateValues" dxfId="206" priority="109"/>
  </conditionalFormatting>
  <conditionalFormatting sqref="E63">
    <cfRule type="duplicateValues" dxfId="205" priority="108"/>
  </conditionalFormatting>
  <conditionalFormatting sqref="E63">
    <cfRule type="duplicateValues" dxfId="204" priority="107"/>
  </conditionalFormatting>
  <conditionalFormatting sqref="E63">
    <cfRule type="duplicateValues" dxfId="203" priority="106"/>
  </conditionalFormatting>
  <conditionalFormatting sqref="E150:E180 E1:E58 E68:E136 E63:E66 E184:E207 E222:E301">
    <cfRule type="duplicateValues" dxfId="202" priority="105"/>
  </conditionalFormatting>
  <conditionalFormatting sqref="E67">
    <cfRule type="duplicateValues" dxfId="201" priority="104"/>
  </conditionalFormatting>
  <conditionalFormatting sqref="E67">
    <cfRule type="duplicateValues" dxfId="200" priority="103"/>
  </conditionalFormatting>
  <conditionalFormatting sqref="E67">
    <cfRule type="duplicateValues" dxfId="199" priority="102"/>
  </conditionalFormatting>
  <conditionalFormatting sqref="E67">
    <cfRule type="duplicateValues" dxfId="198" priority="101"/>
  </conditionalFormatting>
  <conditionalFormatting sqref="E67">
    <cfRule type="duplicateValues" dxfId="197" priority="100"/>
  </conditionalFormatting>
  <conditionalFormatting sqref="E150:E180 E1:E58 E63:E136 E184:E207 E222:E301">
    <cfRule type="duplicateValues" dxfId="196" priority="99"/>
  </conditionalFormatting>
  <conditionalFormatting sqref="E61">
    <cfRule type="duplicateValues" dxfId="195" priority="98"/>
  </conditionalFormatting>
  <conditionalFormatting sqref="E61">
    <cfRule type="duplicateValues" dxfId="194" priority="97"/>
  </conditionalFormatting>
  <conditionalFormatting sqref="E61">
    <cfRule type="duplicateValues" dxfId="193" priority="96"/>
  </conditionalFormatting>
  <conditionalFormatting sqref="E61">
    <cfRule type="duplicateValues" dxfId="192" priority="95"/>
  </conditionalFormatting>
  <conditionalFormatting sqref="E61">
    <cfRule type="duplicateValues" dxfId="191" priority="94"/>
  </conditionalFormatting>
  <conditionalFormatting sqref="E61">
    <cfRule type="duplicateValues" dxfId="190" priority="93"/>
  </conditionalFormatting>
  <conditionalFormatting sqref="E150:E180 E1:E58 E61 E63:E136 E184:E207 E222:E301">
    <cfRule type="duplicateValues" dxfId="189" priority="92"/>
  </conditionalFormatting>
  <conditionalFormatting sqref="E60">
    <cfRule type="duplicateValues" dxfId="188" priority="84"/>
    <cfRule type="duplicateValues" dxfId="187" priority="91"/>
  </conditionalFormatting>
  <conditionalFormatting sqref="E60">
    <cfRule type="duplicateValues" dxfId="186" priority="90"/>
  </conditionalFormatting>
  <conditionalFormatting sqref="E60">
    <cfRule type="duplicateValues" dxfId="185" priority="89"/>
  </conditionalFormatting>
  <conditionalFormatting sqref="E60">
    <cfRule type="duplicateValues" dxfId="184" priority="88"/>
  </conditionalFormatting>
  <conditionalFormatting sqref="E60">
    <cfRule type="duplicateValues" dxfId="183" priority="87"/>
  </conditionalFormatting>
  <conditionalFormatting sqref="E60">
    <cfRule type="duplicateValues" dxfId="182" priority="86"/>
  </conditionalFormatting>
  <conditionalFormatting sqref="E60">
    <cfRule type="duplicateValues" dxfId="181" priority="85"/>
  </conditionalFormatting>
  <conditionalFormatting sqref="E150:E180 E1:E58 E60:E61 E63:E136 E184:E207 E222:E301">
    <cfRule type="duplicateValues" dxfId="180" priority="83"/>
  </conditionalFormatting>
  <conditionalFormatting sqref="E59">
    <cfRule type="duplicateValues" dxfId="179" priority="75"/>
    <cfRule type="duplicateValues" dxfId="178" priority="82"/>
  </conditionalFormatting>
  <conditionalFormatting sqref="E59">
    <cfRule type="duplicateValues" dxfId="177" priority="81"/>
  </conditionalFormatting>
  <conditionalFormatting sqref="E59">
    <cfRule type="duplicateValues" dxfId="176" priority="80"/>
  </conditionalFormatting>
  <conditionalFormatting sqref="E59">
    <cfRule type="duplicateValues" dxfId="175" priority="79"/>
  </conditionalFormatting>
  <conditionalFormatting sqref="E59">
    <cfRule type="duplicateValues" dxfId="174" priority="78"/>
  </conditionalFormatting>
  <conditionalFormatting sqref="E59">
    <cfRule type="duplicateValues" dxfId="173" priority="77"/>
  </conditionalFormatting>
  <conditionalFormatting sqref="E59">
    <cfRule type="duplicateValues" dxfId="172" priority="76"/>
  </conditionalFormatting>
  <conditionalFormatting sqref="E59">
    <cfRule type="duplicateValues" dxfId="171" priority="74"/>
  </conditionalFormatting>
  <conditionalFormatting sqref="E150:E180 E1:E61 E63:E136 E184:E207 E222:E301">
    <cfRule type="duplicateValues" dxfId="170" priority="73"/>
  </conditionalFormatting>
  <conditionalFormatting sqref="E62">
    <cfRule type="duplicateValues" dxfId="169" priority="72"/>
  </conditionalFormatting>
  <conditionalFormatting sqref="E62">
    <cfRule type="duplicateValues" dxfId="168" priority="71"/>
  </conditionalFormatting>
  <conditionalFormatting sqref="E62">
    <cfRule type="duplicateValues" dxfId="167" priority="70"/>
  </conditionalFormatting>
  <conditionalFormatting sqref="E62">
    <cfRule type="duplicateValues" dxfId="166" priority="69"/>
  </conditionalFormatting>
  <conditionalFormatting sqref="E62">
    <cfRule type="duplicateValues" dxfId="165" priority="68"/>
  </conditionalFormatting>
  <conditionalFormatting sqref="E62">
    <cfRule type="duplicateValues" dxfId="164" priority="67"/>
  </conditionalFormatting>
  <conditionalFormatting sqref="E62">
    <cfRule type="duplicateValues" dxfId="163" priority="66"/>
  </conditionalFormatting>
  <conditionalFormatting sqref="E62">
    <cfRule type="duplicateValues" dxfId="162" priority="65"/>
  </conditionalFormatting>
  <conditionalFormatting sqref="E62">
    <cfRule type="duplicateValues" dxfId="161" priority="64"/>
  </conditionalFormatting>
  <conditionalFormatting sqref="E150:E180 E1:E136 E184:E207 E222:E301">
    <cfRule type="duplicateValues" dxfId="160" priority="63"/>
  </conditionalFormatting>
  <conditionalFormatting sqref="E68">
    <cfRule type="duplicateValues" dxfId="159" priority="62"/>
  </conditionalFormatting>
  <conditionalFormatting sqref="E68">
    <cfRule type="duplicateValues" dxfId="158" priority="61"/>
  </conditionalFormatting>
  <conditionalFormatting sqref="E68">
    <cfRule type="duplicateValues" dxfId="157" priority="60"/>
  </conditionalFormatting>
  <conditionalFormatting sqref="E68">
    <cfRule type="duplicateValues" dxfId="156" priority="59"/>
  </conditionalFormatting>
  <conditionalFormatting sqref="E68">
    <cfRule type="duplicateValues" dxfId="155" priority="58"/>
  </conditionalFormatting>
  <conditionalFormatting sqref="E181">
    <cfRule type="duplicateValues" dxfId="154" priority="55"/>
    <cfRule type="duplicateValues" dxfId="153" priority="56"/>
  </conditionalFormatting>
  <conditionalFormatting sqref="E181">
    <cfRule type="duplicateValues" dxfId="152" priority="54"/>
  </conditionalFormatting>
  <conditionalFormatting sqref="E181">
    <cfRule type="duplicateValues" dxfId="151" priority="53"/>
  </conditionalFormatting>
  <conditionalFormatting sqref="E181">
    <cfRule type="duplicateValues" dxfId="150" priority="52"/>
  </conditionalFormatting>
  <conditionalFormatting sqref="E181">
    <cfRule type="duplicateValues" dxfId="149" priority="51"/>
  </conditionalFormatting>
  <conditionalFormatting sqref="E181">
    <cfRule type="duplicateValues" dxfId="148" priority="50"/>
  </conditionalFormatting>
  <conditionalFormatting sqref="E181">
    <cfRule type="duplicateValues" dxfId="147" priority="49"/>
  </conditionalFormatting>
  <conditionalFormatting sqref="E181">
    <cfRule type="duplicateValues" dxfId="146" priority="48"/>
  </conditionalFormatting>
  <conditionalFormatting sqref="E181">
    <cfRule type="duplicateValues" dxfId="145" priority="47"/>
  </conditionalFormatting>
  <conditionalFormatting sqref="E181">
    <cfRule type="duplicateValues" dxfId="144" priority="46"/>
  </conditionalFormatting>
  <conditionalFormatting sqref="E137:E141">
    <cfRule type="duplicateValues" dxfId="143" priority="44"/>
    <cfRule type="duplicateValues" dxfId="142" priority="45"/>
  </conditionalFormatting>
  <conditionalFormatting sqref="E137:E141">
    <cfRule type="duplicateValues" dxfId="141" priority="43"/>
  </conditionalFormatting>
  <conditionalFormatting sqref="E137:E141">
    <cfRule type="duplicateValues" dxfId="140" priority="42"/>
  </conditionalFormatting>
  <conditionalFormatting sqref="E137:E141">
    <cfRule type="duplicateValues" dxfId="139" priority="41"/>
  </conditionalFormatting>
  <conditionalFormatting sqref="E137:E141">
    <cfRule type="duplicateValues" dxfId="138" priority="40"/>
  </conditionalFormatting>
  <conditionalFormatting sqref="E137:E141">
    <cfRule type="duplicateValues" dxfId="137" priority="39"/>
  </conditionalFormatting>
  <conditionalFormatting sqref="E137:E141">
    <cfRule type="duplicateValues" dxfId="136" priority="38"/>
  </conditionalFormatting>
  <conditionalFormatting sqref="E137:E141">
    <cfRule type="duplicateValues" dxfId="135" priority="37"/>
  </conditionalFormatting>
  <conditionalFormatting sqref="E137:E141">
    <cfRule type="duplicateValues" dxfId="134" priority="36"/>
  </conditionalFormatting>
  <conditionalFormatting sqref="E137:E141">
    <cfRule type="duplicateValues" dxfId="133" priority="35"/>
  </conditionalFormatting>
  <conditionalFormatting sqref="E142">
    <cfRule type="duplicateValues" dxfId="132" priority="33"/>
    <cfRule type="duplicateValues" dxfId="131" priority="34"/>
  </conditionalFormatting>
  <conditionalFormatting sqref="E142">
    <cfRule type="duplicateValues" dxfId="130" priority="32"/>
  </conditionalFormatting>
  <conditionalFormatting sqref="E142">
    <cfRule type="duplicateValues" dxfId="129" priority="31"/>
  </conditionalFormatting>
  <conditionalFormatting sqref="E142">
    <cfRule type="duplicateValues" dxfId="128" priority="30"/>
  </conditionalFormatting>
  <conditionalFormatting sqref="E142">
    <cfRule type="duplicateValues" dxfId="127" priority="29"/>
  </conditionalFormatting>
  <conditionalFormatting sqref="E142">
    <cfRule type="duplicateValues" dxfId="126" priority="28"/>
  </conditionalFormatting>
  <conditionalFormatting sqref="E142">
    <cfRule type="duplicateValues" dxfId="125" priority="27"/>
  </conditionalFormatting>
  <conditionalFormatting sqref="E142">
    <cfRule type="duplicateValues" dxfId="124" priority="26"/>
  </conditionalFormatting>
  <conditionalFormatting sqref="E142">
    <cfRule type="duplicateValues" dxfId="123" priority="25"/>
  </conditionalFormatting>
  <conditionalFormatting sqref="E142">
    <cfRule type="duplicateValues" dxfId="122" priority="24"/>
  </conditionalFormatting>
  <conditionalFormatting sqref="E143:E149">
    <cfRule type="duplicateValues" dxfId="121" priority="22"/>
    <cfRule type="duplicateValues" dxfId="120" priority="23"/>
  </conditionalFormatting>
  <conditionalFormatting sqref="E143:E149">
    <cfRule type="duplicateValues" dxfId="119" priority="21"/>
  </conditionalFormatting>
  <conditionalFormatting sqref="E143:E149">
    <cfRule type="duplicateValues" dxfId="118" priority="20"/>
  </conditionalFormatting>
  <conditionalFormatting sqref="E143:E149">
    <cfRule type="duplicateValues" dxfId="117" priority="19"/>
  </conditionalFormatting>
  <conditionalFormatting sqref="E143:E149">
    <cfRule type="duplicateValues" dxfId="116" priority="18"/>
  </conditionalFormatting>
  <conditionalFormatting sqref="E143:E149">
    <cfRule type="duplicateValues" dxfId="115" priority="17"/>
  </conditionalFormatting>
  <conditionalFormatting sqref="E143:E149">
    <cfRule type="duplicateValues" dxfId="114" priority="16"/>
  </conditionalFormatting>
  <conditionalFormatting sqref="E143:E149">
    <cfRule type="duplicateValues" dxfId="113" priority="15"/>
  </conditionalFormatting>
  <conditionalFormatting sqref="E143:E149">
    <cfRule type="duplicateValues" dxfId="112" priority="14"/>
  </conditionalFormatting>
  <conditionalFormatting sqref="E143:E149">
    <cfRule type="duplicateValues" dxfId="111" priority="13"/>
  </conditionalFormatting>
  <conditionalFormatting sqref="E155:E178 E38:E47 E184">
    <cfRule type="duplicateValues" dxfId="110" priority="149"/>
    <cfRule type="duplicateValues" dxfId="109" priority="150"/>
  </conditionalFormatting>
  <conditionalFormatting sqref="B155:B184">
    <cfRule type="duplicateValues" dxfId="108" priority="151"/>
  </conditionalFormatting>
  <conditionalFormatting sqref="E205 E202:E203">
    <cfRule type="duplicateValues" dxfId="107" priority="152"/>
    <cfRule type="duplicateValues" dxfId="106" priority="153"/>
  </conditionalFormatting>
  <conditionalFormatting sqref="B202:B206">
    <cfRule type="duplicateValues" dxfId="105" priority="154"/>
  </conditionalFormatting>
  <conditionalFormatting sqref="E207">
    <cfRule type="duplicateValues" dxfId="104" priority="155"/>
    <cfRule type="duplicateValues" dxfId="103" priority="156"/>
  </conditionalFormatting>
  <conditionalFormatting sqref="E208:E221">
    <cfRule type="duplicateValues" dxfId="102" priority="9"/>
  </conditionalFormatting>
  <conditionalFormatting sqref="E208:E221">
    <cfRule type="duplicateValues" dxfId="101" priority="8"/>
  </conditionalFormatting>
  <conditionalFormatting sqref="E208:E221">
    <cfRule type="duplicateValues" dxfId="100" priority="7"/>
  </conditionalFormatting>
  <conditionalFormatting sqref="E208:E221">
    <cfRule type="duplicateValues" dxfId="99" priority="6"/>
  </conditionalFormatting>
  <conditionalFormatting sqref="E208:E221">
    <cfRule type="duplicateValues" dxfId="98" priority="5"/>
  </conditionalFormatting>
  <conditionalFormatting sqref="E208:E221">
    <cfRule type="duplicateValues" dxfId="97" priority="4"/>
  </conditionalFormatting>
  <conditionalFormatting sqref="E208:E221">
    <cfRule type="duplicateValues" dxfId="96" priority="3"/>
  </conditionalFormatting>
  <conditionalFormatting sqref="E208:E221">
    <cfRule type="duplicateValues" dxfId="95" priority="2"/>
  </conditionalFormatting>
  <conditionalFormatting sqref="E208:E221">
    <cfRule type="duplicateValues" dxfId="94" priority="1"/>
  </conditionalFormatting>
  <conditionalFormatting sqref="E208:E221">
    <cfRule type="duplicateValues" dxfId="93" priority="10"/>
    <cfRule type="duplicateValues" dxfId="92" priority="11"/>
  </conditionalFormatting>
  <conditionalFormatting sqref="E48:E54">
    <cfRule type="duplicateValues" dxfId="91" priority="128722"/>
    <cfRule type="duplicateValues" dxfId="90" priority="128723"/>
  </conditionalFormatting>
  <conditionalFormatting sqref="B1:B301">
    <cfRule type="duplicateValues" dxfId="89" priority="128724"/>
    <cfRule type="duplicateValues" dxfId="88" priority="128725"/>
    <cfRule type="duplicateValues" dxfId="87" priority="128726"/>
  </conditionalFormatting>
  <hyperlinks>
    <hyperlink ref="E68" r:id="rId1" display="javascript:do_default(1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53">
        <v>213</v>
      </c>
      <c r="B149" s="153" t="s">
        <v>1413</v>
      </c>
      <c r="C149" s="153" t="s">
        <v>1272</v>
      </c>
    </row>
    <row r="150" spans="1:3" x14ac:dyDescent="0.25">
      <c r="A150" s="38">
        <v>214</v>
      </c>
      <c r="B150" s="38" t="s">
        <v>2588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53">
        <v>348</v>
      </c>
      <c r="B246" s="153" t="s">
        <v>1690</v>
      </c>
      <c r="C246" s="38" t="s">
        <v>1274</v>
      </c>
    </row>
    <row r="247" spans="1:3" x14ac:dyDescent="0.25">
      <c r="A247" s="38">
        <v>349</v>
      </c>
      <c r="B247" s="38" t="s">
        <v>2589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53">
        <v>367</v>
      </c>
      <c r="B264" s="153" t="s">
        <v>2599</v>
      </c>
      <c r="C264" s="15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53">
        <v>471</v>
      </c>
      <c r="B345" s="153" t="s">
        <v>1928</v>
      </c>
      <c r="C345" s="153" t="s">
        <v>1271</v>
      </c>
    </row>
    <row r="346" spans="1:3" x14ac:dyDescent="0.25">
      <c r="A346" s="38">
        <v>472</v>
      </c>
      <c r="B346" s="38" t="s">
        <v>2582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2590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 xr:uid="{00000000-0009-0000-0000-000009000000}">
    <sortState xmlns:xlrd2="http://schemas.microsoft.com/office/spreadsheetml/2017/richdata2"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5:A1048576 A1:A830">
    <cfRule type="duplicateValues" dxfId="86" priority="6"/>
  </conditionalFormatting>
  <conditionalFormatting sqref="A831">
    <cfRule type="duplicateValues" dxfId="85" priority="5"/>
  </conditionalFormatting>
  <conditionalFormatting sqref="A832">
    <cfRule type="duplicateValues" dxfId="84" priority="4"/>
  </conditionalFormatting>
  <conditionalFormatting sqref="A833">
    <cfRule type="duplicateValues" dxfId="83" priority="3"/>
  </conditionalFormatting>
  <conditionalFormatting sqref="A834">
    <cfRule type="duplicateValues" dxfId="82" priority="2"/>
  </conditionalFormatting>
  <conditionalFormatting sqref="A1:A1048576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3" t="s">
        <v>2417</v>
      </c>
      <c r="B1" s="204"/>
      <c r="C1" s="204"/>
      <c r="D1" s="20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2426</v>
      </c>
      <c r="B18" s="204"/>
      <c r="C18" s="204"/>
      <c r="D18" s="20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2021-07-26T23:54:00Z</dcterms:modified>
</cp:coreProperties>
</file>