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1" l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30" i="1"/>
  <c r="A131" i="1"/>
  <c r="A132" i="1"/>
  <c r="A133" i="1"/>
  <c r="A134" i="1"/>
  <c r="A135" i="1"/>
  <c r="A136" i="1"/>
  <c r="A9" i="3" l="1"/>
  <c r="J9" i="3"/>
  <c r="I9" i="3"/>
  <c r="H9" i="3"/>
  <c r="G9" i="3"/>
  <c r="F9" i="3"/>
  <c r="A49" i="1"/>
  <c r="F49" i="1"/>
  <c r="G49" i="1"/>
  <c r="H49" i="1"/>
  <c r="I49" i="1"/>
  <c r="J49" i="1"/>
  <c r="K49" i="1"/>
  <c r="A10" i="1"/>
  <c r="F10" i="1"/>
  <c r="G10" i="1"/>
  <c r="H10" i="1"/>
  <c r="I10" i="1"/>
  <c r="J10" i="1"/>
  <c r="K10" i="1"/>
  <c r="A125" i="1" l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B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B195" i="16"/>
  <c r="C194" i="16"/>
  <c r="A194" i="16"/>
  <c r="C193" i="16"/>
  <c r="A193" i="16"/>
  <c r="C192" i="16"/>
  <c r="A192" i="16"/>
  <c r="C191" i="16"/>
  <c r="A191" i="16"/>
  <c r="C190" i="16"/>
  <c r="A190" i="16"/>
  <c r="B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8" i="16" l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4" i="1"/>
  <c r="A43" i="1"/>
  <c r="A42" i="1"/>
  <c r="A41" i="1" l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9" i="1"/>
  <c r="A38" i="1"/>
  <c r="A37" i="1"/>
  <c r="F36" i="1" l="1"/>
  <c r="G36" i="1"/>
  <c r="H36" i="1"/>
  <c r="I36" i="1"/>
  <c r="J36" i="1"/>
  <c r="K36" i="1"/>
  <c r="A36" i="1"/>
  <c r="F26" i="1" l="1"/>
  <c r="G26" i="1"/>
  <c r="H26" i="1"/>
  <c r="I26" i="1"/>
  <c r="J26" i="1"/>
  <c r="K26" i="1"/>
  <c r="A2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5" i="1"/>
  <c r="A34" i="1"/>
  <c r="A33" i="1"/>
  <c r="A32" i="1"/>
  <c r="A31" i="1"/>
  <c r="A30" i="1"/>
  <c r="A29" i="1"/>
  <c r="A28" i="1"/>
  <c r="A27" i="1"/>
  <c r="A23" i="1" l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15" i="1"/>
  <c r="A16" i="1"/>
  <c r="A17" i="1"/>
  <c r="A18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4" i="1"/>
  <c r="A13" i="1"/>
  <c r="A12" i="1"/>
  <c r="A11" i="1"/>
  <c r="H1" i="16" l="1"/>
  <c r="J1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F6" i="1" l="1"/>
  <c r="G6" i="1"/>
  <c r="H6" i="1"/>
  <c r="I6" i="1"/>
  <c r="J6" i="1"/>
  <c r="K6" i="1"/>
  <c r="F5" i="1"/>
  <c r="G5" i="1"/>
  <c r="H5" i="1"/>
  <c r="I5" i="1"/>
  <c r="J5" i="1"/>
  <c r="K5" i="1"/>
  <c r="F7" i="1"/>
  <c r="G7" i="1"/>
  <c r="H7" i="1"/>
  <c r="I7" i="1"/>
  <c r="J7" i="1"/>
  <c r="K7" i="1"/>
  <c r="A6" i="1"/>
  <c r="A5" i="1"/>
  <c r="A7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<sst xmlns="http://schemas.openxmlformats.org/spreadsheetml/2006/main" count="14040" uniqueCount="2664">
  <si>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</si>
  <si>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</si>
  <si>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</si>
  <si>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</si>
  <si>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</si>
  <si>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</si>
  <si>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</si>
  <si>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</si>
  <si>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</si>
  <si>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</si>
  <si>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</si>
  <si>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</si>
  <si>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</si>
  <si>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</si>
  <si>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</si>
  <si>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</si>
  <si>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</si>
  <si>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</si>
  <si>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</si>
  <si>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</si>
  <si>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</si>
  <si>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</si>
  <si>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</si>
  <si>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</si>
  <si>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</si>
  <si>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</si>
  <si>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</si>
  <si>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</si>
  <si>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</si>
  <si>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</si>
  <si>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</si>
  <si>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</si>
  <si>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</si>
  <si>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</si>
  <si>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</si>
  <si>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</si>
  <si>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</si>
  <si>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</si>
  <si>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</si>
  <si>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</si>
  <si>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</si>
  <si>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</si>
  <si>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</si>
  <si>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</si>
  <si>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</si>
  <si>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</si>
  <si>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</si>
  <si>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</si>
  <si>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</si>
  <si>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</si>
  <si>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</si>
  <si>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</si>
  <si>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</si>
  <si>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</si>
  <si>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</si>
  <si>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</si>
  <si>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</si>
  <si>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</si>
  <si>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</si>
  <si>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</si>
  <si>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</si>
  <si>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</si>
  <si>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</si>
  <si>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</si>
  <si>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</si>
  <si>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</si>
  <si>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</si>
  <si>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</si>
  <si>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</si>
  <si>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</si>
  <si>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</si>
  <si>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</si>
  <si>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</si>
  <si>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</si>
  <si>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</si>
  <si>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</si>
  <si>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</si>
  <si>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</si>
  <si>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</si>
  <si>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</si>
  <si>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</si>
  <si>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</si>
  <si>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</si>
  <si>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</si>
  <si>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</si>
  <si>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</si>
  <si>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</si>
  <si>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</si>
  <si>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</si>
  <si>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</si>
  <si>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</si>
  <si>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</si>
  <si>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</si>
  <si>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</si>
  <si>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</si>
  <si>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</si>
  <si>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</si>
  <si>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</si>
  <si>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</si>
  <si>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</si>
  <si>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</si>
  <si>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</si>
  <si>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</si>
  <si>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</si>
  <si>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</si>
  <si>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</si>
  <si>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</si>
  <si>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</si>
  <si>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</si>
  <si>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</si>
  <si>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</si>
  <si>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</si>
  <si>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</si>
  <si>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</si>
  <si>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</si>
  <si>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</si>
  <si>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</si>
  <si>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</si>
  <si>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</si>
  <si>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</si>
  <si>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</si>
  <si>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</si>
  <si>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</si>
  <si>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</si>
  <si>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</si>
  <si>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</si>
  <si>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</si>
  <si>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</si>
  <si>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</si>
  <si>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</si>
  <si>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</si>
  <si>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</si>
  <si>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</si>
  <si>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</si>
  <si>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</si>
  <si>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</si>
  <si>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</si>
  <si>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</si>
  <si>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</si>
  <si>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</si>
  <si>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</si>
  <si>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</si>
  <si>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</si>
  <si>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</si>
  <si>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</si>
  <si>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</si>
  <si>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</si>
  <si>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</si>
  <si>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</si>
  <si>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</si>
  <si>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</si>
  <si>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</si>
  <si>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</si>
  <si>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</si>
  <si>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</si>
  <si>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</si>
  <si>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</si>
  <si>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</si>
  <si>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</si>
  <si>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</si>
  <si>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</si>
  <si>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</si>
  <si>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</si>
  <si>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</si>
  <si>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</si>
  <si>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</si>
  <si>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</si>
  <si>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</si>
  <si>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</si>
  <si>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</si>
  <si>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</si>
  <si>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</si>
  <si>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</si>
  <si>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</si>
  <si>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</si>
  <si>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</si>
  <si>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</si>
  <si>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</si>
  <si>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</si>
  <si>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</si>
  <si>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</si>
  <si>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</si>
  <si>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</si>
  <si>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</si>
  <si>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</si>
  <si>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</si>
  <si>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</si>
  <si>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</si>
  <si>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</si>
  <si>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</si>
  <si>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</si>
  <si>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</si>
  <si>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</si>
  <si>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</si>
  <si>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</si>
  <si>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</si>
  <si>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</si>
  <si>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</si>
  <si>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</si>
  <si>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</si>
  <si>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</si>
  <si>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</si>
  <si>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</si>
  <si>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</si>
  <si>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</si>
  <si>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</si>
  <si>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</si>
  <si>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</si>
  <si>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</si>
  <si>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</si>
  <si>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</si>
  <si>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</si>
  <si>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</si>
  <si>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</si>
  <si>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</si>
  <si>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</si>
  <si>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</si>
  <si>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</si>
  <si>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</si>
  <si>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</si>
  <si>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</si>
  <si>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</si>
  <si>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</si>
  <si>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</si>
  <si>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</si>
  <si>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</si>
  <si>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</si>
  <si>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</si>
  <si>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</si>
  <si>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</si>
  <si>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</si>
  <si>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</si>
  <si>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</si>
  <si>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</si>
  <si>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</si>
  <si>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</si>
  <si>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</si>
  <si>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</si>
  <si>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</si>
  <si>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</si>
  <si>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</si>
  <si>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</si>
  <si>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</si>
  <si>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</si>
  <si>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</si>
  <si>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</si>
  <si>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</si>
  <si>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</si>
  <si>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</si>
  <si>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</si>
  <si>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</si>
  <si>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</si>
  <si>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</si>
  <si>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</si>
  <si>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</si>
  <si>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</si>
  <si>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</si>
  <si>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</si>
  <si>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</si>
  <si>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</si>
  <si>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</si>
  <si>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</si>
  <si>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</si>
  <si>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</si>
  <si>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</si>
  <si>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</si>
  <si>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</si>
  <si>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</si>
  <si>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</si>
  <si>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</si>
  <si>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</si>
  <si>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</si>
  <si>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</si>
  <si>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</si>
  <si>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</si>
  <si>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</si>
  <si>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</si>
  <si>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</si>
  <si>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</si>
  <si>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</si>
  <si>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</si>
  <si>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</si>
  <si>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</si>
  <si>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</si>
  <si>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</si>
  <si>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</si>
  <si>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</si>
  <si>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</si>
  <si>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</si>
  <si>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</si>
  <si>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</si>
  <si>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</si>
  <si>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</si>
  <si>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</si>
  <si>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</si>
  <si>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</si>
  <si>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</si>
  <si>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</si>
  <si>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</si>
  <si>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</si>
  <si>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</si>
  <si>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</si>
  <si>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</si>
  <si>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</si>
  <si>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</si>
  <si>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</si>
  <si>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</si>
  <si>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</si>
  <si>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</si>
  <si>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</si>
  <si>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</si>
  <si>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</si>
  <si>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</si>
  <si>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</si>
  <si>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</si>
  <si>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</si>
  <si>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</si>
  <si>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</si>
  <si>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</si>
  <si>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</si>
  <si>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</si>
  <si>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</si>
  <si>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</si>
  <si>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</si>
  <si>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</si>
  <si>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</si>
  <si>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</si>
  <si>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</si>
  <si>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</si>
  <si>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</si>
  <si>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</si>
  <si>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</si>
  <si>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</si>
  <si>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</si>
  <si>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</si>
  <si>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</si>
  <si>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</si>
  <si>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</si>
  <si>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</si>
  <si>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</si>
  <si>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</si>
  <si>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</si>
  <si>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</si>
  <si>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</si>
  <si>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</si>
  <si>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</si>
  <si>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</si>
  <si>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</si>
  <si>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</si>
  <si>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</si>
  <si>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</si>
  <si>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</si>
  <si>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</si>
  <si>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</si>
  <si>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</si>
  <si>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</si>
  <si>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</si>
  <si>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</si>
  <si>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</si>
  <si>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</si>
  <si>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</si>
  <si>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</si>
  <si>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</si>
  <si>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</si>
  <si>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</si>
  <si>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</si>
  <si>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</si>
  <si>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</si>
  <si>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</si>
  <si>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</si>
  <si>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</si>
  <si>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</si>
  <si>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</si>
  <si>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</si>
  <si>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</si>
  <si>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</si>
  <si>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</si>
  <si>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</si>
  <si>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</si>
  <si>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</si>
  <si>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</si>
  <si>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</si>
  <si>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</si>
  <si>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</si>
  <si>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</si>
  <si>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</si>
  <si>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</si>
  <si>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</si>
  <si>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</si>
  <si>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</si>
  <si>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</si>
  <si>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</si>
  <si>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</si>
  <si>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</si>
  <si>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</si>
  <si>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</si>
  <si>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</si>
  <si>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</si>
  <si>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</si>
  <si>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</si>
  <si>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</si>
  <si>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</si>
  <si>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</si>
  <si>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</si>
  <si>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</si>
  <si>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</si>
  <si>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</si>
  <si>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</si>
  <si>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</si>
  <si>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</si>
  <si>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</si>
  <si>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</si>
  <si>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</si>
  <si>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</si>
  <si>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</si>
  <si>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</si>
  <si>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</si>
  <si>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</si>
  <si>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</si>
  <si>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</si>
  <si>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</si>
  <si>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</si>
  <si>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</si>
  <si>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</si>
  <si>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</si>
  <si>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</si>
  <si>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</si>
  <si>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</si>
  <si>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</si>
  <si>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</si>
  <si>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</si>
  <si>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</si>
  <si>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</si>
  <si>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</si>
  <si>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</si>
  <si>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</si>
  <si>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</si>
  <si>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</si>
  <si>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</si>
  <si>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</si>
  <si>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</si>
  <si>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</si>
  <si>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</si>
  <si>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</si>
  <si>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</si>
  <si>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</si>
  <si>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</si>
  <si>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</si>
  <si>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</si>
  <si>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</si>
  <si>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</si>
  <si>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</si>
  <si>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</si>
  <si>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</si>
  <si>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</si>
  <si>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</si>
  <si>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</si>
  <si>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</si>
  <si>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</si>
  <si>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</si>
  <si>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</si>
  <si>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</si>
  <si>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</si>
  <si>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</si>
  <si>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</si>
  <si>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</si>
  <si>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</si>
  <si>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</si>
  <si>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</si>
  <si>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</si>
  <si>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</si>
  <si>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</si>
  <si>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</si>
  <si>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</si>
  <si>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</si>
  <si>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</si>
  <si>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</si>
  <si>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</si>
  <si>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</si>
  <si>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</si>
  <si>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</si>
  <si>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</si>
  <si>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</si>
  <si>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</si>
  <si>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</si>
  <si>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</si>
  <si>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</si>
  <si>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</si>
  <si>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</si>
  <si>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</si>
  <si>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</si>
  <si>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</si>
  <si>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</si>
  <si>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</si>
  <si>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</si>
  <si>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</si>
  <si>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</si>
  <si>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</si>
  <si>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</si>
  <si>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</si>
  <si>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</si>
  <si>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</si>
  <si>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</si>
  <si>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</si>
  <si>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</si>
  <si>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</si>
  <si>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</si>
  <si>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</si>
  <si>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</si>
  <si>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</si>
  <si>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</si>
  <si>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</si>
  <si>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</si>
  <si>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</si>
  <si>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</si>
  <si>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</si>
  <si>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</si>
  <si>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</si>
  <si>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</si>
  <si>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</si>
  <si>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</si>
  <si>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</si>
  <si>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</si>
  <si>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</si>
  <si>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</si>
  <si>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</si>
  <si>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</si>
  <si>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</si>
  <si>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</si>
  <si>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</si>
  <si>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</si>
  <si>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</si>
  <si>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</si>
  <si>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</si>
  <si>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</si>
  <si>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</si>
  <si>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</si>
  <si>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</si>
  <si>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</si>
  <si>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</si>
  <si>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</si>
  <si>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</si>
  <si>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</si>
  <si>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</si>
  <si>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</si>
  <si>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</si>
  <si>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</si>
  <si>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</si>
  <si>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</si>
  <si>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</si>
  <si>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</si>
  <si>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</si>
  <si>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</si>
  <si>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</si>
  <si>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</si>
  <si>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</si>
  <si>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</si>
  <si>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</si>
  <si>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</si>
  <si>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</si>
  <si>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</si>
  <si>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</si>
  <si>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</si>
  <si>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</si>
  <si>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</si>
  <si>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</si>
  <si>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</si>
  <si>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</si>
  <si>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</si>
  <si>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</si>
  <si>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</si>
  <si>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</si>
  <si>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</si>
  <si>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</si>
  <si>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</si>
  <si>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</si>
  <si>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</si>
  <si>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</si>
  <si>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</si>
  <si>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</si>
  <si>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</si>
  <si>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</si>
  <si>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</si>
  <si>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</si>
  <si>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</si>
  <si>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</si>
  <si>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</si>
  <si>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</si>
  <si>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</si>
  <si>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</si>
  <si>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</si>
  <si>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</si>
  <si>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</si>
  <si>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</si>
  <si>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</si>
  <si>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</si>
  <si>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</si>
  <si>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</si>
  <si>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</si>
  <si>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</si>
  <si>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</si>
  <si>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</si>
  <si>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</si>
  <si>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</si>
  <si>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</si>
  <si>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</si>
  <si>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</si>
  <si>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</si>
  <si>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</si>
  <si>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</si>
  <si>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</si>
  <si>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</si>
  <si>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</si>
  <si>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</si>
  <si>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</si>
  <si>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</si>
  <si>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</si>
  <si>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</si>
  <si>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</si>
  <si>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</si>
  <si>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</si>
  <si>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</si>
  <si>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</si>
  <si>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</si>
  <si>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</si>
  <si>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</si>
  <si>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</si>
  <si>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</si>
  <si>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</si>
  <si>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</si>
  <si>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</si>
  <si>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</si>
  <si>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</si>
  <si>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</si>
  <si>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</si>
  <si>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</si>
  <si>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</si>
  <si>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</si>
  <si>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</si>
  <si>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</si>
  <si>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</si>
  <si>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</si>
  <si>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</si>
  <si>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</si>
  <si>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</si>
  <si>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</si>
  <si>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</si>
  <si>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</si>
  <si>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</si>
  <si>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</si>
  <si>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</si>
  <si>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</si>
  <si>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</si>
  <si>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</si>
  <si>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</si>
  <si>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</si>
  <si>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</si>
  <si>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</si>
  <si>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</si>
  <si>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</si>
  <si>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</si>
  <si>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</si>
  <si>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</si>
  <si>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</si>
  <si>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</si>
  <si>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</si>
  <si>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</si>
  <si>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</si>
  <si>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</si>
  <si>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</si>
  <si>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</si>
  <si>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</si>
  <si>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</si>
  <si>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</si>
  <si>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</si>
  <si>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</si>
  <si>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</si>
  <si>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</si>
  <si>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</si>
  <si>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</si>
  <si>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</si>
  <si>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</si>
  <si>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</si>
  <si>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</si>
  <si>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</si>
  <si>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</si>
  <si>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</si>
  <si>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</si>
  <si>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</si>
  <si>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</si>
  <si>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</si>
  <si>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</si>
  <si>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</si>
  <si>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</si>
  <si>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</si>
  <si>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</si>
  <si>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</si>
  <si>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</si>
  <si>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</si>
  <si>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</si>
  <si>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</si>
  <si>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</si>
  <si>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</si>
  <si>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</si>
  <si>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</si>
  <si>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</si>
  <si>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</si>
  <si>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</si>
  <si>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</si>
  <si>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</si>
  <si>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</si>
  <si>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</si>
  <si>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</si>
  <si>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</si>
  <si>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</si>
  <si>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</si>
  <si>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</si>
  <si>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</si>
  <si>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</si>
  <si>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</si>
  <si>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</si>
  <si>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</si>
  <si>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</si>
  <si>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</si>
  <si>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</si>
  <si>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</si>
  <si>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</si>
  <si>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</si>
  <si>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</si>
  <si>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</si>
  <si>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</si>
  <si>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</si>
  <si>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</si>
  <si>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</si>
  <si>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</si>
  <si>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</si>
  <si>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</si>
  <si>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</si>
  <si>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</si>
  <si>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</si>
  <si>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</si>
  <si>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</si>
  <si>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</si>
  <si>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</si>
  <si>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</si>
  <si>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</si>
  <si>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</si>
  <si>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</si>
  <si>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</si>
  <si>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</si>
  <si>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</si>
  <si>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</si>
  <si>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</si>
  <si>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</si>
  <si>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</si>
  <si>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</si>
  <si>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</si>
  <si>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</si>
  <si>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</si>
  <si>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</si>
  <si>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</si>
  <si>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</si>
  <si>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</si>
  <si>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</si>
  <si>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</si>
  <si>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</si>
  <si>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</si>
  <si>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</si>
  <si>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</si>
  <si>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</si>
  <si>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</si>
  <si>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</si>
  <si>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</si>
  <si>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</si>
  <si>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</si>
  <si>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</si>
  <si>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</si>
  <si>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</si>
  <si>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</si>
  <si>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</si>
  <si>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</si>
  <si>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</si>
  <si>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</si>
  <si>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</si>
  <si>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</si>
  <si>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</si>
  <si>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</si>
  <si>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</si>
  <si>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</si>
  <si>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</si>
  <si>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</si>
  <si>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</si>
  <si>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</si>
  <si>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</si>
  <si>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</si>
  <si>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</si>
  <si>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</si>
  <si>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</si>
  <si>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</si>
  <si>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</si>
  <si>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</si>
  <si>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</si>
  <si>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</si>
  <si>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</si>
  <si>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</si>
  <si>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</si>
  <si>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</si>
  <si>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</si>
  <si>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</si>
  <si>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</si>
  <si>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</si>
  <si>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</si>
  <si>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</si>
  <si>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</si>
  <si>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</si>
  <si>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</si>
  <si>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</si>
  <si>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</si>
  <si>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</si>
  <si>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</si>
  <si>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</si>
  <si>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</si>
  <si>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</si>
  <si>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</si>
  <si>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</si>
  <si>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</si>
  <si>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</si>
  <si>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</si>
  <si>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</si>
  <si>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</si>
  <si>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</si>
  <si>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</si>
  <si>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</si>
  <si>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</si>
  <si>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</si>
  <si>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</si>
  <si>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</si>
  <si>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</si>
  <si>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</si>
  <si>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</si>
  <si>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</si>
  <si>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</si>
  <si>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</si>
  <si>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</si>
  <si>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</si>
  <si>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</si>
  <si>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</si>
  <si>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</si>
  <si>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</si>
  <si>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</si>
  <si>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</si>
  <si>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</si>
  <si>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</si>
  <si>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</si>
  <si>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</si>
  <si>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</si>
  <si>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</si>
  <si>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</si>
  <si>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</si>
  <si>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</si>
  <si>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</si>
  <si>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</si>
  <si>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</si>
  <si>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</si>
  <si>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</si>
  <si>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</si>
  <si>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</si>
  <si>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</si>
  <si>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</si>
  <si>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</si>
  <si>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</si>
  <si>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</si>
  <si>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</si>
  <si>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</si>
  <si>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</si>
  <si>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</si>
  <si>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</si>
  <si>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</si>
  <si>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</si>
  <si>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</si>
  <si>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</si>
  <si>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</si>
  <si>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</si>
  <si>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</si>
  <si>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</si>
  <si>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</si>
  <si>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</si>
  <si>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</si>
  <si>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</si>
  <si>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</si>
  <si>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</si>
  <si>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</si>
  <si>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</si>
  <si>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</si>
  <si>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</si>
  <si>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</si>
  <si>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</si>
  <si>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</si>
  <si>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</si>
  <si>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</si>
  <si>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</si>
  <si>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</si>
  <si>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</si>
  <si>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</si>
  <si>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</si>
  <si>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</si>
  <si>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</si>
  <si>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</si>
  <si>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</si>
  <si>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</si>
  <si>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</si>
  <si>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</si>
  <si>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</si>
  <si>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</si>
  <si>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</si>
  <si>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</si>
  <si>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</si>
  <si>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</si>
  <si>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</si>
  <si>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</si>
  <si>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</si>
  <si>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</si>
  <si>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</si>
  <si>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</si>
  <si>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</si>
  <si>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</si>
  <si>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</si>
  <si>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</si>
  <si>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</si>
  <si>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</si>
  <si>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</si>
  <si>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</si>
  <si>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</si>
  <si>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</si>
  <si>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</si>
  <si>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</si>
  <si>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</si>
  <si>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</si>
  <si>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</si>
  <si>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</si>
  <si>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</si>
  <si>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</si>
  <si>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</si>
  <si>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</si>
  <si>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</si>
  <si>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</si>
  <si>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</si>
  <si>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</si>
  <si>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</si>
  <si>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</si>
  <si>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</si>
  <si>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</si>
  <si>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</si>
  <si>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</si>
  <si>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</si>
  <si>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</si>
  <si>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</si>
  <si>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</si>
  <si>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</si>
  <si>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</si>
  <si>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</si>
  <si>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</si>
  <si>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</si>
  <si>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</si>
  <si>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</si>
  <si>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</si>
  <si>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</si>
  <si>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</si>
  <si>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</si>
  <si>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</si>
  <si>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</si>
  <si>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</si>
  <si>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</si>
  <si>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</si>
  <si>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</si>
  <si>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</si>
  <si>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</si>
  <si>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</si>
  <si>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</si>
  <si>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</si>
  <si>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</si>
  <si>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</si>
  <si>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</si>
  <si>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</si>
  <si>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</si>
  <si>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</si>
  <si>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</si>
  <si>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</si>
  <si>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</si>
  <si>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</si>
  <si>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</si>
  <si>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</si>
  <si>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</si>
  <si>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</si>
  <si>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</si>
  <si>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</si>
  <si>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</si>
  <si>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</si>
  <si>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</si>
  <si>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</si>
  <si>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</si>
  <si>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</si>
  <si>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</si>
  <si>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</si>
  <si>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</si>
  <si>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</si>
  <si>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</si>
  <si>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</si>
  <si>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</si>
  <si>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</si>
  <si>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</si>
  <si>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</si>
  <si>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</si>
  <si>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</si>
  <si>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</si>
  <si>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</si>
  <si>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</si>
  <si>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</si>
  <si>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</si>
  <si>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</si>
  <si>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</si>
  <si>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</si>
  <si>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</si>
  <si>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</si>
  <si>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</si>
  <si>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</si>
  <si>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</si>
  <si>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</si>
  <si>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</si>
  <si>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</si>
  <si>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</si>
  <si>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</si>
  <si>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</si>
  <si>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</si>
  <si>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</si>
  <si>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</si>
  <si>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</si>
  <si>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</si>
  <si>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</si>
  <si>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</si>
  <si>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</si>
  <si>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</si>
  <si>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</si>
  <si>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</si>
  <si>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</si>
  <si>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</si>
  <si>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</si>
  <si>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</si>
  <si>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</si>
  <si>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</si>
  <si>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</si>
  <si>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</si>
  <si>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</si>
  <si>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</si>
  <si>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</si>
  <si>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</si>
  <si>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</si>
  <si>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</si>
  <si>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</si>
  <si>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</si>
  <si>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</si>
  <si>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</si>
  <si>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</si>
  <si>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</si>
  <si>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</si>
  <si>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</si>
  <si>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</si>
  <si>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</si>
  <si>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</si>
  <si>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</si>
  <si>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</si>
  <si>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</si>
  <si>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</si>
  <si>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</si>
  <si>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</si>
  <si>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</si>
  <si>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</si>
  <si>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</si>
  <si>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</si>
  <si>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</si>
  <si>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</si>
  <si>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</si>
  <si>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</si>
  <si>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</si>
  <si>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</si>
  <si>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</si>
  <si>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</si>
  <si>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</si>
  <si>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</si>
  <si>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</si>
  <si>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</si>
  <si>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</si>
  <si>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</si>
  <si>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</si>
  <si>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</si>
  <si>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</si>
  <si>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</si>
  <si>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</si>
  <si>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</si>
  <si>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</si>
  <si>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</si>
  <si>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</si>
  <si>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</si>
  <si>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</si>
  <si>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</si>
  <si>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</si>
  <si>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</si>
  <si>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</si>
  <si>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</si>
  <si>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</si>
  <si>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</si>
  <si>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</si>
  <si>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</si>
  <si>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</si>
  <si>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</si>
  <si>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</si>
  <si>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</si>
  <si>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</si>
  <si>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</si>
  <si>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</si>
  <si>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</si>
  <si>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</si>
  <si>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</si>
  <si>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</si>
  <si>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</si>
  <si>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</si>
  <si>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</si>
  <si>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</si>
  <si>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</si>
  <si>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</si>
  <si>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</si>
  <si>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</si>
  <si>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</si>
  <si>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</si>
  <si>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</si>
  <si>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</si>
  <si>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</si>
  <si>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</si>
  <si>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</si>
  <si>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</si>
  <si>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</si>
  <si>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</si>
  <si>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</si>
  <si>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</si>
  <si>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</si>
  <si>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</si>
  <si>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</si>
  <si>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</si>
  <si>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</si>
  <si>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</si>
  <si>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</si>
  <si>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</si>
  <si>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</si>
  <si>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</si>
  <si>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</si>
  <si>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</si>
  <si>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</si>
  <si>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</si>
  <si>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</si>
  <si>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</si>
  <si>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</si>
  <si>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</si>
  <si>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</si>
  <si>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</si>
  <si>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</si>
  <si>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</si>
  <si>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</si>
  <si>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</si>
  <si>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</si>
  <si>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</si>
  <si>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</si>
  <si>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</si>
  <si>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</si>
  <si>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</si>
  <si>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</si>
  <si>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</si>
  <si>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</si>
  <si>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</si>
  <si>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</si>
  <si>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</si>
  <si>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</si>
  <si>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</si>
  <si>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</si>
  <si>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</si>
  <si>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</si>
  <si>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</si>
  <si>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</si>
  <si>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</si>
  <si>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</si>
  <si>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</si>
  <si>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</si>
  <si>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</si>
  <si>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</si>
  <si>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</si>
  <si>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</si>
  <si>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</si>
  <si>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</si>
  <si>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</si>
  <si>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</si>
  <si>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</si>
  <si>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</si>
  <si>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</si>
  <si>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</si>
  <si>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</si>
  <si>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</si>
  <si>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</si>
  <si>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</si>
  <si>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</si>
  <si>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</si>
  <si>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</si>
  <si>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</si>
  <si>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</si>
  <si>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</si>
  <si>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</si>
  <si>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</si>
  <si>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</si>
  <si>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</si>
  <si>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</si>
  <si>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</si>
  <si>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</si>
  <si>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</si>
  <si>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</si>
  <si>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</si>
  <si>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</si>
  <si>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</si>
  <si>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</si>
  <si>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</si>
  <si>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</si>
  <si>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</si>
  <si>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</si>
  <si>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</si>
  <si>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</si>
  <si>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</si>
  <si>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</si>
  <si>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</si>
  <si>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</si>
  <si>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</si>
  <si>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</si>
  <si>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</si>
  <si>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</si>
  <si>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</si>
  <si>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</si>
  <si>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</si>
  <si>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</si>
  <si>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</si>
  <si>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</si>
  <si>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</si>
  <si>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</si>
  <si>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</si>
  <si>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</si>
  <si>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</si>
  <si>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</si>
  <si>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</si>
  <si>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</si>
  <si>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</si>
  <si>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</si>
  <si>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</si>
  <si>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</si>
  <si>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</si>
  <si>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</si>
  <si>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</si>
  <si>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</si>
  <si>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</si>
  <si>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</si>
  <si>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</si>
  <si>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</si>
  <si>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</si>
  <si>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</si>
  <si>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</si>
  <si>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</si>
  <si>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</si>
  <si>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</si>
  <si>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</si>
  <si>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</si>
  <si>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</si>
  <si>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</si>
  <si>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</si>
  <si>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</si>
  <si>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</si>
  <si>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</si>
  <si>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</si>
  <si>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</si>
  <si>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</si>
  <si>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</si>
  <si>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</si>
  <si>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</si>
  <si>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</si>
  <si>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</si>
  <si>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</si>
  <si>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</si>
  <si>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</si>
  <si>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</si>
  <si>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</si>
  <si>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</si>
  <si>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</si>
  <si>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</si>
  <si>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</si>
  <si>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</si>
  <si>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</si>
  <si>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</si>
  <si>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</si>
  <si>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</si>
  <si>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</si>
  <si>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</si>
  <si>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</si>
  <si>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</si>
  <si>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</si>
  <si>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</si>
  <si>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</si>
  <si>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</si>
  <si>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</si>
  <si>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</si>
  <si>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</si>
  <si>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</si>
  <si>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</si>
  <si>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</si>
  <si>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</si>
  <si>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</si>
  <si>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</si>
  <si>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</si>
  <si>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</si>
  <si>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</si>
  <si>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</si>
  <si>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</si>
  <si>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</si>
  <si>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</si>
  <si>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</si>
  <si>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</si>
  <si>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</si>
  <si>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</si>
  <si>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</si>
  <si>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</si>
  <si>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</si>
  <si>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</si>
  <si>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</si>
  <si>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</si>
  <si>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</si>
  <si>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</si>
  <si>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</si>
  <si>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</si>
  <si>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</si>
  <si>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</si>
  <si>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</si>
  <si>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</si>
  <si>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</si>
  <si>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</si>
  <si>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</si>
  <si>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</si>
  <si>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</si>
  <si>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</si>
  <si>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</si>
  <si>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</si>
  <si>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</si>
  <si>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</si>
  <si>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</si>
  <si>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</si>
  <si>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</si>
  <si>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</si>
  <si>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</si>
  <si>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</si>
  <si>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</si>
  <si>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</si>
  <si>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</si>
  <si>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</si>
  <si>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</si>
  <si>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</si>
  <si>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</si>
  <si>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</si>
  <si>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</si>
  <si>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</si>
  <si>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</si>
  <si>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</si>
  <si>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</si>
  <si>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</si>
  <si>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</si>
  <si>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</si>
  <si>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</si>
  <si>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</si>
  <si>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</si>
  <si>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</si>
  <si>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</si>
  <si>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</si>
  <si>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</si>
  <si>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</si>
  <si>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</si>
  <si>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</si>
  <si>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</si>
  <si>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</si>
  <si>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</si>
  <si>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</si>
  <si>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</si>
  <si>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</si>
  <si>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</si>
  <si>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</si>
  <si>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</si>
  <si>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</si>
  <si>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</si>
  <si>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</si>
  <si>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</si>
  <si>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</si>
  <si>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</si>
  <si>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</si>
  <si>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</si>
  <si>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</si>
  <si>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</si>
  <si>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</si>
  <si>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</si>
  <si>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</si>
  <si>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</si>
  <si>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</si>
  <si>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</si>
  <si>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</si>
  <si>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</si>
  <si>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</si>
  <si>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</si>
  <si>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</si>
  <si>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</si>
  <si>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</si>
  <si>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</si>
  <si>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</si>
  <si>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</si>
  <si>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</si>
  <si>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</si>
  <si>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</si>
  <si>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</si>
  <si>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</si>
  <si>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</si>
  <si>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</si>
  <si>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</si>
  <si>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</si>
  <si>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</si>
  <si>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</si>
  <si>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</si>
  <si>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</si>
  <si>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</si>
  <si>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</si>
  <si>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</si>
  <si>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</si>
  <si>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</si>
  <si>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</si>
  <si>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</si>
  <si>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</si>
  <si>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</si>
  <si>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</si>
  <si>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</si>
  <si>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</si>
  <si>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</si>
  <si>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</si>
  <si>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</si>
  <si>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</si>
  <si>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</si>
  <si>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</si>
  <si>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</si>
  <si>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</si>
  <si>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</si>
  <si>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</si>
  <si>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</si>
  <si>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</si>
  <si>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</si>
  <si>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</si>
  <si>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</si>
  <si>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</si>
  <si>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</si>
  <si>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</si>
  <si>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</si>
  <si>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</si>
  <si>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</si>
  <si>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</si>
  <si>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</si>
  <si>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</si>
  <si>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</si>
  <si>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</si>
  <si>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</si>
  <si>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</si>
  <si>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</si>
  <si>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</si>
  <si>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</si>
  <si>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</si>
  <si>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</si>
  <si>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</si>
  <si>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</si>
  <si>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</si>
  <si>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</si>
  <si>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</si>
  <si>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</si>
  <si>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</si>
  <si>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</si>
  <si>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</si>
  <si>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</si>
  <si>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</si>
  <si>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</si>
  <si>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</si>
  <si>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</si>
  <si>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</si>
  <si>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</si>
  <si>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</si>
  <si>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</si>
  <si>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</si>
  <si>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</si>
  <si>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</si>
  <si>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</si>
  <si>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</si>
  <si>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</si>
  <si>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</si>
  <si>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</si>
  <si>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</si>
  <si>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</si>
  <si>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</si>
  <si>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</si>
  <si>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</si>
  <si>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</si>
  <si>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</si>
  <si>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</si>
  <si>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</si>
  <si>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</si>
  <si>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</si>
  <si>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</si>
  <si>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</si>
  <si>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</si>
  <si>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</si>
  <si>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</si>
  <si>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</si>
  <si>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</si>
  <si>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</si>
  <si>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</si>
  <si>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</si>
  <si>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</si>
  <si>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</si>
  <si>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</si>
  <si>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</si>
  <si>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</si>
  <si>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</si>
  <si>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</si>
  <si>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</si>
  <si>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</si>
  <si>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</si>
  <si>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</si>
  <si>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</si>
  <si>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</si>
  <si>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</si>
  <si>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</si>
  <si>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</si>
  <si>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</si>
  <si>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</si>
  <si>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</si>
  <si>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</si>
  <si>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</si>
  <si>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</si>
  <si>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</si>
  <si>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</si>
  <si>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</si>
  <si>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</si>
  <si>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</si>
  <si>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</si>
  <si>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</si>
  <si>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</si>
  <si>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</si>
  <si>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</si>
  <si>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</si>
  <si>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</si>
  <si>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</si>
  <si>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</si>
  <si>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</si>
  <si>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</si>
  <si>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</si>
  <si>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</si>
  <si>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</si>
  <si>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</si>
  <si>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</si>
  <si>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</si>
  <si>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</si>
  <si>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</si>
  <si>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</si>
  <si>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</si>
  <si>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</si>
  <si>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</si>
  <si>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</si>
  <si>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</si>
  <si>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</si>
  <si>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</si>
  <si>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</si>
  <si>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</si>
  <si>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</si>
  <si>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</si>
  <si>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</si>
  <si>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</si>
  <si>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</si>
  <si>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</si>
  <si>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</si>
  <si>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</si>
  <si>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</si>
  <si>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</si>
  <si>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</si>
  <si>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</si>
  <si>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</si>
  <si>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</si>
  <si>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</si>
  <si>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</si>
  <si>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</si>
  <si>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</si>
  <si>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</si>
  <si>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</si>
  <si>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</si>
  <si>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</si>
  <si>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</si>
  <si>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</si>
  <si>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</si>
  <si>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</si>
  <si>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</si>
  <si>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</si>
  <si>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</si>
  <si>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</si>
  <si>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</si>
  <si>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</si>
  <si>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</si>
  <si>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</si>
  <si>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</si>
  <si>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</si>
  <si>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</si>
  <si>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</si>
  <si>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</si>
  <si>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</si>
  <si>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</si>
  <si>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</si>
  <si>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</si>
  <si>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</si>
  <si>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</si>
  <si>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</si>
  <si>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</si>
  <si>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</si>
  <si>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</si>
  <si>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</si>
  <si>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</si>
  <si>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</si>
  <si>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</si>
  <si>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</si>
  <si>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</si>
  <si>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</si>
  <si>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</si>
  <si>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</si>
  <si>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</si>
  <si>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</si>
  <si>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</si>
  <si>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</si>
  <si>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</si>
  <si>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</si>
  <si>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</si>
  <si>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</si>
  <si>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</si>
  <si>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</si>
  <si>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</si>
  <si>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</si>
  <si>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</si>
  <si>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</si>
  <si>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</si>
  <si>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</si>
  <si>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</si>
  <si>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</si>
  <si>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</si>
  <si>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</si>
  <si>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</si>
  <si>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</si>
  <si>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</si>
  <si>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</si>
  <si>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</si>
  <si>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</si>
  <si>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</si>
  <si>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</si>
  <si>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</si>
  <si>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</si>
  <si>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</si>
  <si>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</si>
  <si>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</si>
  <si>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</si>
  <si>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</si>
  <si>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</si>
  <si>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</si>
  <si>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</si>
  <si>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</si>
  <si>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</si>
  <si>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</si>
  <si>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</si>
  <si>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</si>
  <si>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</si>
  <si>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</si>
  <si>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</si>
  <si>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</si>
  <si>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</si>
  <si>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</si>
  <si>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</si>
  <si>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</si>
  <si>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</si>
  <si>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</si>
  <si>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</si>
  <si>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</si>
  <si>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</si>
  <si>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</si>
  <si>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</si>
  <si>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</si>
  <si>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</si>
  <si>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</si>
  <si>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</si>
  <si>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</si>
  <si>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</si>
  <si>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</si>
  <si>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</si>
  <si>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</si>
  <si>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</si>
  <si>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</si>
  <si>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</si>
  <si>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</si>
  <si>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</si>
  <si>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</si>
  <si>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</si>
  <si>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</si>
  <si>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</si>
  <si>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</si>
  <si>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</si>
  <si>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</si>
  <si>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</si>
  <si>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</si>
  <si>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</si>
  <si>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</si>
  <si>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</si>
  <si>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</si>
  <si>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</si>
  <si>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</si>
  <si>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</si>
  <si>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</si>
  <si>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</si>
  <si>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</si>
  <si>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</si>
  <si>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</si>
  <si>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</si>
  <si>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</si>
  <si>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</si>
  <si>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</si>
  <si>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</si>
  <si>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</si>
  <si>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</si>
  <si>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</si>
  <si>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</si>
  <si>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</si>
  <si>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</si>
  <si>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</si>
  <si>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</si>
  <si>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</si>
  <si>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</si>
  <si>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</si>
  <si>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</si>
  <si>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</si>
  <si>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</si>
  <si>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</si>
  <si>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</si>
  <si>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</si>
  <si>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</si>
  <si>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</si>
  <si>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</si>
  <si>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</si>
  <si>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</si>
  <si>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</si>
  <si>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</si>
  <si>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</si>
  <si>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</si>
  <si>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</si>
  <si>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</si>
  <si>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</si>
  <si>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</si>
  <si>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</si>
  <si>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</si>
  <si>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</si>
  <si>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</si>
  <si>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</si>
  <si>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</si>
  <si>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</si>
  <si>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</si>
  <si>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</si>
  <si>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</si>
  <si>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</si>
  <si>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</si>
  <si>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</si>
  <si>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</si>
  <si>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</si>
  <si>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</si>
  <si>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</si>
  <si>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</si>
  <si>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</si>
  <si>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</si>
  <si>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</si>
  <si>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</si>
  <si>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</si>
  <si>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</si>
  <si>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</si>
  <si>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</si>
  <si>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</si>
  <si>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</si>
  <si>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</si>
  <si>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</si>
  <si>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</si>
  <si>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</si>
  <si>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</si>
  <si>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</si>
  <si>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</si>
  <si>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</si>
  <si>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</si>
  <si>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</si>
  <si>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</si>
  <si>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</si>
  <si>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</si>
  <si>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</si>
  <si>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</si>
  <si>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</si>
  <si>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</si>
  <si>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</si>
  <si>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</si>
  <si>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</si>
  <si>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</si>
  <si>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</si>
  <si>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</si>
  <si>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</si>
  <si>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</si>
  <si>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</si>
  <si>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</si>
  <si>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</si>
  <si>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</si>
  <si>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</si>
  <si>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</si>
  <si>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</si>
  <si>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</si>
  <si>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</si>
  <si>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</si>
  <si>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</si>
  <si>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</si>
  <si>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</si>
  <si>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</si>
  <si>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</si>
  <si>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</si>
  <si>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</si>
  <si>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</si>
  <si>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</si>
  <si>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</si>
  <si>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</si>
  <si>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</si>
  <si>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</si>
  <si>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</si>
  <si>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</si>
  <si>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</si>
  <si>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</si>
  <si>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</si>
  <si>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</si>
  <si>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</si>
  <si>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</si>
  <si>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</si>
  <si>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</si>
  <si>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</si>
  <si>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</si>
  <si>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</si>
  <si>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</si>
  <si>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</si>
  <si>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</si>
  <si>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</si>
  <si>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</si>
  <si>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</si>
  <si>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</si>
  <si>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</si>
  <si>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</si>
  <si>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</si>
  <si>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</si>
  <si>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</si>
  <si>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</si>
  <si>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</si>
  <si>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</si>
  <si>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</si>
  <si>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</si>
  <si>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</si>
  <si>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</si>
  <si>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</si>
  <si>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</si>
  <si>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</si>
  <si>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</si>
  <si>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</si>
  <si>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</si>
  <si>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</si>
  <si>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</si>
  <si>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</si>
  <si>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</si>
  <si>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</si>
  <si>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</si>
  <si>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</si>
  <si>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</si>
  <si>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</si>
  <si>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</si>
  <si>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</si>
  <si>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</si>
  <si>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</si>
  <si>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</si>
  <si>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</si>
  <si>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</si>
  <si>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</si>
  <si>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</si>
  <si>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</si>
  <si>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</si>
  <si>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</si>
  <si>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</si>
  <si>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</si>
  <si>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</si>
  <si>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</si>
  <si>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</si>
  <si>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</si>
  <si>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</si>
  <si>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</si>
  <si>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</si>
  <si>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</si>
  <si>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</si>
  <si>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</si>
  <si>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</si>
  <si>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</si>
  <si>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</si>
  <si>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</si>
  <si>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</si>
  <si>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</si>
  <si>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</si>
  <si>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</si>
  <si>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</si>
  <si>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</si>
  <si>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</si>
  <si>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</si>
  <si>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</si>
  <si>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</si>
  <si>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</si>
  <si>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</si>
  <si>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</si>
  <si>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</si>
  <si>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</si>
  <si>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</si>
  <si>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</si>
  <si>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</si>
  <si>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</si>
  <si>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</si>
  <si>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</si>
  <si>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</si>
  <si>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</si>
  <si>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</si>
  <si>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</si>
  <si>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</si>
  <si>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</si>
  <si>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</si>
  <si>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</si>
  <si>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</si>
  <si>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</si>
  <si>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</si>
  <si>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</si>
  <si>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</si>
  <si>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</si>
  <si>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</si>
  <si>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</si>
  <si>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</si>
  <si>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</si>
  <si>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</si>
  <si>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</si>
  <si>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</si>
  <si>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</si>
  <si>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</si>
  <si>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</si>
  <si>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</si>
  <si>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</si>
  <si>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</si>
  <si>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</si>
  <si>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</si>
  <si>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</si>
  <si>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</si>
  <si>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</si>
  <si>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</si>
  <si>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</si>
  <si>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</si>
  <si>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</si>
  <si>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</si>
  <si>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</si>
  <si>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</si>
  <si>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</si>
  <si>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</si>
  <si>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</si>
  <si>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</si>
  <si>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</si>
  <si>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</si>
  <si>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</si>
  <si>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</si>
  <si>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</si>
  <si>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</si>
  <si>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</si>
  <si>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</si>
  <si>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</si>
  <si>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</si>
  <si>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</si>
  <si>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</si>
  <si>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</si>
  <si>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</si>
  <si>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</si>
  <si>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</si>
  <si>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</si>
  <si>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</si>
  <si>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</si>
  <si>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</si>
  <si>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</si>
  <si>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</si>
  <si>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</si>
  <si>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</si>
  <si>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</si>
  <si>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</si>
  <si>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</si>
  <si>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</si>
  <si>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</si>
  <si>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</si>
  <si>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</si>
  <si>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</si>
  <si>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</si>
  <si>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</si>
  <si>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</si>
  <si>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</si>
  <si>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</si>
  <si>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</si>
  <si>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</si>
  <si>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</si>
  <si>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</si>
  <si>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</si>
  <si>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</si>
  <si>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</si>
  <si>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</si>
  <si>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</si>
  <si>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</si>
  <si>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</si>
  <si>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</si>
  <si>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</si>
  <si>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</si>
  <si>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</si>
  <si>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</si>
  <si>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</si>
  <si>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</si>
  <si>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</si>
  <si>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</si>
  <si>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</si>
  <si>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</si>
  <si>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</si>
  <si>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</si>
  <si>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</si>
  <si>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</si>
  <si>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</si>
  <si>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</si>
  <si>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</si>
  <si>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</si>
  <si>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</si>
  <si>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</si>
  <si>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</si>
  <si>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</si>
  <si>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</si>
  <si>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</si>
  <si>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</si>
  <si>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</si>
  <si>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</si>
  <si>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</si>
  <si>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</si>
  <si>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</si>
  <si>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</si>
  <si>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</si>
  <si>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</si>
  <si>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</si>
  <si>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</si>
  <si>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</si>
  <si>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</si>
  <si>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</si>
  <si>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</si>
  <si>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</si>
  <si>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</si>
  <si>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</si>
  <si>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</si>
  <si>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</si>
  <si>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</si>
  <si>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</si>
  <si>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</si>
  <si>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</si>
  <si>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</si>
  <si>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</si>
  <si>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</si>
  <si>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</si>
  <si>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</si>
  <si>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</si>
  <si>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</si>
  <si>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</si>
  <si>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</si>
  <si>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</si>
  <si>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</si>
  <si>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</si>
  <si>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</si>
  <si>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</si>
  <si>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</si>
  <si>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</si>
  <si>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</si>
  <si>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</si>
  <si>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</si>
  <si>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</si>
  <si>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</si>
  <si>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</si>
  <si>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</si>
  <si>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</si>
  <si>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</si>
  <si>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</si>
  <si>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</si>
  <si>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</si>
  <si>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</si>
  <si>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</si>
  <si>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</si>
  <si>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</si>
  <si>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</si>
  <si>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</si>
  <si>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</si>
  <si>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</si>
  <si>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</si>
  <si>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</si>
  <si>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</si>
  <si>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</si>
  <si>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</si>
  <si>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</si>
  <si>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</si>
  <si>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</si>
  <si>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</si>
  <si>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</si>
  <si>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</si>
  <si>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</si>
  <si>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</si>
  <si>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</si>
  <si>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</si>
  <si>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</si>
  <si>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</si>
  <si>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</si>
  <si>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</si>
  <si>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</si>
  <si>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</si>
  <si>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</si>
  <si>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</si>
  <si>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</si>
  <si>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</si>
  <si>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</si>
  <si>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</si>
  <si>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</si>
  <si>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</si>
  <si>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</si>
  <si>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</si>
  <si>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</si>
  <si>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</si>
  <si>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</si>
  <si>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</si>
  <si>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</si>
  <si>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</si>
  <si>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</si>
  <si>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</si>
  <si>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</si>
  <si>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</si>
  <si>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</si>
  <si>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</si>
  <si>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</si>
  <si>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</si>
  <si>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</si>
  <si>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</si>
  <si>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</si>
  <si>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</si>
  <si>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</si>
  <si>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</si>
  <si>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</si>
  <si>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</si>
  <si>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</si>
  <si>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</si>
  <si>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</si>
  <si>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</si>
  <si>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</si>
  <si>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</si>
  <si>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</si>
  <si>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</si>
  <si>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</si>
  <si>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</si>
  <si>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</si>
  <si>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</si>
  <si>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</si>
  <si>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</si>
  <si>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</si>
  <si>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</si>
  <si>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</si>
  <si>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</si>
  <si>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</si>
  <si>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</si>
  <si>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</si>
  <si>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</si>
  <si>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</si>
  <si>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</si>
  <si>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</si>
  <si>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</si>
  <si>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</si>
  <si>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</si>
  <si>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</si>
  <si>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</si>
  <si>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</si>
  <si>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</si>
  <si>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</si>
  <si>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</si>
  <si>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</si>
  <si>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</si>
  <si>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</si>
  <si>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</si>
  <si>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</si>
  <si>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</si>
  <si>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</si>
  <si>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</si>
  <si>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</si>
  <si>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</si>
  <si>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</si>
  <si>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</si>
  <si>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</si>
  <si>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</si>
  <si>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</si>
  <si>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</si>
  <si>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</si>
  <si>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</si>
  <si>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</si>
  <si>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</si>
  <si>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</si>
  <si>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</si>
  <si>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</si>
  <si>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</si>
  <si>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</si>
  <si>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</si>
  <si>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</si>
  <si>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</si>
  <si>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</si>
  <si>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</si>
  <si>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</si>
  <si>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</si>
  <si>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</si>
  <si>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</si>
  <si>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</si>
  <si>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</si>
  <si>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</si>
  <si>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</si>
  <si>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</si>
  <si>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</si>
  <si>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</si>
  <si>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</si>
  <si>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</si>
  <si>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</si>
  <si>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</si>
  <si>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</si>
  <si>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</si>
  <si>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</si>
  <si>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</si>
  <si>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</si>
  <si>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</si>
  <si>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</si>
  <si>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</si>
  <si>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</si>
  <si>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</si>
  <si>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</si>
  <si>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</si>
  <si>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</si>
  <si>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</si>
  <si>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</si>
  <si>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</si>
  <si>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</si>
  <si>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</si>
  <si>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</si>
  <si>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</si>
  <si>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</si>
  <si>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</si>
  <si>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</si>
  <si>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</si>
  <si>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</si>
  <si>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</si>
  <si>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</si>
  <si>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</si>
  <si>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</si>
  <si>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</si>
  <si>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</si>
  <si>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</si>
  <si>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</si>
  <si>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</si>
  <si>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</si>
  <si>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</si>
  <si>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</si>
  <si>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</si>
  <si>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</si>
  <si>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</si>
  <si>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</si>
  <si>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</si>
  <si>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</si>
  <si>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</si>
  <si>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</si>
  <si>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</si>
  <si>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</si>
  <si>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</si>
  <si>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</si>
  <si>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</si>
  <si>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</si>
  <si>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</si>
  <si>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</si>
  <si>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</si>
  <si>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</si>
  <si>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</si>
  <si>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</si>
  <si>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</si>
  <si>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</si>
  <si>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</si>
  <si>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</si>
  <si>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</si>
  <si>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</si>
  <si>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</si>
  <si>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</si>
  <si>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</si>
  <si>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</si>
  <si>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</si>
  <si>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</si>
  <si>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</si>
  <si>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</si>
  <si>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</si>
  <si>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</si>
  <si>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</si>
  <si>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</si>
  <si>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</si>
  <si>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</si>
  <si>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</si>
  <si>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</si>
  <si>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</si>
  <si>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</si>
  <si>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</si>
  <si>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</si>
  <si>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</si>
  <si>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</si>
  <si>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</si>
  <si>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</si>
  <si>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</si>
  <si>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</si>
  <si>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</si>
  <si>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</si>
  <si>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</si>
  <si>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</si>
  <si>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</si>
  <si>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</si>
  <si>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</si>
  <si>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</si>
  <si>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</si>
  <si>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</si>
  <si>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</si>
  <si>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</si>
  <si>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</si>
  <si>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</si>
  <si>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</si>
  <si>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</si>
  <si>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</si>
  <si>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</si>
  <si>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</si>
  <si>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</si>
  <si>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</si>
  <si>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</si>
  <si>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</si>
  <si>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</si>
  <si>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</si>
  <si>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</si>
  <si>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</si>
  <si>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</si>
  <si>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</si>
  <si>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</si>
  <si>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</si>
  <si>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</si>
  <si>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</si>
  <si>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</si>
  <si>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</si>
  <si>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</si>
  <si>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</si>
  <si>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</si>
  <si>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</si>
  <si>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</si>
  <si>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</si>
  <si>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</si>
  <si>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</si>
  <si>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</si>
  <si>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</si>
  <si>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</si>
  <si>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</si>
  <si>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</si>
  <si>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</si>
  <si>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</si>
  <si>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</si>
  <si>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</si>
  <si>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</si>
  <si>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</si>
  <si>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</si>
  <si>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</si>
  <si>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</si>
  <si>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</si>
  <si>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</si>
  <si>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</si>
  <si>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</si>
  <si>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</si>
  <si>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</si>
  <si>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</si>
  <si>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</si>
  <si>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</si>
  <si>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</si>
  <si>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</si>
  <si>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</si>
  <si>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</si>
  <si>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</si>
  <si>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</si>
  <si>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</si>
  <si>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</si>
  <si>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</si>
  <si>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</si>
  <si>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</si>
  <si>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</si>
  <si>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</si>
  <si>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</si>
  <si>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</si>
  <si>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</si>
  <si>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</si>
  <si>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</si>
  <si>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</si>
  <si>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</si>
  <si>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</si>
  <si>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</si>
  <si>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</si>
  <si>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</si>
  <si>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</si>
  <si>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</si>
  <si>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</si>
  <si>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</si>
  <si>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</si>
  <si>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</si>
  <si>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</si>
  <si>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</si>
  <si>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</si>
  <si>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</si>
  <si>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</si>
  <si>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</si>
  <si>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</si>
  <si>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</si>
  <si>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</si>
  <si>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</si>
  <si>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</si>
  <si>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</si>
  <si>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</si>
  <si>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</si>
  <si>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</si>
  <si>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</si>
  <si>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</si>
  <si>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</si>
  <si>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</si>
  <si>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</si>
  <si>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</si>
  <si>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</si>
  <si>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</si>
  <si>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</si>
  <si>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</si>
  <si>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</si>
  <si>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</si>
  <si>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</si>
  <si>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</si>
  <si>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</si>
  <si>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</si>
  <si>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</si>
  <si>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</si>
  <si>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</si>
  <si>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</si>
  <si>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</si>
  <si>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</si>
  <si>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</si>
  <si>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</si>
  <si>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</si>
  <si>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</si>
  <si>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</si>
  <si>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</si>
  <si>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</si>
  <si>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</si>
  <si>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</si>
  <si>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</si>
  <si>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</si>
  <si>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</si>
  <si>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</si>
  <si>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</si>
  <si>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</si>
  <si>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</si>
  <si>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</si>
  <si>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</si>
  <si>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</si>
  <si>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</si>
  <si>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</si>
  <si>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</si>
  <si>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</si>
  <si>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</si>
  <si>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</si>
  <si>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</si>
  <si>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</si>
  <si>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</si>
  <si>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</si>
  <si>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</si>
  <si>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</si>
  <si>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</si>
  <si>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</si>
  <si>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</si>
  <si>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</si>
  <si>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</si>
  <si>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</si>
  <si>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</si>
  <si>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</si>
  <si>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</si>
  <si>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</si>
  <si>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</si>
  <si>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</si>
  <si>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</si>
  <si>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</si>
  <si>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</si>
  <si>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</si>
  <si>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</si>
  <si>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</si>
  <si>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</si>
  <si>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</si>
  <si>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</si>
  <si>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</si>
  <si>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</si>
  <si>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</si>
  <si>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</si>
  <si>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</si>
  <si>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</si>
  <si>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</si>
  <si>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</si>
  <si>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</si>
  <si>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</si>
  <si>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</si>
  <si>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</si>
  <si>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</si>
  <si>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</si>
  <si>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</si>
  <si>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</si>
  <si>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</si>
  <si>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</si>
  <si>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</si>
  <si>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</si>
  <si>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</si>
  <si>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</si>
  <si>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</si>
  <si>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</si>
  <si>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</si>
  <si>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</si>
  <si>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</si>
  <si>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</si>
  <si>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</si>
  <si>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</si>
  <si>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</si>
  <si>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</si>
  <si>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</si>
  <si>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</si>
  <si>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</si>
  <si>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</si>
  <si>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</si>
  <si>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</si>
  <si>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</si>
  <si>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</si>
  <si>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</si>
  <si>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</si>
  <si>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</si>
  <si>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</si>
  <si>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</si>
  <si>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</si>
  <si>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</si>
  <si>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</si>
  <si>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</si>
  <si>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</si>
  <si>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</si>
  <si>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</si>
  <si>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</si>
  <si>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</si>
  <si>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</si>
  <si>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</si>
  <si>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</si>
  <si>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</si>
  <si>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</si>
  <si>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</si>
  <si>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</si>
  <si>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</si>
  <si>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</si>
  <si>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</si>
  <si>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</si>
  <si>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</si>
  <si>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</si>
  <si>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</si>
  <si>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</si>
  <si>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</si>
  <si>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</si>
  <si>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</si>
  <si>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</si>
  <si>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</si>
  <si>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PRINTER</t>
  </si>
  <si>
    <t>ATM Ayuntamiento El Puerto</t>
  </si>
  <si>
    <t>3335966129</t>
  </si>
  <si>
    <t>3335966137</t>
  </si>
  <si>
    <t>3335966135</t>
  </si>
  <si>
    <t>3335966133</t>
  </si>
  <si>
    <t>SIN ACTIVIDAD DE RETIRO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</si>
  <si>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</si>
  <si>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</si>
  <si>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</si>
  <si>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</si>
  <si>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</si>
  <si>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</si>
  <si>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</si>
  <si>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3335966385</t>
  </si>
  <si>
    <t>Closed</t>
  </si>
  <si>
    <t>3335967342</t>
  </si>
  <si>
    <t>3335967331</t>
  </si>
  <si>
    <t>3335967320</t>
  </si>
  <si>
    <t>3335967307</t>
  </si>
  <si>
    <t>3335967301</t>
  </si>
  <si>
    <t>3335967292</t>
  </si>
  <si>
    <t>3335967288</t>
  </si>
  <si>
    <t>3335967286</t>
  </si>
  <si>
    <t>3335967274</t>
  </si>
  <si>
    <t>3335967271</t>
  </si>
  <si>
    <t>3335967251</t>
  </si>
  <si>
    <t>3335967225</t>
  </si>
  <si>
    <t>3335967203</t>
  </si>
  <si>
    <t>3335967125</t>
  </si>
  <si>
    <t>3335967095</t>
  </si>
  <si>
    <t>3335967075</t>
  </si>
  <si>
    <t>3335967048</t>
  </si>
  <si>
    <t>3335966969</t>
  </si>
  <si>
    <t>INHIBIDO</t>
  </si>
  <si>
    <t>3335966097</t>
  </si>
  <si>
    <t>FUERA DE SERVICIO / GAVETAS DE RECHAZOS Y DEPOSITOS FULL</t>
  </si>
  <si>
    <t>3335967538</t>
  </si>
  <si>
    <t>3335967535</t>
  </si>
  <si>
    <t>3335967534</t>
  </si>
  <si>
    <t>3335967533</t>
  </si>
  <si>
    <t>3335967530</t>
  </si>
  <si>
    <t>3335967527</t>
  </si>
  <si>
    <t>3335967525</t>
  </si>
  <si>
    <t>3335967522</t>
  </si>
  <si>
    <t>3335967521</t>
  </si>
  <si>
    <t>3335967516</t>
  </si>
  <si>
    <t>3335967513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</si>
  <si>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</si>
  <si>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</si>
  <si>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</si>
  <si>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</si>
  <si>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</si>
  <si>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</si>
  <si>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</si>
  <si>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</si>
  <si>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</si>
  <si>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DIPSENSADOR</t>
  </si>
  <si>
    <t>27 Julio de 2021</t>
  </si>
  <si>
    <t>3335967829</t>
  </si>
  <si>
    <t>3335967830</t>
  </si>
  <si>
    <t>3335967831</t>
  </si>
  <si>
    <t>3335967833</t>
  </si>
  <si>
    <t>3335967834</t>
  </si>
  <si>
    <t>3335967835</t>
  </si>
  <si>
    <t>3335967836</t>
  </si>
  <si>
    <t>TECLADO</t>
  </si>
  <si>
    <t>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</si>
</sst>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1"/>
      <tableStyleElement type="headerRow" dxfId="390"/>
      <tableStyleElement type="totalRow" dxfId="389"/>
      <tableStyleElement type="firstColumn" dxfId="388"/>
      <tableStyleElement type="lastColumn" dxfId="387"/>
      <tableStyleElement type="firstRowStripe" dxfId="386"/>
      <tableStyleElement type="firstColumnStripe" dxfId="3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6360" TargetMode="External"/><Relationship Id="rId13" Type="http://schemas.openxmlformats.org/officeDocument/2006/relationships/hyperlink" Target="http://s460-helpdesk/CAisd/pdmweb.exe?OP=SEARCH+FACTORY=in+SKIPLIST=1+QBE.EQ.id=367635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6361" TargetMode="External"/><Relationship Id="rId12" Type="http://schemas.openxmlformats.org/officeDocument/2006/relationships/hyperlink" Target="http://s460-helpdesk/CAisd/pdmweb.exe?OP=SEARCH+FACTORY=in+SKIPLIST=1+QBE.EQ.id=3676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635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67635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6359" TargetMode="External"/><Relationship Id="rId14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38">
        <v>3335958090</v>
      </c>
      <c r="C9" s="99">
        <v>44396.300694444442</v>
      </c>
      <c r="D9" s="99" t="s">
        <v>2177</v>
      </c>
      <c r="E9" s="133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42" t="s">
        <v>2242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11" priority="99366"/>
  </conditionalFormatting>
  <conditionalFormatting sqref="E3">
    <cfRule type="duplicateValues" dxfId="110" priority="121729"/>
  </conditionalFormatting>
  <conditionalFormatting sqref="E3">
    <cfRule type="duplicateValues" dxfId="109" priority="121730"/>
    <cfRule type="duplicateValues" dxfId="108" priority="121731"/>
  </conditionalFormatting>
  <conditionalFormatting sqref="E3">
    <cfRule type="duplicateValues" dxfId="107" priority="121732"/>
    <cfRule type="duplicateValues" dxfId="106" priority="121733"/>
    <cfRule type="duplicateValues" dxfId="105" priority="121734"/>
    <cfRule type="duplicateValues" dxfId="104" priority="121735"/>
  </conditionalFormatting>
  <conditionalFormatting sqref="B3">
    <cfRule type="duplicateValues" dxfId="103" priority="121736"/>
  </conditionalFormatting>
  <conditionalFormatting sqref="E4">
    <cfRule type="duplicateValues" dxfId="102" priority="91"/>
  </conditionalFormatting>
  <conditionalFormatting sqref="E4">
    <cfRule type="duplicateValues" dxfId="101" priority="88"/>
    <cfRule type="duplicateValues" dxfId="100" priority="89"/>
    <cfRule type="duplicateValues" dxfId="99" priority="90"/>
  </conditionalFormatting>
  <conditionalFormatting sqref="E4">
    <cfRule type="duplicateValues" dxfId="98" priority="87"/>
  </conditionalFormatting>
  <conditionalFormatting sqref="E4">
    <cfRule type="duplicateValues" dxfId="97" priority="84"/>
    <cfRule type="duplicateValues" dxfId="96" priority="85"/>
    <cfRule type="duplicateValues" dxfId="95" priority="86"/>
  </conditionalFormatting>
  <conditionalFormatting sqref="B4">
    <cfRule type="duplicateValues" dxfId="94" priority="83"/>
  </conditionalFormatting>
  <conditionalFormatting sqref="E4">
    <cfRule type="duplicateValues" dxfId="93" priority="82"/>
  </conditionalFormatting>
  <conditionalFormatting sqref="E5">
    <cfRule type="duplicateValues" dxfId="92" priority="81"/>
  </conditionalFormatting>
  <conditionalFormatting sqref="E5">
    <cfRule type="duplicateValues" dxfId="91" priority="78"/>
    <cfRule type="duplicateValues" dxfId="90" priority="79"/>
    <cfRule type="duplicateValues" dxfId="89" priority="80"/>
  </conditionalFormatting>
  <conditionalFormatting sqref="E5">
    <cfRule type="duplicateValues" dxfId="88" priority="77"/>
  </conditionalFormatting>
  <conditionalFormatting sqref="E5">
    <cfRule type="duplicateValues" dxfId="87" priority="74"/>
    <cfRule type="duplicateValues" dxfId="86" priority="75"/>
    <cfRule type="duplicateValues" dxfId="85" priority="76"/>
  </conditionalFormatting>
  <conditionalFormatting sqref="B5">
    <cfRule type="duplicateValues" dxfId="84" priority="73"/>
  </conditionalFormatting>
  <conditionalFormatting sqref="E5">
    <cfRule type="duplicateValues" dxfId="83" priority="72"/>
  </conditionalFormatting>
  <conditionalFormatting sqref="B6">
    <cfRule type="duplicateValues" dxfId="82" priority="56"/>
  </conditionalFormatting>
  <conditionalFormatting sqref="E6">
    <cfRule type="duplicateValues" dxfId="81" priority="55"/>
  </conditionalFormatting>
  <conditionalFormatting sqref="E6">
    <cfRule type="duplicateValues" dxfId="80" priority="52"/>
    <cfRule type="duplicateValues" dxfId="79" priority="53"/>
    <cfRule type="duplicateValues" dxfId="78" priority="54"/>
  </conditionalFormatting>
  <conditionalFormatting sqref="E6">
    <cfRule type="duplicateValues" dxfId="77" priority="51"/>
  </conditionalFormatting>
  <conditionalFormatting sqref="E6">
    <cfRule type="duplicateValues" dxfId="76" priority="48"/>
    <cfRule type="duplicateValues" dxfId="75" priority="49"/>
    <cfRule type="duplicateValues" dxfId="74" priority="50"/>
  </conditionalFormatting>
  <conditionalFormatting sqref="E6">
    <cfRule type="duplicateValues" dxfId="73" priority="47"/>
  </conditionalFormatting>
  <conditionalFormatting sqref="E9">
    <cfRule type="duplicateValues" dxfId="72" priority="30"/>
    <cfRule type="duplicateValues" dxfId="71" priority="31"/>
  </conditionalFormatting>
  <conditionalFormatting sqref="E9">
    <cfRule type="duplicateValues" dxfId="70" priority="29"/>
  </conditionalFormatting>
  <conditionalFormatting sqref="B9">
    <cfRule type="duplicateValues" dxfId="69" priority="28"/>
  </conditionalFormatting>
  <conditionalFormatting sqref="B9">
    <cfRule type="duplicateValues" dxfId="68" priority="27"/>
  </conditionalFormatting>
  <conditionalFormatting sqref="B9">
    <cfRule type="duplicateValues" dxfId="67" priority="25"/>
    <cfRule type="duplicateValues" dxfId="66" priority="26"/>
  </conditionalFormatting>
  <conditionalFormatting sqref="B9">
    <cfRule type="duplicateValues" dxfId="65" priority="24"/>
  </conditionalFormatting>
  <conditionalFormatting sqref="E9">
    <cfRule type="duplicateValues" dxfId="64" priority="23"/>
  </conditionalFormatting>
  <conditionalFormatting sqref="E9">
    <cfRule type="duplicateValues" dxfId="63" priority="21"/>
    <cfRule type="duplicateValues" dxfId="62" priority="22"/>
  </conditionalFormatting>
  <conditionalFormatting sqref="E9">
    <cfRule type="duplicateValues" dxfId="61" priority="20"/>
  </conditionalFormatting>
  <conditionalFormatting sqref="B9">
    <cfRule type="duplicateValues" dxfId="60" priority="19"/>
  </conditionalFormatting>
  <conditionalFormatting sqref="B9">
    <cfRule type="duplicateValues" dxfId="59" priority="18"/>
  </conditionalFormatting>
  <conditionalFormatting sqref="B9">
    <cfRule type="duplicateValues" dxfId="58" priority="17"/>
  </conditionalFormatting>
  <conditionalFormatting sqref="B9">
    <cfRule type="duplicateValues" dxfId="57" priority="15"/>
    <cfRule type="duplicateValues" dxfId="56" priority="16"/>
  </conditionalFormatting>
  <conditionalFormatting sqref="B9">
    <cfRule type="duplicateValues" dxfId="55" priority="14"/>
  </conditionalFormatting>
  <conditionalFormatting sqref="B9">
    <cfRule type="duplicateValues" dxfId="54" priority="12"/>
    <cfRule type="duplicateValues" dxfId="53" priority="13"/>
  </conditionalFormatting>
  <conditionalFormatting sqref="E9">
    <cfRule type="duplicateValues" dxfId="52" priority="11"/>
  </conditionalFormatting>
  <conditionalFormatting sqref="E9">
    <cfRule type="duplicateValues" dxfId="51" priority="10"/>
  </conditionalFormatting>
  <conditionalFormatting sqref="B9">
    <cfRule type="duplicateValues" dxfId="50" priority="9"/>
  </conditionalFormatting>
  <conditionalFormatting sqref="E9">
    <cfRule type="duplicateValues" dxfId="49" priority="8"/>
  </conditionalFormatting>
  <conditionalFormatting sqref="E9">
    <cfRule type="duplicateValues" dxfId="48" priority="6"/>
    <cfRule type="duplicateValues" dxfId="47" priority="7"/>
  </conditionalFormatting>
  <conditionalFormatting sqref="B9">
    <cfRule type="duplicateValues" dxfId="46" priority="5"/>
  </conditionalFormatting>
  <conditionalFormatting sqref="E9">
    <cfRule type="duplicateValues" dxfId="45" priority="4"/>
  </conditionalFormatting>
  <conditionalFormatting sqref="E9">
    <cfRule type="duplicateValues" dxfId="44" priority="3"/>
  </conditionalFormatting>
  <conditionalFormatting sqref="E9">
    <cfRule type="duplicateValues" dxfId="43" priority="2"/>
  </conditionalFormatting>
  <conditionalFormatting sqref="B9">
    <cfRule type="duplicateValues" dxfId="42" priority="1"/>
  </conditionalFormatting>
  <conditionalFormatting sqref="E7:E8">
    <cfRule type="duplicateValues" dxfId="41" priority="129579"/>
  </conditionalFormatting>
  <conditionalFormatting sqref="B7:B8">
    <cfRule type="duplicateValues" dxfId="40" priority="129581"/>
  </conditionalFormatting>
  <conditionalFormatting sqref="B7:B8">
    <cfRule type="duplicateValues" dxfId="39" priority="129583"/>
    <cfRule type="duplicateValues" dxfId="38" priority="129584"/>
    <cfRule type="duplicateValues" dxfId="37" priority="129585"/>
  </conditionalFormatting>
  <conditionalFormatting sqref="E7:E8">
    <cfRule type="duplicateValues" dxfId="36" priority="129589"/>
    <cfRule type="duplicateValues" dxfId="35" priority="129590"/>
  </conditionalFormatting>
  <conditionalFormatting sqref="E7:E8">
    <cfRule type="duplicateValues" dxfId="34" priority="129593"/>
    <cfRule type="duplicateValues" dxfId="33" priority="129594"/>
    <cfRule type="duplicateValues" dxfId="32" priority="129595"/>
  </conditionalFormatting>
  <conditionalFormatting sqref="E7:E8">
    <cfRule type="duplicateValues" dxfId="31" priority="129599"/>
    <cfRule type="duplicateValues" dxfId="30" priority="129600"/>
    <cfRule type="duplicateValues" dxfId="29" priority="129601"/>
    <cfRule type="duplicateValues" dxfId="28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2585</v>
      </c>
      <c r="C148" s="155" t="s">
        <v>2586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2591</v>
      </c>
      <c r="C338" s="155" t="s">
        <v>2590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3793"/>
  <sheetViews>
    <sheetView tabSelected="1" zoomScale="85" zoomScaleNormal="85" workbookViewId="0">
      <pane ySplit="4" topLeftCell="A119" activePane="bottomLeft" state="frozen"/>
      <selection pane="bottomLeft" activeCell="B130" sqref="B130:E136"/>
    </sheetView>
  </sheetViews>
  <sheetFormatPr baseColWidth="10"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bestFit="1" customWidth="1"/>
    <col min="4" max="4" width="31.425781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0" t="s">
        <v>2150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2654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ATM'!$A$2:$C$902,3,0)</f>
        <v>DISTRITO NACIONAL</v>
      </c>
      <c r="B5" s="138">
        <v>3335965544</v>
      </c>
      <c r="C5" s="99">
        <v>44401.325810185182</v>
      </c>
      <c r="D5" s="99" t="s">
        <v>2445</v>
      </c>
      <c r="E5" s="133">
        <v>672</v>
      </c>
      <c r="F5" s="141" t="str">
        <f>VLOOKUP(E5,VIP!$A$2:$O14536,2,0)</f>
        <v>DRBR672</v>
      </c>
      <c r="G5" s="141" t="str">
        <f>VLOOKUP(E5,'LISTADO ATM'!$A$2:$B$901,2,0)</f>
        <v>ATM Destacamento Policía Nacional La Victoria</v>
      </c>
      <c r="H5" s="141" t="str">
        <f>VLOOKUP(E5,VIP!$A$2:$O19497,7,FALSE)</f>
        <v>Si</v>
      </c>
      <c r="I5" s="141" t="str">
        <f>VLOOKUP(E5,VIP!$A$2:$O11462,8,FALSE)</f>
        <v>Si</v>
      </c>
      <c r="J5" s="141" t="str">
        <f>VLOOKUP(E5,VIP!$A$2:$O11412,8,FALSE)</f>
        <v>Si</v>
      </c>
      <c r="K5" s="141" t="str">
        <f>VLOOKUP(E5,VIP!$A$2:$O14986,6,0)</f>
        <v>SI</v>
      </c>
      <c r="L5" s="99" t="s">
        <v>2414</v>
      </c>
      <c r="M5" s="98" t="s">
        <v>2442</v>
      </c>
      <c r="N5" s="98" t="s">
        <v>2449</v>
      </c>
      <c r="O5" s="141" t="s">
        <v>2450</v>
      </c>
      <c r="P5" s="141"/>
      <c r="Q5" s="156" t="s">
        <v>2414</v>
      </c>
    </row>
    <row r="6" spans="1:17" s="116" customFormat="1" ht="18" x14ac:dyDescent="0.25">
      <c r="A6" s="141" t="str">
        <f>VLOOKUP(E6,'LISTADO ATM'!$A$2:$C$902,3,0)</f>
        <v>ESTE</v>
      </c>
      <c r="B6" s="138">
        <v>3335965546</v>
      </c>
      <c r="C6" s="99">
        <v>44401.326354166667</v>
      </c>
      <c r="D6" s="99" t="s">
        <v>2177</v>
      </c>
      <c r="E6" s="133">
        <v>789</v>
      </c>
      <c r="F6" s="141" t="str">
        <f>VLOOKUP(E6,VIP!$A$2:$O14535,2,0)</f>
        <v>DRBR789</v>
      </c>
      <c r="G6" s="141" t="str">
        <f>VLOOKUP(E6,'LISTADO ATM'!$A$2:$B$901,2,0)</f>
        <v>ATM Hotel Bellevue Boca Chica</v>
      </c>
      <c r="H6" s="141" t="str">
        <f>VLOOKUP(E6,VIP!$A$2:$O19496,7,FALSE)</f>
        <v>Si</v>
      </c>
      <c r="I6" s="141" t="str">
        <f>VLOOKUP(E6,VIP!$A$2:$O11461,8,FALSE)</f>
        <v>Si</v>
      </c>
      <c r="J6" s="141" t="str">
        <f>VLOOKUP(E6,VIP!$A$2:$O11411,8,FALSE)</f>
        <v>Si</v>
      </c>
      <c r="K6" s="141" t="str">
        <f>VLOOKUP(E6,VIP!$A$2:$O14985,6,0)</f>
        <v>NO</v>
      </c>
      <c r="L6" s="142" t="s">
        <v>2242</v>
      </c>
      <c r="M6" s="98" t="s">
        <v>2442</v>
      </c>
      <c r="N6" s="161" t="s">
        <v>2611</v>
      </c>
      <c r="O6" s="141" t="s">
        <v>2451</v>
      </c>
      <c r="P6" s="141"/>
      <c r="Q6" s="98" t="s">
        <v>2242</v>
      </c>
    </row>
    <row r="7" spans="1:17" s="116" customFormat="1" ht="18" x14ac:dyDescent="0.25">
      <c r="A7" s="141" t="str">
        <f>VLOOKUP(E7,'LISTADO ATM'!$A$2:$C$902,3,0)</f>
        <v>SUR</v>
      </c>
      <c r="B7" s="138">
        <v>3335965753</v>
      </c>
      <c r="C7" s="99">
        <v>44401.488379629627</v>
      </c>
      <c r="D7" s="99" t="s">
        <v>2177</v>
      </c>
      <c r="E7" s="133">
        <v>135</v>
      </c>
      <c r="F7" s="141" t="str">
        <f>VLOOKUP(E7,VIP!$A$2:$O14599,2,0)</f>
        <v>DRBR135</v>
      </c>
      <c r="G7" s="141" t="str">
        <f>VLOOKUP(E7,'LISTADO ATM'!$A$2:$B$901,2,0)</f>
        <v xml:space="preserve">ATM Oficina Las Dunas Baní </v>
      </c>
      <c r="H7" s="141" t="str">
        <f>VLOOKUP(E7,VIP!$A$2:$O19560,7,FALSE)</f>
        <v>Si</v>
      </c>
      <c r="I7" s="141" t="str">
        <f>VLOOKUP(E7,VIP!$A$2:$O11525,8,FALSE)</f>
        <v>Si</v>
      </c>
      <c r="J7" s="141" t="str">
        <f>VLOOKUP(E7,VIP!$A$2:$O11475,8,FALSE)</f>
        <v>Si</v>
      </c>
      <c r="K7" s="141" t="str">
        <f>VLOOKUP(E7,VIP!$A$2:$O15049,6,0)</f>
        <v>SI</v>
      </c>
      <c r="L7" s="142" t="s">
        <v>2216</v>
      </c>
      <c r="M7" s="98" t="s">
        <v>2442</v>
      </c>
      <c r="N7" s="98" t="s">
        <v>2449</v>
      </c>
      <c r="O7" s="141" t="s">
        <v>2451</v>
      </c>
      <c r="P7" s="141"/>
      <c r="Q7" s="98" t="s">
        <v>2216</v>
      </c>
    </row>
    <row r="8" spans="1:17" s="116" customFormat="1" ht="18" x14ac:dyDescent="0.25">
      <c r="A8" s="141" t="str">
        <f>VLOOKUP(E8,'LISTADO ATM'!$A$2:$C$902,3,0)</f>
        <v>NORTE</v>
      </c>
      <c r="B8" s="138">
        <v>3335965830</v>
      </c>
      <c r="C8" s="99">
        <v>44401.608993055554</v>
      </c>
      <c r="D8" s="99" t="s">
        <v>2178</v>
      </c>
      <c r="E8" s="133">
        <v>654</v>
      </c>
      <c r="F8" s="141" t="str">
        <f>VLOOKUP(E8,VIP!$A$2:$O14584,2,0)</f>
        <v>DRBR654</v>
      </c>
      <c r="G8" s="141" t="str">
        <f>VLOOKUP(E8,'LISTADO ATM'!$A$2:$B$901,2,0)</f>
        <v>ATM Autoservicio S/M Jumbo Puerto Plata</v>
      </c>
      <c r="H8" s="141" t="str">
        <f>VLOOKUP(E8,VIP!$A$2:$O19545,7,FALSE)</f>
        <v>Si</v>
      </c>
      <c r="I8" s="141" t="str">
        <f>VLOOKUP(E8,VIP!$A$2:$O11510,8,FALSE)</f>
        <v>Si</v>
      </c>
      <c r="J8" s="141" t="str">
        <f>VLOOKUP(E8,VIP!$A$2:$O11460,8,FALSE)</f>
        <v>Si</v>
      </c>
      <c r="K8" s="141" t="str">
        <f>VLOOKUP(E8,VIP!$A$2:$O15034,6,0)</f>
        <v>NO</v>
      </c>
      <c r="L8" s="142" t="s">
        <v>2242</v>
      </c>
      <c r="M8" s="98" t="s">
        <v>2442</v>
      </c>
      <c r="N8" s="161" t="s">
        <v>2611</v>
      </c>
      <c r="O8" s="141" t="s">
        <v>2594</v>
      </c>
      <c r="P8" s="141"/>
      <c r="Q8" s="98" t="s">
        <v>2242</v>
      </c>
    </row>
    <row r="9" spans="1:17" s="116" customFormat="1" ht="18" x14ac:dyDescent="0.25">
      <c r="A9" s="141" t="str">
        <f>VLOOKUP(E9,'LISTADO ATM'!$A$2:$C$902,3,0)</f>
        <v>DISTRITO NACIONAL</v>
      </c>
      <c r="B9" s="138">
        <v>3335965843</v>
      </c>
      <c r="C9" s="99">
        <v>44401.632118055553</v>
      </c>
      <c r="D9" s="99" t="s">
        <v>2177</v>
      </c>
      <c r="E9" s="133">
        <v>575</v>
      </c>
      <c r="F9" s="141" t="str">
        <f>VLOOKUP(E9,VIP!$A$2:$O14579,2,0)</f>
        <v>DRBR16P</v>
      </c>
      <c r="G9" s="141" t="str">
        <f>VLOOKUP(E9,'LISTADO ATM'!$A$2:$B$901,2,0)</f>
        <v xml:space="preserve">ATM EDESUR Tiradentes </v>
      </c>
      <c r="H9" s="141" t="str">
        <f>VLOOKUP(E9,VIP!$A$2:$O19540,7,FALSE)</f>
        <v>Si</v>
      </c>
      <c r="I9" s="141" t="str">
        <f>VLOOKUP(E9,VIP!$A$2:$O11505,8,FALSE)</f>
        <v>Si</v>
      </c>
      <c r="J9" s="141" t="str">
        <f>VLOOKUP(E9,VIP!$A$2:$O11455,8,FALSE)</f>
        <v>Si</v>
      </c>
      <c r="K9" s="141" t="str">
        <f>VLOOKUP(E9,VIP!$A$2:$O15029,6,0)</f>
        <v>NO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</row>
    <row r="10" spans="1:17" s="116" customFormat="1" ht="18" x14ac:dyDescent="0.25">
      <c r="A10" s="141" t="str">
        <f>VLOOKUP(E10,'LISTADO ATM'!$A$2:$C$902,3,0)</f>
        <v>DISTRITO NACIONAL</v>
      </c>
      <c r="B10" s="138">
        <v>3335965891</v>
      </c>
      <c r="C10" s="99">
        <v>44401.69127314815</v>
      </c>
      <c r="D10" s="99" t="s">
        <v>2445</v>
      </c>
      <c r="E10" s="133">
        <v>235</v>
      </c>
      <c r="F10" s="141" t="str">
        <f>VLOOKUP(E10,VIP!$A$2:$O14649,2,0)</f>
        <v>DRBR235</v>
      </c>
      <c r="G10" s="141" t="str">
        <f>VLOOKUP(E10,'LISTADO ATM'!$A$2:$B$901,2,0)</f>
        <v xml:space="preserve">ATM Oficina Multicentro La Sirena San Isidro </v>
      </c>
      <c r="H10" s="141" t="str">
        <f>VLOOKUP(E10,VIP!$A$2:$O19610,7,FALSE)</f>
        <v>Si</v>
      </c>
      <c r="I10" s="141" t="str">
        <f>VLOOKUP(E10,VIP!$A$2:$O11575,8,FALSE)</f>
        <v>Si</v>
      </c>
      <c r="J10" s="141" t="str">
        <f>VLOOKUP(E10,VIP!$A$2:$O11525,8,FALSE)</f>
        <v>Si</v>
      </c>
      <c r="K10" s="141" t="str">
        <f>VLOOKUP(E10,VIP!$A$2:$O15099,6,0)</f>
        <v>SI</v>
      </c>
      <c r="L10" s="142" t="s">
        <v>2414</v>
      </c>
      <c r="M10" s="98" t="s">
        <v>2442</v>
      </c>
      <c r="N10" s="98" t="s">
        <v>2449</v>
      </c>
      <c r="O10" s="141" t="s">
        <v>2450</v>
      </c>
      <c r="P10" s="141"/>
      <c r="Q10" s="98" t="s">
        <v>2414</v>
      </c>
    </row>
    <row r="11" spans="1:17" s="116" customFormat="1" ht="18" x14ac:dyDescent="0.25">
      <c r="A11" s="141" t="str">
        <f>VLOOKUP(E11,'LISTADO ATM'!$A$2:$C$902,3,0)</f>
        <v>DISTRITO NACIONAL</v>
      </c>
      <c r="B11" s="138">
        <v>3335965895</v>
      </c>
      <c r="C11" s="99">
        <v>44401.695405092592</v>
      </c>
      <c r="D11" s="99" t="s">
        <v>2465</v>
      </c>
      <c r="E11" s="133">
        <v>567</v>
      </c>
      <c r="F11" s="141" t="str">
        <f>VLOOKUP(E11,VIP!$A$2:$O14646,2,0)</f>
        <v>DRBR015</v>
      </c>
      <c r="G11" s="141" t="str">
        <f>VLOOKUP(E11,'LISTADO ATM'!$A$2:$B$901,2,0)</f>
        <v xml:space="preserve">ATM Oficina Máximo Gómez </v>
      </c>
      <c r="H11" s="141" t="str">
        <f>VLOOKUP(E11,VIP!$A$2:$O19607,7,FALSE)</f>
        <v>Si</v>
      </c>
      <c r="I11" s="141" t="str">
        <f>VLOOKUP(E11,VIP!$A$2:$O11572,8,FALSE)</f>
        <v>Si</v>
      </c>
      <c r="J11" s="141" t="str">
        <f>VLOOKUP(E11,VIP!$A$2:$O11522,8,FALSE)</f>
        <v>Si</v>
      </c>
      <c r="K11" s="141" t="str">
        <f>VLOOKUP(E11,VIP!$A$2:$O15096,6,0)</f>
        <v>NO</v>
      </c>
      <c r="L11" s="142" t="s">
        <v>2438</v>
      </c>
      <c r="M11" s="98" t="s">
        <v>2442</v>
      </c>
      <c r="N11" s="98" t="s">
        <v>2449</v>
      </c>
      <c r="O11" s="141" t="s">
        <v>2466</v>
      </c>
      <c r="P11" s="141"/>
      <c r="Q11" s="98" t="s">
        <v>2438</v>
      </c>
    </row>
    <row r="12" spans="1:17" s="116" customFormat="1" ht="18" x14ac:dyDescent="0.25">
      <c r="A12" s="141" t="str">
        <f>VLOOKUP(E12,'LISTADO ATM'!$A$2:$C$902,3,0)</f>
        <v>DISTRITO NACIONAL</v>
      </c>
      <c r="B12" s="138">
        <v>3335965902</v>
      </c>
      <c r="C12" s="99">
        <v>44401.703738425924</v>
      </c>
      <c r="D12" s="99" t="s">
        <v>2465</v>
      </c>
      <c r="E12" s="133">
        <v>813</v>
      </c>
      <c r="F12" s="141" t="str">
        <f>VLOOKUP(E12,VIP!$A$2:$O14640,2,0)</f>
        <v>DRBR815</v>
      </c>
      <c r="G12" s="141" t="str">
        <f>VLOOKUP(E12,'LISTADO ATM'!$A$2:$B$901,2,0)</f>
        <v>ATM Occidental Mall</v>
      </c>
      <c r="H12" s="141" t="str">
        <f>VLOOKUP(E12,VIP!$A$2:$O19601,7,FALSE)</f>
        <v>Si</v>
      </c>
      <c r="I12" s="141" t="str">
        <f>VLOOKUP(E12,VIP!$A$2:$O11566,8,FALSE)</f>
        <v>Si</v>
      </c>
      <c r="J12" s="141" t="str">
        <f>VLOOKUP(E12,VIP!$A$2:$O11516,8,FALSE)</f>
        <v>Si</v>
      </c>
      <c r="K12" s="141" t="str">
        <f>VLOOKUP(E12,VIP!$A$2:$O15090,6,0)</f>
        <v>NO</v>
      </c>
      <c r="L12" s="142" t="s">
        <v>2414</v>
      </c>
      <c r="M12" s="98" t="s">
        <v>2442</v>
      </c>
      <c r="N12" s="98" t="s">
        <v>2449</v>
      </c>
      <c r="O12" s="141" t="s">
        <v>2466</v>
      </c>
      <c r="P12" s="141"/>
      <c r="Q12" s="98" t="s">
        <v>2414</v>
      </c>
    </row>
    <row r="13" spans="1:17" s="116" customFormat="1" ht="18" x14ac:dyDescent="0.25">
      <c r="A13" s="141" t="str">
        <f>VLOOKUP(E13,'LISTADO ATM'!$A$2:$C$902,3,0)</f>
        <v>DISTRITO NACIONAL</v>
      </c>
      <c r="B13" s="138">
        <v>3335965928</v>
      </c>
      <c r="C13" s="99">
        <v>44401.786296296297</v>
      </c>
      <c r="D13" s="99" t="s">
        <v>2445</v>
      </c>
      <c r="E13" s="133">
        <v>983</v>
      </c>
      <c r="F13" s="141" t="str">
        <f>VLOOKUP(E13,VIP!$A$2:$O14623,2,0)</f>
        <v>DRBR983</v>
      </c>
      <c r="G13" s="141" t="str">
        <f>VLOOKUP(E13,'LISTADO ATM'!$A$2:$B$901,2,0)</f>
        <v xml:space="preserve">ATM Bravo República de Colombia </v>
      </c>
      <c r="H13" s="141" t="str">
        <f>VLOOKUP(E13,VIP!$A$2:$O19584,7,FALSE)</f>
        <v>Si</v>
      </c>
      <c r="I13" s="141" t="str">
        <f>VLOOKUP(E13,VIP!$A$2:$O11549,8,FALSE)</f>
        <v>No</v>
      </c>
      <c r="J13" s="141" t="str">
        <f>VLOOKUP(E13,VIP!$A$2:$O11499,8,FALSE)</f>
        <v>No</v>
      </c>
      <c r="K13" s="141" t="str">
        <f>VLOOKUP(E13,VIP!$A$2:$O15073,6,0)</f>
        <v>NO</v>
      </c>
      <c r="L13" s="142" t="s">
        <v>2414</v>
      </c>
      <c r="M13" s="98" t="s">
        <v>2442</v>
      </c>
      <c r="N13" s="98" t="s">
        <v>2449</v>
      </c>
      <c r="O13" s="141" t="s">
        <v>2450</v>
      </c>
      <c r="P13" s="141"/>
      <c r="Q13" s="98" t="s">
        <v>2414</v>
      </c>
    </row>
    <row r="14" spans="1:17" s="116" customFormat="1" ht="18" x14ac:dyDescent="0.25">
      <c r="A14" s="141" t="str">
        <f>VLOOKUP(E14,'LISTADO ATM'!$A$2:$C$902,3,0)</f>
        <v>DISTRITO NACIONAL</v>
      </c>
      <c r="B14" s="138">
        <v>3335965969</v>
      </c>
      <c r="C14" s="99">
        <v>44401.944398148145</v>
      </c>
      <c r="D14" s="99" t="s">
        <v>2177</v>
      </c>
      <c r="E14" s="133">
        <v>487</v>
      </c>
      <c r="F14" s="141" t="str">
        <f>VLOOKUP(E14,VIP!$A$2:$O14584,2,0)</f>
        <v>DRBR487</v>
      </c>
      <c r="G14" s="141" t="str">
        <f>VLOOKUP(E14,'LISTADO ATM'!$A$2:$B$901,2,0)</f>
        <v xml:space="preserve">ATM Olé Hainamosa </v>
      </c>
      <c r="H14" s="141" t="str">
        <f>VLOOKUP(E14,VIP!$A$2:$O19545,7,FALSE)</f>
        <v>Si</v>
      </c>
      <c r="I14" s="141" t="str">
        <f>VLOOKUP(E14,VIP!$A$2:$O11510,8,FALSE)</f>
        <v>Si</v>
      </c>
      <c r="J14" s="141" t="str">
        <f>VLOOKUP(E14,VIP!$A$2:$O11460,8,FALSE)</f>
        <v>Si</v>
      </c>
      <c r="K14" s="141" t="str">
        <f>VLOOKUP(E14,VIP!$A$2:$O15034,6,0)</f>
        <v>SI</v>
      </c>
      <c r="L14" s="142" t="s">
        <v>2242</v>
      </c>
      <c r="M14" s="98" t="s">
        <v>2442</v>
      </c>
      <c r="N14" s="161" t="s">
        <v>2611</v>
      </c>
      <c r="O14" s="141" t="s">
        <v>2451</v>
      </c>
      <c r="P14" s="141"/>
      <c r="Q14" s="98" t="s">
        <v>2242</v>
      </c>
    </row>
    <row r="15" spans="1:17" s="116" customFormat="1" ht="18" x14ac:dyDescent="0.25">
      <c r="A15" s="141" t="str">
        <f>VLOOKUP(E15,'LISTADO ATM'!$A$2:$C$902,3,0)</f>
        <v>DISTRITO NACIONAL</v>
      </c>
      <c r="B15" s="138">
        <v>3335965981</v>
      </c>
      <c r="C15" s="99">
        <v>44401.970613425925</v>
      </c>
      <c r="D15" s="99" t="s">
        <v>2177</v>
      </c>
      <c r="E15" s="133">
        <v>243</v>
      </c>
      <c r="F15" s="141" t="str">
        <f>VLOOKUP(E15,VIP!$A$2:$O14578,2,0)</f>
        <v>DRBR243</v>
      </c>
      <c r="G15" s="141" t="str">
        <f>VLOOKUP(E15,'LISTADO ATM'!$A$2:$B$901,2,0)</f>
        <v xml:space="preserve">ATM Autoservicio Plaza Central  </v>
      </c>
      <c r="H15" s="141" t="str">
        <f>VLOOKUP(E15,VIP!$A$2:$O19539,7,FALSE)</f>
        <v>Si</v>
      </c>
      <c r="I15" s="141" t="str">
        <f>VLOOKUP(E15,VIP!$A$2:$O11504,8,FALSE)</f>
        <v>Si</v>
      </c>
      <c r="J15" s="141" t="str">
        <f>VLOOKUP(E15,VIP!$A$2:$O11454,8,FALSE)</f>
        <v>Si</v>
      </c>
      <c r="K15" s="141" t="str">
        <f>VLOOKUP(E15,VIP!$A$2:$O15028,6,0)</f>
        <v>SI</v>
      </c>
      <c r="L15" s="142" t="s">
        <v>2596</v>
      </c>
      <c r="M15" s="98" t="s">
        <v>2442</v>
      </c>
      <c r="N15" s="98" t="s">
        <v>2449</v>
      </c>
      <c r="O15" s="141" t="s">
        <v>2451</v>
      </c>
      <c r="P15" s="141"/>
      <c r="Q15" s="98" t="s">
        <v>2596</v>
      </c>
    </row>
    <row r="16" spans="1:17" s="116" customFormat="1" ht="18" x14ac:dyDescent="0.25">
      <c r="A16" s="141" t="str">
        <f>VLOOKUP(E16,'LISTADO ATM'!$A$2:$C$902,3,0)</f>
        <v>DISTRITO NACIONAL</v>
      </c>
      <c r="B16" s="138">
        <v>3335965982</v>
      </c>
      <c r="C16" s="99">
        <v>44401.979490740741</v>
      </c>
      <c r="D16" s="99" t="s">
        <v>2177</v>
      </c>
      <c r="E16" s="133">
        <v>527</v>
      </c>
      <c r="F16" s="141" t="str">
        <f>VLOOKUP(E16,VIP!$A$2:$O14579,2,0)</f>
        <v>DRBR527</v>
      </c>
      <c r="G16" s="141" t="str">
        <f>VLOOKUP(E16,'LISTADO ATM'!$A$2:$B$901,2,0)</f>
        <v>ATM Oficina Zona Oriental II</v>
      </c>
      <c r="H16" s="141" t="str">
        <f>VLOOKUP(E16,VIP!$A$2:$O19540,7,FALSE)</f>
        <v>Si</v>
      </c>
      <c r="I16" s="141" t="str">
        <f>VLOOKUP(E16,VIP!$A$2:$O11505,8,FALSE)</f>
        <v>Si</v>
      </c>
      <c r="J16" s="141" t="str">
        <f>VLOOKUP(E16,VIP!$A$2:$O11455,8,FALSE)</f>
        <v>Si</v>
      </c>
      <c r="K16" s="141" t="str">
        <f>VLOOKUP(E16,VIP!$A$2:$O15029,6,0)</f>
        <v>SI</v>
      </c>
      <c r="L16" s="142" t="s">
        <v>2242</v>
      </c>
      <c r="M16" s="98" t="s">
        <v>2442</v>
      </c>
      <c r="N16" s="98" t="s">
        <v>2449</v>
      </c>
      <c r="O16" s="141" t="s">
        <v>2451</v>
      </c>
      <c r="P16" s="141"/>
      <c r="Q16" s="98" t="s">
        <v>2242</v>
      </c>
    </row>
    <row r="17" spans="1:17" s="116" customFormat="1" ht="18" x14ac:dyDescent="0.25">
      <c r="A17" s="141" t="str">
        <f>VLOOKUP(E17,'LISTADO ATM'!$A$2:$C$902,3,0)</f>
        <v>DISTRITO NACIONAL</v>
      </c>
      <c r="B17" s="138">
        <v>3335965998</v>
      </c>
      <c r="C17" s="99">
        <v>44402.253125000003</v>
      </c>
      <c r="D17" s="99" t="s">
        <v>2465</v>
      </c>
      <c r="E17" s="133">
        <v>231</v>
      </c>
      <c r="F17" s="141" t="str">
        <f>VLOOKUP(E17,VIP!$A$2:$O14595,2,0)</f>
        <v>DRBR231</v>
      </c>
      <c r="G17" s="141" t="str">
        <f>VLOOKUP(E17,'LISTADO ATM'!$A$2:$B$901,2,0)</f>
        <v xml:space="preserve">ATM Oficina Zona Oriental </v>
      </c>
      <c r="H17" s="141" t="str">
        <f>VLOOKUP(E17,VIP!$A$2:$O19556,7,FALSE)</f>
        <v>Si</v>
      </c>
      <c r="I17" s="141" t="str">
        <f>VLOOKUP(E17,VIP!$A$2:$O11521,8,FALSE)</f>
        <v>Si</v>
      </c>
      <c r="J17" s="141" t="str">
        <f>VLOOKUP(E17,VIP!$A$2:$O11471,8,FALSE)</f>
        <v>Si</v>
      </c>
      <c r="K17" s="141" t="str">
        <f>VLOOKUP(E17,VIP!$A$2:$O15045,6,0)</f>
        <v>SI</v>
      </c>
      <c r="L17" s="142" t="s">
        <v>2438</v>
      </c>
      <c r="M17" s="98" t="s">
        <v>2442</v>
      </c>
      <c r="N17" s="98" t="s">
        <v>2449</v>
      </c>
      <c r="O17" s="141" t="s">
        <v>2466</v>
      </c>
      <c r="P17" s="141"/>
      <c r="Q17" s="98" t="s">
        <v>2438</v>
      </c>
    </row>
    <row r="18" spans="1:17" s="116" customFormat="1" ht="18" x14ac:dyDescent="0.25">
      <c r="A18" s="141" t="str">
        <f>VLOOKUP(E18,'LISTADO ATM'!$A$2:$C$902,3,0)</f>
        <v>ESTE</v>
      </c>
      <c r="B18" s="138">
        <v>3335965999</v>
      </c>
      <c r="C18" s="99">
        <v>44402.253136574072</v>
      </c>
      <c r="D18" s="99" t="s">
        <v>2445</v>
      </c>
      <c r="E18" s="133">
        <v>368</v>
      </c>
      <c r="F18" s="141" t="str">
        <f>VLOOKUP(E18,VIP!$A$2:$O14596,2,0)</f>
        <v xml:space="preserve">DRBR368 </v>
      </c>
      <c r="G18" s="141" t="str">
        <f>VLOOKUP(E18,'LISTADO ATM'!$A$2:$B$901,2,0)</f>
        <v>ATM Ayuntamiento Peralvillo</v>
      </c>
      <c r="H18" s="141" t="str">
        <f>VLOOKUP(E18,VIP!$A$2:$O19557,7,FALSE)</f>
        <v>N/A</v>
      </c>
      <c r="I18" s="141" t="str">
        <f>VLOOKUP(E18,VIP!$A$2:$O11522,8,FALSE)</f>
        <v>N/A</v>
      </c>
      <c r="J18" s="141" t="str">
        <f>VLOOKUP(E18,VIP!$A$2:$O11472,8,FALSE)</f>
        <v>N/A</v>
      </c>
      <c r="K18" s="141" t="str">
        <f>VLOOKUP(E18,VIP!$A$2:$O15046,6,0)</f>
        <v>N/A</v>
      </c>
      <c r="L18" s="142" t="s">
        <v>2438</v>
      </c>
      <c r="M18" s="98" t="s">
        <v>2442</v>
      </c>
      <c r="N18" s="98" t="s">
        <v>2449</v>
      </c>
      <c r="O18" s="141" t="s">
        <v>2450</v>
      </c>
      <c r="P18" s="141"/>
      <c r="Q18" s="98" t="s">
        <v>2438</v>
      </c>
    </row>
    <row r="19" spans="1:17" s="116" customFormat="1" ht="18" x14ac:dyDescent="0.25">
      <c r="A19" s="141" t="str">
        <f>VLOOKUP(E19,'LISTADO ATM'!$A$2:$C$902,3,0)</f>
        <v>ESTE</v>
      </c>
      <c r="B19" s="138">
        <v>3335966014</v>
      </c>
      <c r="C19" s="99">
        <v>44402.373148148145</v>
      </c>
      <c r="D19" s="99" t="s">
        <v>2465</v>
      </c>
      <c r="E19" s="133">
        <v>158</v>
      </c>
      <c r="F19" s="141" t="str">
        <f>VLOOKUP(E19,VIP!$A$2:$O14614,2,0)</f>
        <v>DRBR158</v>
      </c>
      <c r="G19" s="141" t="str">
        <f>VLOOKUP(E19,'LISTADO ATM'!$A$2:$B$901,2,0)</f>
        <v xml:space="preserve">ATM Oficina Romana Norte </v>
      </c>
      <c r="H19" s="141" t="str">
        <f>VLOOKUP(E19,VIP!$A$2:$O19575,7,FALSE)</f>
        <v>Si</v>
      </c>
      <c r="I19" s="141" t="str">
        <f>VLOOKUP(E19,VIP!$A$2:$O11540,8,FALSE)</f>
        <v>Si</v>
      </c>
      <c r="J19" s="141" t="str">
        <f>VLOOKUP(E19,VIP!$A$2:$O11490,8,FALSE)</f>
        <v>Si</v>
      </c>
      <c r="K19" s="141" t="str">
        <f>VLOOKUP(E19,VIP!$A$2:$O15064,6,0)</f>
        <v>SI</v>
      </c>
      <c r="L19" s="142" t="s">
        <v>2414</v>
      </c>
      <c r="M19" s="98" t="s">
        <v>2442</v>
      </c>
      <c r="N19" s="98" t="s">
        <v>2449</v>
      </c>
      <c r="O19" s="141" t="s">
        <v>2466</v>
      </c>
      <c r="P19" s="141"/>
      <c r="Q19" s="98" t="s">
        <v>2414</v>
      </c>
    </row>
    <row r="20" spans="1:17" s="116" customFormat="1" ht="18" x14ac:dyDescent="0.25">
      <c r="A20" s="141" t="str">
        <f>VLOOKUP(E20,'LISTADO ATM'!$A$2:$C$902,3,0)</f>
        <v>DISTRITO NACIONAL</v>
      </c>
      <c r="B20" s="138">
        <v>3335966016</v>
      </c>
      <c r="C20" s="99">
        <v>44402.377870370372</v>
      </c>
      <c r="D20" s="99" t="s">
        <v>2445</v>
      </c>
      <c r="E20" s="133">
        <v>267</v>
      </c>
      <c r="F20" s="141" t="str">
        <f>VLOOKUP(E20,VIP!$A$2:$O14613,2,0)</f>
        <v>DRBR267</v>
      </c>
      <c r="G20" s="141" t="str">
        <f>VLOOKUP(E20,'LISTADO ATM'!$A$2:$B$901,2,0)</f>
        <v xml:space="preserve">ATM Centro de Caja México </v>
      </c>
      <c r="H20" s="141" t="str">
        <f>VLOOKUP(E20,VIP!$A$2:$O19574,7,FALSE)</f>
        <v>Si</v>
      </c>
      <c r="I20" s="141" t="str">
        <f>VLOOKUP(E20,VIP!$A$2:$O11539,8,FALSE)</f>
        <v>Si</v>
      </c>
      <c r="J20" s="141" t="str">
        <f>VLOOKUP(E20,VIP!$A$2:$O11489,8,FALSE)</f>
        <v>Si</v>
      </c>
      <c r="K20" s="141" t="str">
        <f>VLOOKUP(E20,VIP!$A$2:$O15063,6,0)</f>
        <v>NO</v>
      </c>
      <c r="L20" s="142" t="s">
        <v>2438</v>
      </c>
      <c r="M20" s="98" t="s">
        <v>2442</v>
      </c>
      <c r="N20" s="98" t="s">
        <v>2449</v>
      </c>
      <c r="O20" s="141" t="s">
        <v>2450</v>
      </c>
      <c r="P20" s="141"/>
      <c r="Q20" s="98" t="s">
        <v>2438</v>
      </c>
    </row>
    <row r="21" spans="1:17" s="116" customFormat="1" ht="18" x14ac:dyDescent="0.25">
      <c r="A21" s="141" t="str">
        <f>VLOOKUP(E21,'LISTADO ATM'!$A$2:$C$902,3,0)</f>
        <v>DISTRITO NACIONAL</v>
      </c>
      <c r="B21" s="138">
        <v>3335966018</v>
      </c>
      <c r="C21" s="99">
        <v>44402.383356481485</v>
      </c>
      <c r="D21" s="99" t="s">
        <v>2445</v>
      </c>
      <c r="E21" s="133">
        <v>300</v>
      </c>
      <c r="F21" s="141" t="str">
        <f>VLOOKUP(E21,VIP!$A$2:$O14612,2,0)</f>
        <v>DRBR300</v>
      </c>
      <c r="G21" s="141" t="str">
        <f>VLOOKUP(E21,'LISTADO ATM'!$A$2:$B$901,2,0)</f>
        <v xml:space="preserve">ATM S/M Aprezio Los Guaricanos </v>
      </c>
      <c r="H21" s="141" t="str">
        <f>VLOOKUP(E21,VIP!$A$2:$O19573,7,FALSE)</f>
        <v>Si</v>
      </c>
      <c r="I21" s="141" t="str">
        <f>VLOOKUP(E21,VIP!$A$2:$O11538,8,FALSE)</f>
        <v>Si</v>
      </c>
      <c r="J21" s="141" t="str">
        <f>VLOOKUP(E21,VIP!$A$2:$O11488,8,FALSE)</f>
        <v>Si</v>
      </c>
      <c r="K21" s="141" t="str">
        <f>VLOOKUP(E21,VIP!$A$2:$O15062,6,0)</f>
        <v>NO</v>
      </c>
      <c r="L21" s="142" t="s">
        <v>2438</v>
      </c>
      <c r="M21" s="98" t="s">
        <v>2442</v>
      </c>
      <c r="N21" s="98" t="s">
        <v>2449</v>
      </c>
      <c r="O21" s="141" t="s">
        <v>2450</v>
      </c>
      <c r="P21" s="141"/>
      <c r="Q21" s="98" t="s">
        <v>2438</v>
      </c>
    </row>
    <row r="22" spans="1:17" s="116" customFormat="1" ht="18" x14ac:dyDescent="0.25">
      <c r="A22" s="141" t="str">
        <f>VLOOKUP(E22,'LISTADO ATM'!$A$2:$C$902,3,0)</f>
        <v>DISTRITO NACIONAL</v>
      </c>
      <c r="B22" s="138">
        <v>3335966022</v>
      </c>
      <c r="C22" s="99">
        <v>44402.430856481478</v>
      </c>
      <c r="D22" s="99" t="s">
        <v>2177</v>
      </c>
      <c r="E22" s="133">
        <v>369</v>
      </c>
      <c r="F22" s="141" t="str">
        <f>VLOOKUP(E22,VIP!$A$2:$O14608,2,0)</f>
        <v xml:space="preserve">DRBR369 </v>
      </c>
      <c r="G22" s="141" t="str">
        <f>VLOOKUP(E22,'LISTADO ATM'!$A$2:$B$901,2,0)</f>
        <v>ATM Plaza Lama Aut. Duarte</v>
      </c>
      <c r="H22" s="141" t="str">
        <f>VLOOKUP(E22,VIP!$A$2:$O19569,7,FALSE)</f>
        <v>N/A</v>
      </c>
      <c r="I22" s="141" t="str">
        <f>VLOOKUP(E22,VIP!$A$2:$O11534,8,FALSE)</f>
        <v>N/A</v>
      </c>
      <c r="J22" s="141" t="str">
        <f>VLOOKUP(E22,VIP!$A$2:$O11484,8,FALSE)</f>
        <v>N/A</v>
      </c>
      <c r="K22" s="141" t="str">
        <f>VLOOKUP(E22,VIP!$A$2:$O15058,6,0)</f>
        <v>N/A</v>
      </c>
      <c r="L22" s="142" t="s">
        <v>2461</v>
      </c>
      <c r="M22" s="98" t="s">
        <v>2442</v>
      </c>
      <c r="N22" s="161" t="s">
        <v>2611</v>
      </c>
      <c r="O22" s="141" t="s">
        <v>2451</v>
      </c>
      <c r="P22" s="141"/>
      <c r="Q22" s="98" t="s">
        <v>2461</v>
      </c>
    </row>
    <row r="23" spans="1:17" s="116" customFormat="1" ht="18" x14ac:dyDescent="0.25">
      <c r="A23" s="141" t="str">
        <f>VLOOKUP(E23,'LISTADO ATM'!$A$2:$C$902,3,0)</f>
        <v>DISTRITO NACIONAL</v>
      </c>
      <c r="B23" s="138">
        <v>3335966025</v>
      </c>
      <c r="C23" s="99">
        <v>44402.459282407406</v>
      </c>
      <c r="D23" s="99" t="s">
        <v>2177</v>
      </c>
      <c r="E23" s="133">
        <v>281</v>
      </c>
      <c r="F23" s="141" t="str">
        <f>VLOOKUP(E23,VIP!$A$2:$O14605,2,0)</f>
        <v>DRBR737</v>
      </c>
      <c r="G23" s="141" t="str">
        <f>VLOOKUP(E23,'LISTADO ATM'!$A$2:$B$901,2,0)</f>
        <v xml:space="preserve">ATM S/M Pola Independencia </v>
      </c>
      <c r="H23" s="141" t="str">
        <f>VLOOKUP(E23,VIP!$A$2:$O19566,7,FALSE)</f>
        <v>Si</v>
      </c>
      <c r="I23" s="141" t="str">
        <f>VLOOKUP(E23,VIP!$A$2:$O11531,8,FALSE)</f>
        <v>Si</v>
      </c>
      <c r="J23" s="141" t="str">
        <f>VLOOKUP(E23,VIP!$A$2:$O11481,8,FALSE)</f>
        <v>Si</v>
      </c>
      <c r="K23" s="141" t="str">
        <f>VLOOKUP(E23,VIP!$A$2:$O15055,6,0)</f>
        <v>NO</v>
      </c>
      <c r="L23" s="142" t="s">
        <v>2216</v>
      </c>
      <c r="M23" s="98" t="s">
        <v>2442</v>
      </c>
      <c r="N23" s="98" t="s">
        <v>2449</v>
      </c>
      <c r="O23" s="141" t="s">
        <v>2451</v>
      </c>
      <c r="P23" s="141"/>
      <c r="Q23" s="98" t="s">
        <v>2216</v>
      </c>
    </row>
    <row r="24" spans="1:17" s="116" customFormat="1" ht="18" x14ac:dyDescent="0.25">
      <c r="A24" s="141" t="str">
        <f>VLOOKUP(E24,'LISTADO ATM'!$A$2:$C$902,3,0)</f>
        <v>NORTE</v>
      </c>
      <c r="B24" s="138">
        <v>3335966039</v>
      </c>
      <c r="C24" s="99">
        <v>44402.559224537035</v>
      </c>
      <c r="D24" s="99" t="s">
        <v>2592</v>
      </c>
      <c r="E24" s="133">
        <v>383</v>
      </c>
      <c r="F24" s="141" t="str">
        <f>VLOOKUP(E24,VIP!$A$2:$O14625,2,0)</f>
        <v>DRBR383</v>
      </c>
      <c r="G24" s="141" t="str">
        <f>VLOOKUP(E24,'LISTADO ATM'!$A$2:$B$901,2,0)</f>
        <v>ATM S/M Daniel (Dajabón)</v>
      </c>
      <c r="H24" s="141" t="str">
        <f>VLOOKUP(E24,VIP!$A$2:$O19586,7,FALSE)</f>
        <v>N/A</v>
      </c>
      <c r="I24" s="141" t="str">
        <f>VLOOKUP(E24,VIP!$A$2:$O11551,8,FALSE)</f>
        <v>N/A</v>
      </c>
      <c r="J24" s="141" t="str">
        <f>VLOOKUP(E24,VIP!$A$2:$O11501,8,FALSE)</f>
        <v>N/A</v>
      </c>
      <c r="K24" s="141" t="str">
        <f>VLOOKUP(E24,VIP!$A$2:$O15075,6,0)</f>
        <v>N/A</v>
      </c>
      <c r="L24" s="142" t="s">
        <v>2438</v>
      </c>
      <c r="M24" s="98" t="s">
        <v>2442</v>
      </c>
      <c r="N24" s="98" t="s">
        <v>2449</v>
      </c>
      <c r="O24" s="141" t="s">
        <v>2595</v>
      </c>
      <c r="P24" s="141"/>
      <c r="Q24" s="98" t="s">
        <v>2438</v>
      </c>
    </row>
    <row r="25" spans="1:17" s="116" customFormat="1" ht="18" x14ac:dyDescent="0.25">
      <c r="A25" s="141" t="str">
        <f>VLOOKUP(E25,'LISTADO ATM'!$A$2:$C$902,3,0)</f>
        <v>DISTRITO NACIONAL</v>
      </c>
      <c r="B25" s="138">
        <v>3335966044</v>
      </c>
      <c r="C25" s="99">
        <v>44402.600324074076</v>
      </c>
      <c r="D25" s="99" t="s">
        <v>2177</v>
      </c>
      <c r="E25" s="133">
        <v>884</v>
      </c>
      <c r="F25" s="141" t="str">
        <f>VLOOKUP(E25,VIP!$A$2:$O14621,2,0)</f>
        <v>DRBR884</v>
      </c>
      <c r="G25" s="141" t="str">
        <f>VLOOKUP(E25,'LISTADO ATM'!$A$2:$B$901,2,0)</f>
        <v xml:space="preserve">ATM UNP Olé Sabana Perdida </v>
      </c>
      <c r="H25" s="141" t="str">
        <f>VLOOKUP(E25,VIP!$A$2:$O19582,7,FALSE)</f>
        <v>Si</v>
      </c>
      <c r="I25" s="141" t="str">
        <f>VLOOKUP(E25,VIP!$A$2:$O11547,8,FALSE)</f>
        <v>Si</v>
      </c>
      <c r="J25" s="141" t="str">
        <f>VLOOKUP(E25,VIP!$A$2:$O11497,8,FALSE)</f>
        <v>Si</v>
      </c>
      <c r="K25" s="141" t="str">
        <f>VLOOKUP(E25,VIP!$A$2:$O15071,6,0)</f>
        <v>NO</v>
      </c>
      <c r="L25" s="142" t="s">
        <v>2461</v>
      </c>
      <c r="M25" s="98" t="s">
        <v>2442</v>
      </c>
      <c r="N25" s="98" t="s">
        <v>2449</v>
      </c>
      <c r="O25" s="141" t="s">
        <v>2451</v>
      </c>
      <c r="P25" s="141"/>
      <c r="Q25" s="98" t="s">
        <v>2461</v>
      </c>
    </row>
    <row r="26" spans="1:17" s="116" customFormat="1" ht="18" x14ac:dyDescent="0.25">
      <c r="A26" s="141" t="str">
        <f>VLOOKUP(E26,'LISTADO ATM'!$A$2:$C$902,3,0)</f>
        <v>NORTE</v>
      </c>
      <c r="B26" s="138">
        <v>3335966067</v>
      </c>
      <c r="C26" s="99">
        <v>44402.664664351854</v>
      </c>
      <c r="D26" s="99" t="s">
        <v>2465</v>
      </c>
      <c r="E26" s="133">
        <v>395</v>
      </c>
      <c r="F26" s="141" t="str">
        <f>VLOOKUP(E26,VIP!$A$2:$O14635,2,0)</f>
        <v>DRBR395</v>
      </c>
      <c r="G26" s="141" t="str">
        <f>VLOOKUP(E26,'LISTADO ATM'!$A$2:$B$901,2,0)</f>
        <v xml:space="preserve">ATM UNP Sabana Iglesia </v>
      </c>
      <c r="H26" s="141" t="str">
        <f>VLOOKUP(E26,VIP!$A$2:$O19596,7,FALSE)</f>
        <v>Si</v>
      </c>
      <c r="I26" s="141" t="str">
        <f>VLOOKUP(E26,VIP!$A$2:$O11561,8,FALSE)</f>
        <v>Si</v>
      </c>
      <c r="J26" s="141" t="str">
        <f>VLOOKUP(E26,VIP!$A$2:$O11511,8,FALSE)</f>
        <v>Si</v>
      </c>
      <c r="K26" s="141" t="str">
        <f>VLOOKUP(E26,VIP!$A$2:$O15085,6,0)</f>
        <v>NO</v>
      </c>
      <c r="L26" s="142" t="s">
        <v>2438</v>
      </c>
      <c r="M26" s="98" t="s">
        <v>2442</v>
      </c>
      <c r="N26" s="98" t="s">
        <v>2449</v>
      </c>
      <c r="O26" s="141" t="s">
        <v>2466</v>
      </c>
      <c r="P26" s="141"/>
      <c r="Q26" s="98" t="s">
        <v>2438</v>
      </c>
    </row>
    <row r="27" spans="1:17" s="116" customFormat="1" ht="18" x14ac:dyDescent="0.25">
      <c r="A27" s="141" t="str">
        <f>VLOOKUP(E27,'LISTADO ATM'!$A$2:$C$902,3,0)</f>
        <v>SUR</v>
      </c>
      <c r="B27" s="138">
        <v>3335966077</v>
      </c>
      <c r="C27" s="99">
        <v>44402.683009259257</v>
      </c>
      <c r="D27" s="99" t="s">
        <v>2177</v>
      </c>
      <c r="E27" s="133">
        <v>296</v>
      </c>
      <c r="F27" s="141" t="str">
        <f>VLOOKUP(E27,VIP!$A$2:$O14673,2,0)</f>
        <v>DRBR296</v>
      </c>
      <c r="G27" s="141" t="str">
        <f>VLOOKUP(E27,'LISTADO ATM'!$A$2:$B$901,2,0)</f>
        <v>ATM Estación BANICOMB (Baní)  ECO Petroleo</v>
      </c>
      <c r="H27" s="141" t="str">
        <f>VLOOKUP(E27,VIP!$A$2:$O19634,7,FALSE)</f>
        <v>Si</v>
      </c>
      <c r="I27" s="141" t="str">
        <f>VLOOKUP(E27,VIP!$A$2:$O11599,8,FALSE)</f>
        <v>Si</v>
      </c>
      <c r="J27" s="141" t="str">
        <f>VLOOKUP(E27,VIP!$A$2:$O11549,8,FALSE)</f>
        <v>Si</v>
      </c>
      <c r="K27" s="141" t="str">
        <f>VLOOKUP(E27,VIP!$A$2:$O15123,6,0)</f>
        <v>NO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98" t="s">
        <v>2216</v>
      </c>
    </row>
    <row r="28" spans="1:17" s="116" customFormat="1" ht="18" x14ac:dyDescent="0.25">
      <c r="A28" s="141" t="str">
        <f>VLOOKUP(E28,'LISTADO ATM'!$A$2:$C$902,3,0)</f>
        <v>NORTE</v>
      </c>
      <c r="B28" s="138">
        <v>3335966082</v>
      </c>
      <c r="C28" s="99">
        <v>44402.688842592594</v>
      </c>
      <c r="D28" s="99" t="s">
        <v>2445</v>
      </c>
      <c r="E28" s="133">
        <v>454</v>
      </c>
      <c r="F28" s="141" t="str">
        <f>VLOOKUP(E28,VIP!$A$2:$O14669,2,0)</f>
        <v>DRBR454</v>
      </c>
      <c r="G28" s="141" t="str">
        <f>VLOOKUP(E28,'LISTADO ATM'!$A$2:$B$901,2,0)</f>
        <v>ATM Partido Dajabón</v>
      </c>
      <c r="H28" s="141" t="str">
        <f>VLOOKUP(E28,VIP!$A$2:$O19630,7,FALSE)</f>
        <v>Si</v>
      </c>
      <c r="I28" s="141" t="str">
        <f>VLOOKUP(E28,VIP!$A$2:$O11595,8,FALSE)</f>
        <v>Si</v>
      </c>
      <c r="J28" s="141" t="str">
        <f>VLOOKUP(E28,VIP!$A$2:$O11545,8,FALSE)</f>
        <v>Si</v>
      </c>
      <c r="K28" s="141" t="str">
        <f>VLOOKUP(E28,VIP!$A$2:$O15119,6,0)</f>
        <v>NO</v>
      </c>
      <c r="L28" s="142" t="s">
        <v>2438</v>
      </c>
      <c r="M28" s="98" t="s">
        <v>2442</v>
      </c>
      <c r="N28" s="98" t="s">
        <v>2449</v>
      </c>
      <c r="O28" s="141" t="s">
        <v>2450</v>
      </c>
      <c r="P28" s="141"/>
      <c r="Q28" s="98" t="s">
        <v>2438</v>
      </c>
    </row>
    <row r="29" spans="1:17" s="116" customFormat="1" ht="18" x14ac:dyDescent="0.25">
      <c r="A29" s="141" t="str">
        <f>VLOOKUP(E29,'LISTADO ATM'!$A$2:$C$902,3,0)</f>
        <v>SUR</v>
      </c>
      <c r="B29" s="138">
        <v>3335966086</v>
      </c>
      <c r="C29" s="99">
        <v>44402.696759259263</v>
      </c>
      <c r="D29" s="99" t="s">
        <v>2465</v>
      </c>
      <c r="E29" s="133">
        <v>582</v>
      </c>
      <c r="F29" s="141" t="str">
        <f>VLOOKUP(E29,VIP!$A$2:$O14665,2,0)</f>
        <v xml:space="preserve">DRBR582 </v>
      </c>
      <c r="G29" s="141" t="str">
        <f>VLOOKUP(E29,'LISTADO ATM'!$A$2:$B$901,2,0)</f>
        <v>ATM Estación Sabana Yegua</v>
      </c>
      <c r="H29" s="141" t="str">
        <f>VLOOKUP(E29,VIP!$A$2:$O19626,7,FALSE)</f>
        <v>N/A</v>
      </c>
      <c r="I29" s="141" t="str">
        <f>VLOOKUP(E29,VIP!$A$2:$O11591,8,FALSE)</f>
        <v>N/A</v>
      </c>
      <c r="J29" s="141" t="str">
        <f>VLOOKUP(E29,VIP!$A$2:$O11541,8,FALSE)</f>
        <v>N/A</v>
      </c>
      <c r="K29" s="141" t="str">
        <f>VLOOKUP(E29,VIP!$A$2:$O15115,6,0)</f>
        <v>N/A</v>
      </c>
      <c r="L29" s="142" t="s">
        <v>2414</v>
      </c>
      <c r="M29" s="98" t="s">
        <v>2442</v>
      </c>
      <c r="N29" s="98" t="s">
        <v>2449</v>
      </c>
      <c r="O29" s="141" t="s">
        <v>2466</v>
      </c>
      <c r="P29" s="141"/>
      <c r="Q29" s="98" t="s">
        <v>2414</v>
      </c>
    </row>
    <row r="30" spans="1:17" s="116" customFormat="1" ht="18" x14ac:dyDescent="0.25">
      <c r="A30" s="141" t="str">
        <f>VLOOKUP(E30,'LISTADO ATM'!$A$2:$C$902,3,0)</f>
        <v>DISTRITO NACIONAL</v>
      </c>
      <c r="B30" s="138">
        <v>3335966090</v>
      </c>
      <c r="C30" s="99">
        <v>44402.704652777778</v>
      </c>
      <c r="D30" s="99" t="s">
        <v>2445</v>
      </c>
      <c r="E30" s="133">
        <v>407</v>
      </c>
      <c r="F30" s="141" t="str">
        <f>VLOOKUP(E30,VIP!$A$2:$O14661,2,0)</f>
        <v>DRBR407</v>
      </c>
      <c r="G30" s="141" t="str">
        <f>VLOOKUP(E30,'LISTADO ATM'!$A$2:$B$901,2,0)</f>
        <v xml:space="preserve">ATM Multicentro La Sirena Villa Mella </v>
      </c>
      <c r="H30" s="141" t="str">
        <f>VLOOKUP(E30,VIP!$A$2:$O19622,7,FALSE)</f>
        <v>Si</v>
      </c>
      <c r="I30" s="141" t="str">
        <f>VLOOKUP(E30,VIP!$A$2:$O11587,8,FALSE)</f>
        <v>Si</v>
      </c>
      <c r="J30" s="141" t="str">
        <f>VLOOKUP(E30,VIP!$A$2:$O11537,8,FALSE)</f>
        <v>Si</v>
      </c>
      <c r="K30" s="141" t="str">
        <f>VLOOKUP(E30,VIP!$A$2:$O15111,6,0)</f>
        <v>NO</v>
      </c>
      <c r="L30" s="142" t="s">
        <v>2438</v>
      </c>
      <c r="M30" s="98" t="s">
        <v>2442</v>
      </c>
      <c r="N30" s="98" t="s">
        <v>2449</v>
      </c>
      <c r="O30" s="141" t="s">
        <v>2450</v>
      </c>
      <c r="P30" s="141"/>
      <c r="Q30" s="98" t="s">
        <v>2438</v>
      </c>
    </row>
    <row r="31" spans="1:17" s="116" customFormat="1" ht="18" x14ac:dyDescent="0.25">
      <c r="A31" s="141" t="str">
        <f>VLOOKUP(E31,'LISTADO ATM'!$A$2:$C$902,3,0)</f>
        <v>NORTE</v>
      </c>
      <c r="B31" s="138">
        <v>3335966093</v>
      </c>
      <c r="C31" s="99">
        <v>44402.719641203701</v>
      </c>
      <c r="D31" s="99" t="s">
        <v>2592</v>
      </c>
      <c r="E31" s="133">
        <v>894</v>
      </c>
      <c r="F31" s="141" t="str">
        <f>VLOOKUP(E31,VIP!$A$2:$O14658,2,0)</f>
        <v>DRBR894</v>
      </c>
      <c r="G31" s="141" t="str">
        <f>VLOOKUP(E31,'LISTADO ATM'!$A$2:$B$901,2,0)</f>
        <v>ATM Eco Petroleo Estero Hondo</v>
      </c>
      <c r="H31" s="141" t="str">
        <f>VLOOKUP(E31,VIP!$A$2:$O19619,7,FALSE)</f>
        <v>NO</v>
      </c>
      <c r="I31" s="141" t="str">
        <f>VLOOKUP(E31,VIP!$A$2:$O11584,8,FALSE)</f>
        <v>NO</v>
      </c>
      <c r="J31" s="141" t="str">
        <f>VLOOKUP(E31,VIP!$A$2:$O11534,8,FALSE)</f>
        <v>NO</v>
      </c>
      <c r="K31" s="141" t="str">
        <f>VLOOKUP(E31,VIP!$A$2:$O15108,6,0)</f>
        <v>NO</v>
      </c>
      <c r="L31" s="142" t="s">
        <v>2438</v>
      </c>
      <c r="M31" s="98" t="s">
        <v>2442</v>
      </c>
      <c r="N31" s="98" t="s">
        <v>2449</v>
      </c>
      <c r="O31" s="141" t="s">
        <v>2595</v>
      </c>
      <c r="P31" s="141"/>
      <c r="Q31" s="98" t="s">
        <v>2438</v>
      </c>
    </row>
    <row r="32" spans="1:17" s="116" customFormat="1" ht="18" x14ac:dyDescent="0.25">
      <c r="A32" s="141" t="str">
        <f>VLOOKUP(E32,'LISTADO ATM'!$A$2:$C$902,3,0)</f>
        <v>DISTRITO NACIONAL</v>
      </c>
      <c r="B32" s="138">
        <v>3335966098</v>
      </c>
      <c r="C32" s="99">
        <v>44402.72928240741</v>
      </c>
      <c r="D32" s="99" t="s">
        <v>2177</v>
      </c>
      <c r="E32" s="133">
        <v>706</v>
      </c>
      <c r="F32" s="141" t="str">
        <f>VLOOKUP(E32,VIP!$A$2:$O14653,2,0)</f>
        <v>DRBR706</v>
      </c>
      <c r="G32" s="141" t="str">
        <f>VLOOKUP(E32,'LISTADO ATM'!$A$2:$B$901,2,0)</f>
        <v xml:space="preserve">ATM S/M Pristine </v>
      </c>
      <c r="H32" s="141" t="str">
        <f>VLOOKUP(E32,VIP!$A$2:$O19614,7,FALSE)</f>
        <v>Si</v>
      </c>
      <c r="I32" s="141" t="str">
        <f>VLOOKUP(E32,VIP!$A$2:$O11579,8,FALSE)</f>
        <v>Si</v>
      </c>
      <c r="J32" s="141" t="str">
        <f>VLOOKUP(E32,VIP!$A$2:$O11529,8,FALSE)</f>
        <v>Si</v>
      </c>
      <c r="K32" s="141" t="str">
        <f>VLOOKUP(E32,VIP!$A$2:$O15103,6,0)</f>
        <v>NO</v>
      </c>
      <c r="L32" s="142" t="s">
        <v>2242</v>
      </c>
      <c r="M32" s="98" t="s">
        <v>2442</v>
      </c>
      <c r="N32" s="98" t="s">
        <v>2449</v>
      </c>
      <c r="O32" s="141" t="s">
        <v>2451</v>
      </c>
      <c r="P32" s="141"/>
      <c r="Q32" s="98" t="s">
        <v>2242</v>
      </c>
    </row>
    <row r="33" spans="1:17" s="116" customFormat="1" ht="18" x14ac:dyDescent="0.25">
      <c r="A33" s="141" t="str">
        <f>VLOOKUP(E33,'LISTADO ATM'!$A$2:$C$902,3,0)</f>
        <v>DISTRITO NACIONAL</v>
      </c>
      <c r="B33" s="138">
        <v>3335966109</v>
      </c>
      <c r="C33" s="99">
        <v>44402.746342592596</v>
      </c>
      <c r="D33" s="99" t="s">
        <v>2445</v>
      </c>
      <c r="E33" s="133">
        <v>684</v>
      </c>
      <c r="F33" s="141" t="str">
        <f>VLOOKUP(E33,VIP!$A$2:$O14643,2,0)</f>
        <v>DRBR684</v>
      </c>
      <c r="G33" s="141" t="str">
        <f>VLOOKUP(E33,'LISTADO ATM'!$A$2:$B$901,2,0)</f>
        <v>ATM Estación Texaco Prolongación 27 Febrero</v>
      </c>
      <c r="H33" s="141" t="str">
        <f>VLOOKUP(E33,VIP!$A$2:$O19604,7,FALSE)</f>
        <v>NO</v>
      </c>
      <c r="I33" s="141" t="str">
        <f>VLOOKUP(E33,VIP!$A$2:$O11569,8,FALSE)</f>
        <v>NO</v>
      </c>
      <c r="J33" s="141" t="str">
        <f>VLOOKUP(E33,VIP!$A$2:$O11519,8,FALSE)</f>
        <v>NO</v>
      </c>
      <c r="K33" s="141" t="str">
        <f>VLOOKUP(E33,VIP!$A$2:$O15093,6,0)</f>
        <v>NO</v>
      </c>
      <c r="L33" s="142" t="s">
        <v>2438</v>
      </c>
      <c r="M33" s="98" t="s">
        <v>2442</v>
      </c>
      <c r="N33" s="98" t="s">
        <v>2449</v>
      </c>
      <c r="O33" s="141" t="s">
        <v>2450</v>
      </c>
      <c r="P33" s="141"/>
      <c r="Q33" s="98" t="s">
        <v>2438</v>
      </c>
    </row>
    <row r="34" spans="1:17" s="116" customFormat="1" ht="18" x14ac:dyDescent="0.25">
      <c r="A34" s="141" t="str">
        <f>VLOOKUP(E34,'LISTADO ATM'!$A$2:$C$902,3,0)</f>
        <v>SUR</v>
      </c>
      <c r="B34" s="138">
        <v>3335966112</v>
      </c>
      <c r="C34" s="99">
        <v>44402.774722222224</v>
      </c>
      <c r="D34" s="99" t="s">
        <v>2445</v>
      </c>
      <c r="E34" s="133">
        <v>825</v>
      </c>
      <c r="F34" s="141" t="str">
        <f>VLOOKUP(E34,VIP!$A$2:$O14640,2,0)</f>
        <v>DRBR825</v>
      </c>
      <c r="G34" s="141" t="str">
        <f>VLOOKUP(E34,'LISTADO ATM'!$A$2:$B$901,2,0)</f>
        <v xml:space="preserve">ATM Estacion Eco Cibeles (Las Matas de Farfán) </v>
      </c>
      <c r="H34" s="141" t="str">
        <f>VLOOKUP(E34,VIP!$A$2:$O19601,7,FALSE)</f>
        <v>Si</v>
      </c>
      <c r="I34" s="141" t="str">
        <f>VLOOKUP(E34,VIP!$A$2:$O11566,8,FALSE)</f>
        <v>Si</v>
      </c>
      <c r="J34" s="141" t="str">
        <f>VLOOKUP(E34,VIP!$A$2:$O11516,8,FALSE)</f>
        <v>Si</v>
      </c>
      <c r="K34" s="141" t="str">
        <f>VLOOKUP(E34,VIP!$A$2:$O15090,6,0)</f>
        <v>NO</v>
      </c>
      <c r="L34" s="142" t="s">
        <v>2438</v>
      </c>
      <c r="M34" s="98" t="s">
        <v>2442</v>
      </c>
      <c r="N34" s="98" t="s">
        <v>2449</v>
      </c>
      <c r="O34" s="141" t="s">
        <v>2450</v>
      </c>
      <c r="P34" s="141"/>
      <c r="Q34" s="98" t="s">
        <v>2438</v>
      </c>
    </row>
    <row r="35" spans="1:17" s="116" customFormat="1" ht="18" x14ac:dyDescent="0.25">
      <c r="A35" s="141" t="str">
        <f>VLOOKUP(E35,'LISTADO ATM'!$A$2:$C$902,3,0)</f>
        <v>ESTE</v>
      </c>
      <c r="B35" s="138">
        <v>3335966117</v>
      </c>
      <c r="C35" s="99">
        <v>44402.784259259257</v>
      </c>
      <c r="D35" s="99" t="s">
        <v>2465</v>
      </c>
      <c r="E35" s="133">
        <v>742</v>
      </c>
      <c r="F35" s="141" t="str">
        <f>VLOOKUP(E35,VIP!$A$2:$O14635,2,0)</f>
        <v>DRBR990</v>
      </c>
      <c r="G35" s="141" t="str">
        <f>VLOOKUP(E35,'LISTADO ATM'!$A$2:$B$901,2,0)</f>
        <v xml:space="preserve">ATM Oficina Plaza del Rey (La Romana) </v>
      </c>
      <c r="H35" s="141" t="str">
        <f>VLOOKUP(E35,VIP!$A$2:$O19596,7,FALSE)</f>
        <v>Si</v>
      </c>
      <c r="I35" s="141" t="str">
        <f>VLOOKUP(E35,VIP!$A$2:$O11561,8,FALSE)</f>
        <v>Si</v>
      </c>
      <c r="J35" s="141" t="str">
        <f>VLOOKUP(E35,VIP!$A$2:$O11511,8,FALSE)</f>
        <v>Si</v>
      </c>
      <c r="K35" s="141" t="str">
        <f>VLOOKUP(E35,VIP!$A$2:$O15085,6,0)</f>
        <v>NO</v>
      </c>
      <c r="L35" s="142" t="s">
        <v>2414</v>
      </c>
      <c r="M35" s="98" t="s">
        <v>2442</v>
      </c>
      <c r="N35" s="98" t="s">
        <v>2449</v>
      </c>
      <c r="O35" s="141" t="s">
        <v>2466</v>
      </c>
      <c r="P35" s="141"/>
      <c r="Q35" s="98" t="s">
        <v>2414</v>
      </c>
    </row>
    <row r="36" spans="1:17" s="116" customFormat="1" ht="18" x14ac:dyDescent="0.25">
      <c r="A36" s="141" t="str">
        <f>VLOOKUP(E36,'LISTADO ATM'!$A$2:$C$902,3,0)</f>
        <v>SUR</v>
      </c>
      <c r="B36" s="138" t="s">
        <v>2598</v>
      </c>
      <c r="C36" s="99">
        <v>44402.894143518519</v>
      </c>
      <c r="D36" s="99" t="s">
        <v>2177</v>
      </c>
      <c r="E36" s="133">
        <v>733</v>
      </c>
      <c r="F36" s="141" t="str">
        <f>VLOOKUP(E36,VIP!$A$2:$O14636,2,0)</f>
        <v>DRBR484</v>
      </c>
      <c r="G36" s="141" t="str">
        <f>VLOOKUP(E36,'LISTADO ATM'!$A$2:$B$901,2,0)</f>
        <v xml:space="preserve">ATM Zona Franca Perdenales </v>
      </c>
      <c r="H36" s="141" t="str">
        <f>VLOOKUP(E36,VIP!$A$2:$O19597,7,FALSE)</f>
        <v>Si</v>
      </c>
      <c r="I36" s="141" t="str">
        <f>VLOOKUP(E36,VIP!$A$2:$O11562,8,FALSE)</f>
        <v>Si</v>
      </c>
      <c r="J36" s="141" t="str">
        <f>VLOOKUP(E36,VIP!$A$2:$O11512,8,FALSE)</f>
        <v>Si</v>
      </c>
      <c r="K36" s="141" t="str">
        <f>VLOOKUP(E36,VIP!$A$2:$O15086,6,0)</f>
        <v>NO</v>
      </c>
      <c r="L36" s="142" t="s">
        <v>2216</v>
      </c>
      <c r="M36" s="98" t="s">
        <v>2442</v>
      </c>
      <c r="N36" s="98" t="s">
        <v>2449</v>
      </c>
      <c r="O36" s="141" t="s">
        <v>2451</v>
      </c>
      <c r="P36" s="141"/>
      <c r="Q36" s="98" t="s">
        <v>2216</v>
      </c>
    </row>
    <row r="37" spans="1:17" s="116" customFormat="1" ht="18" x14ac:dyDescent="0.25">
      <c r="A37" s="141" t="str">
        <f>VLOOKUP(E37,'LISTADO ATM'!$A$2:$C$902,3,0)</f>
        <v>DISTRITO NACIONAL</v>
      </c>
      <c r="B37" s="138" t="s">
        <v>2601</v>
      </c>
      <c r="C37" s="99">
        <v>44402.961435185185</v>
      </c>
      <c r="D37" s="99" t="s">
        <v>2177</v>
      </c>
      <c r="E37" s="133">
        <v>915</v>
      </c>
      <c r="F37" s="141" t="str">
        <f>VLOOKUP(E37,VIP!$A$2:$O14640,2,0)</f>
        <v>DRBR24F</v>
      </c>
      <c r="G37" s="141" t="str">
        <f>VLOOKUP(E37,'LISTADO ATM'!$A$2:$B$901,2,0)</f>
        <v xml:space="preserve">ATM Multicentro La Sirena Aut. Duarte </v>
      </c>
      <c r="H37" s="141" t="str">
        <f>VLOOKUP(E37,VIP!$A$2:$O19601,7,FALSE)</f>
        <v>Si</v>
      </c>
      <c r="I37" s="141" t="str">
        <f>VLOOKUP(E37,VIP!$A$2:$O11566,8,FALSE)</f>
        <v>Si</v>
      </c>
      <c r="J37" s="141" t="str">
        <f>VLOOKUP(E37,VIP!$A$2:$O11516,8,FALSE)</f>
        <v>Si</v>
      </c>
      <c r="K37" s="141" t="str">
        <f>VLOOKUP(E37,VIP!$A$2:$O15090,6,0)</f>
        <v>SI</v>
      </c>
      <c r="L37" s="142" t="s">
        <v>2216</v>
      </c>
      <c r="M37" s="98" t="s">
        <v>2442</v>
      </c>
      <c r="N37" s="98" t="s">
        <v>2449</v>
      </c>
      <c r="O37" s="141" t="s">
        <v>2451</v>
      </c>
      <c r="P37" s="141"/>
      <c r="Q37" s="98" t="s">
        <v>2216</v>
      </c>
    </row>
    <row r="38" spans="1:17" s="116" customFormat="1" ht="18" x14ac:dyDescent="0.25">
      <c r="A38" s="141" t="str">
        <f>VLOOKUP(E38,'LISTADO ATM'!$A$2:$C$902,3,0)</f>
        <v>DISTRITO NACIONAL</v>
      </c>
      <c r="B38" s="138" t="s">
        <v>2600</v>
      </c>
      <c r="C38" s="99">
        <v>44402.964155092595</v>
      </c>
      <c r="D38" s="99" t="s">
        <v>2177</v>
      </c>
      <c r="E38" s="133">
        <v>566</v>
      </c>
      <c r="F38" s="141" t="str">
        <f>VLOOKUP(E38,VIP!$A$2:$O14638,2,0)</f>
        <v>DRBR508</v>
      </c>
      <c r="G38" s="141" t="str">
        <f>VLOOKUP(E38,'LISTADO ATM'!$A$2:$B$901,2,0)</f>
        <v xml:space="preserve">ATM Hiper Olé Aut. Duarte </v>
      </c>
      <c r="H38" s="141" t="str">
        <f>VLOOKUP(E38,VIP!$A$2:$O19599,7,FALSE)</f>
        <v>Si</v>
      </c>
      <c r="I38" s="141" t="str">
        <f>VLOOKUP(E38,VIP!$A$2:$O11564,8,FALSE)</f>
        <v>Si</v>
      </c>
      <c r="J38" s="141" t="str">
        <f>VLOOKUP(E38,VIP!$A$2:$O11514,8,FALSE)</f>
        <v>Si</v>
      </c>
      <c r="K38" s="141" t="str">
        <f>VLOOKUP(E38,VIP!$A$2:$O15088,6,0)</f>
        <v>NO</v>
      </c>
      <c r="L38" s="142" t="s">
        <v>2216</v>
      </c>
      <c r="M38" s="98" t="s">
        <v>2442</v>
      </c>
      <c r="N38" s="98" t="s">
        <v>2449</v>
      </c>
      <c r="O38" s="141" t="s">
        <v>2451</v>
      </c>
      <c r="P38" s="141"/>
      <c r="Q38" s="98" t="s">
        <v>2216</v>
      </c>
    </row>
    <row r="39" spans="1:17" s="116" customFormat="1" ht="18" x14ac:dyDescent="0.25">
      <c r="A39" s="141" t="str">
        <f>VLOOKUP(E39,'LISTADO ATM'!$A$2:$C$902,3,0)</f>
        <v>DISTRITO NACIONAL</v>
      </c>
      <c r="B39" s="138" t="s">
        <v>2599</v>
      </c>
      <c r="C39" s="99">
        <v>44403.263518518521</v>
      </c>
      <c r="D39" s="99" t="s">
        <v>2177</v>
      </c>
      <c r="E39" s="133">
        <v>446</v>
      </c>
      <c r="F39" s="141" t="str">
        <f>VLOOKUP(E39,VIP!$A$2:$O14636,2,0)</f>
        <v>DRBR446</v>
      </c>
      <c r="G39" s="141" t="str">
        <f>VLOOKUP(E39,'LISTADO ATM'!$A$2:$B$901,2,0)</f>
        <v>ATM Hipodromo V Centenario</v>
      </c>
      <c r="H39" s="141" t="str">
        <f>VLOOKUP(E39,VIP!$A$2:$O19597,7,FALSE)</f>
        <v>Si</v>
      </c>
      <c r="I39" s="141" t="str">
        <f>VLOOKUP(E39,VIP!$A$2:$O11562,8,FALSE)</f>
        <v>Si</v>
      </c>
      <c r="J39" s="141" t="str">
        <f>VLOOKUP(E39,VIP!$A$2:$O11512,8,FALSE)</f>
        <v>Si</v>
      </c>
      <c r="K39" s="141" t="str">
        <f>VLOOKUP(E39,VIP!$A$2:$O15086,6,0)</f>
        <v>NO</v>
      </c>
      <c r="L39" s="142" t="s">
        <v>2242</v>
      </c>
      <c r="M39" s="98" t="s">
        <v>2442</v>
      </c>
      <c r="N39" s="98" t="s">
        <v>2449</v>
      </c>
      <c r="O39" s="141" t="s">
        <v>2451</v>
      </c>
      <c r="P39" s="141"/>
      <c r="Q39" s="98" t="s">
        <v>2242</v>
      </c>
    </row>
    <row r="40" spans="1:17" s="116" customFormat="1" ht="18" x14ac:dyDescent="0.25">
      <c r="A40" s="141" t="str">
        <f>VLOOKUP(E40,'LISTADO ATM'!$A$2:$C$902,3,0)</f>
        <v>ESTE</v>
      </c>
      <c r="B40" s="138" t="s">
        <v>2604</v>
      </c>
      <c r="C40" s="99">
        <v>44403.316192129627</v>
      </c>
      <c r="D40" s="99" t="s">
        <v>2177</v>
      </c>
      <c r="E40" s="133">
        <v>843</v>
      </c>
      <c r="F40" s="141" t="str">
        <f>VLOOKUP(E40,VIP!$A$2:$O14643,2,0)</f>
        <v>DRBR843</v>
      </c>
      <c r="G40" s="141" t="str">
        <f>VLOOKUP(E40,'LISTADO ATM'!$A$2:$B$901,2,0)</f>
        <v xml:space="preserve">ATM Oficina Romana Centro </v>
      </c>
      <c r="H40" s="141" t="str">
        <f>VLOOKUP(E40,VIP!$A$2:$O19604,7,FALSE)</f>
        <v>Si</v>
      </c>
      <c r="I40" s="141" t="str">
        <f>VLOOKUP(E40,VIP!$A$2:$O11569,8,FALSE)</f>
        <v>Si</v>
      </c>
      <c r="J40" s="141" t="str">
        <f>VLOOKUP(E40,VIP!$A$2:$O11519,8,FALSE)</f>
        <v>Si</v>
      </c>
      <c r="K40" s="141" t="str">
        <f>VLOOKUP(E40,VIP!$A$2:$O15093,6,0)</f>
        <v>NO</v>
      </c>
      <c r="L40" s="142" t="s">
        <v>2216</v>
      </c>
      <c r="M40" s="98" t="s">
        <v>2442</v>
      </c>
      <c r="N40" s="98" t="s">
        <v>2593</v>
      </c>
      <c r="O40" s="141" t="s">
        <v>2451</v>
      </c>
      <c r="P40" s="141"/>
      <c r="Q40" s="98" t="s">
        <v>2216</v>
      </c>
    </row>
    <row r="41" spans="1:17" s="116" customFormat="1" ht="18" x14ac:dyDescent="0.25">
      <c r="A41" s="141" t="str">
        <f>VLOOKUP(E41,'LISTADO ATM'!$A$2:$C$902,3,0)</f>
        <v>DISTRITO NACIONAL</v>
      </c>
      <c r="B41" s="138" t="s">
        <v>2603</v>
      </c>
      <c r="C41" s="99">
        <v>44403.325729166667</v>
      </c>
      <c r="D41" s="99" t="s">
        <v>2177</v>
      </c>
      <c r="E41" s="133">
        <v>235</v>
      </c>
      <c r="F41" s="141" t="str">
        <f>VLOOKUP(E41,VIP!$A$2:$O14641,2,0)</f>
        <v>DRBR235</v>
      </c>
      <c r="G41" s="141" t="str">
        <f>VLOOKUP(E41,'LISTADO ATM'!$A$2:$B$901,2,0)</f>
        <v xml:space="preserve">ATM Oficina Multicentro La Sirena San Isidro </v>
      </c>
      <c r="H41" s="141" t="str">
        <f>VLOOKUP(E41,VIP!$A$2:$O19602,7,FALSE)</f>
        <v>Si</v>
      </c>
      <c r="I41" s="141" t="str">
        <f>VLOOKUP(E41,VIP!$A$2:$O11567,8,FALSE)</f>
        <v>Si</v>
      </c>
      <c r="J41" s="141" t="str">
        <f>VLOOKUP(E41,VIP!$A$2:$O11517,8,FALSE)</f>
        <v>Si</v>
      </c>
      <c r="K41" s="141" t="str">
        <f>VLOOKUP(E41,VIP!$A$2:$O15091,6,0)</f>
        <v>SI</v>
      </c>
      <c r="L41" s="142" t="s">
        <v>2242</v>
      </c>
      <c r="M41" s="98" t="s">
        <v>2442</v>
      </c>
      <c r="N41" s="98" t="s">
        <v>2593</v>
      </c>
      <c r="O41" s="141" t="s">
        <v>2451</v>
      </c>
      <c r="P41" s="141"/>
      <c r="Q41" s="98" t="s">
        <v>2242</v>
      </c>
    </row>
    <row r="42" spans="1:17" s="116" customFormat="1" ht="18" x14ac:dyDescent="0.25">
      <c r="A42" s="141" t="str">
        <f>VLOOKUP(E42,'LISTADO ATM'!$A$2:$C$902,3,0)</f>
        <v>DISTRITO NACIONAL</v>
      </c>
      <c r="B42" s="138" t="s">
        <v>2610</v>
      </c>
      <c r="C42" s="99">
        <v>44403.365324074075</v>
      </c>
      <c r="D42" s="99" t="s">
        <v>2177</v>
      </c>
      <c r="E42" s="133">
        <v>10</v>
      </c>
      <c r="F42" s="141" t="str">
        <f>VLOOKUP(E42,VIP!$A$2:$O14657,2,0)</f>
        <v>DRBR010</v>
      </c>
      <c r="G42" s="141" t="str">
        <f>VLOOKUP(E42,'LISTADO ATM'!$A$2:$B$901,2,0)</f>
        <v xml:space="preserve">ATM Ministerio Salud Pública </v>
      </c>
      <c r="H42" s="141" t="str">
        <f>VLOOKUP(E42,VIP!$A$2:$O19618,7,FALSE)</f>
        <v>Si</v>
      </c>
      <c r="I42" s="141" t="str">
        <f>VLOOKUP(E42,VIP!$A$2:$O11583,8,FALSE)</f>
        <v>Si</v>
      </c>
      <c r="J42" s="141" t="str">
        <f>VLOOKUP(E42,VIP!$A$2:$O11533,8,FALSE)</f>
        <v>Si</v>
      </c>
      <c r="K42" s="141" t="str">
        <f>VLOOKUP(E42,VIP!$A$2:$O15107,6,0)</f>
        <v>NO</v>
      </c>
      <c r="L42" s="142" t="s">
        <v>2216</v>
      </c>
      <c r="M42" s="98" t="s">
        <v>2442</v>
      </c>
      <c r="N42" s="98" t="s">
        <v>2449</v>
      </c>
      <c r="O42" s="141" t="s">
        <v>2451</v>
      </c>
      <c r="P42" s="141"/>
      <c r="Q42" s="98" t="s">
        <v>2216</v>
      </c>
    </row>
    <row r="43" spans="1:17" s="116" customFormat="1" ht="18" x14ac:dyDescent="0.25">
      <c r="A43" s="141" t="str">
        <f>VLOOKUP(E43,'LISTADO ATM'!$A$2:$C$902,3,0)</f>
        <v>ESTE</v>
      </c>
      <c r="B43" s="138" t="s">
        <v>2609</v>
      </c>
      <c r="C43" s="99">
        <v>44403.398032407407</v>
      </c>
      <c r="D43" s="99" t="s">
        <v>2177</v>
      </c>
      <c r="E43" s="133">
        <v>480</v>
      </c>
      <c r="F43" s="141" t="str">
        <f>VLOOKUP(E43,VIP!$A$2:$O14648,2,0)</f>
        <v>DRBR480</v>
      </c>
      <c r="G43" s="141" t="str">
        <f>VLOOKUP(E43,'LISTADO ATM'!$A$2:$B$901,2,0)</f>
        <v>ATM UNP Farmaconal Higuey</v>
      </c>
      <c r="H43" s="141" t="str">
        <f>VLOOKUP(E43,VIP!$A$2:$O19609,7,FALSE)</f>
        <v>N/A</v>
      </c>
      <c r="I43" s="141" t="str">
        <f>VLOOKUP(E43,VIP!$A$2:$O11574,8,FALSE)</f>
        <v>N/A</v>
      </c>
      <c r="J43" s="141" t="str">
        <f>VLOOKUP(E43,VIP!$A$2:$O11524,8,FALSE)</f>
        <v>N/A</v>
      </c>
      <c r="K43" s="141" t="str">
        <f>VLOOKUP(E43,VIP!$A$2:$O15098,6,0)</f>
        <v>N/A</v>
      </c>
      <c r="L43" s="142" t="s">
        <v>2461</v>
      </c>
      <c r="M43" s="98" t="s">
        <v>2442</v>
      </c>
      <c r="N43" s="98" t="s">
        <v>2449</v>
      </c>
      <c r="O43" s="141" t="s">
        <v>2451</v>
      </c>
      <c r="P43" s="141"/>
      <c r="Q43" s="98" t="s">
        <v>2461</v>
      </c>
    </row>
    <row r="44" spans="1:17" s="116" customFormat="1" ht="18" x14ac:dyDescent="0.25">
      <c r="A44" s="141" t="str">
        <f>VLOOKUP(E44,'LISTADO ATM'!$A$2:$C$902,3,0)</f>
        <v>SUR</v>
      </c>
      <c r="B44" s="138" t="s">
        <v>2608</v>
      </c>
      <c r="C44" s="99">
        <v>44403.451307870368</v>
      </c>
      <c r="D44" s="99" t="s">
        <v>2177</v>
      </c>
      <c r="E44" s="133">
        <v>984</v>
      </c>
      <c r="F44" s="141" t="str">
        <f>VLOOKUP(E44,VIP!$A$2:$O14638,2,0)</f>
        <v>DRBR984</v>
      </c>
      <c r="G44" s="141" t="str">
        <f>VLOOKUP(E44,'LISTADO ATM'!$A$2:$B$901,2,0)</f>
        <v xml:space="preserve">ATM Oficina Neiba II </v>
      </c>
      <c r="H44" s="141" t="str">
        <f>VLOOKUP(E44,VIP!$A$2:$O19599,7,FALSE)</f>
        <v>Si</v>
      </c>
      <c r="I44" s="141" t="str">
        <f>VLOOKUP(E44,VIP!$A$2:$O11564,8,FALSE)</f>
        <v>Si</v>
      </c>
      <c r="J44" s="141" t="str">
        <f>VLOOKUP(E44,VIP!$A$2:$O11514,8,FALSE)</f>
        <v>Si</v>
      </c>
      <c r="K44" s="141" t="str">
        <f>VLOOKUP(E44,VIP!$A$2:$O15088,6,0)</f>
        <v>NO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98" t="s">
        <v>2216</v>
      </c>
    </row>
    <row r="45" spans="1:17" s="116" customFormat="1" ht="18" x14ac:dyDescent="0.25">
      <c r="A45" s="141" t="str">
        <f>VLOOKUP(E45,'LISTADO ATM'!$A$2:$C$902,3,0)</f>
        <v>SUR</v>
      </c>
      <c r="B45" s="138" t="s">
        <v>2629</v>
      </c>
      <c r="C45" s="99">
        <v>44403.482546296298</v>
      </c>
      <c r="D45" s="99" t="s">
        <v>2465</v>
      </c>
      <c r="E45" s="133">
        <v>766</v>
      </c>
      <c r="F45" s="141" t="str">
        <f>VLOOKUP(E45,VIP!$A$2:$O14688,2,0)</f>
        <v>DRBR440</v>
      </c>
      <c r="G45" s="141" t="str">
        <f>VLOOKUP(E45,'LISTADO ATM'!$A$2:$B$901,2,0)</f>
        <v xml:space="preserve">ATM Oficina Azua II </v>
      </c>
      <c r="H45" s="141" t="str">
        <f>VLOOKUP(E45,VIP!$A$2:$O19649,7,FALSE)</f>
        <v>Si</v>
      </c>
      <c r="I45" s="141" t="str">
        <f>VLOOKUP(E45,VIP!$A$2:$O11614,8,FALSE)</f>
        <v>Si</v>
      </c>
      <c r="J45" s="141" t="str">
        <f>VLOOKUP(E45,VIP!$A$2:$O11564,8,FALSE)</f>
        <v>Si</v>
      </c>
      <c r="K45" s="141" t="str">
        <f>VLOOKUP(E45,VIP!$A$2:$O15138,6,0)</f>
        <v>SI</v>
      </c>
      <c r="L45" s="142" t="s">
        <v>2438</v>
      </c>
      <c r="M45" s="98" t="s">
        <v>2442</v>
      </c>
      <c r="N45" s="98" t="s">
        <v>2449</v>
      </c>
      <c r="O45" s="141" t="s">
        <v>2605</v>
      </c>
      <c r="P45" s="141"/>
      <c r="Q45" s="98" t="s">
        <v>2438</v>
      </c>
    </row>
    <row r="46" spans="1:17" s="116" customFormat="1" ht="18" x14ac:dyDescent="0.25">
      <c r="A46" s="141" t="str">
        <f>VLOOKUP(E46,'LISTADO ATM'!$A$2:$C$902,3,0)</f>
        <v>DISTRITO NACIONAL</v>
      </c>
      <c r="B46" s="138" t="s">
        <v>2628</v>
      </c>
      <c r="C46" s="99">
        <v>44403.503807870373</v>
      </c>
      <c r="D46" s="99" t="s">
        <v>2177</v>
      </c>
      <c r="E46" s="133">
        <v>443</v>
      </c>
      <c r="F46" s="141" t="str">
        <f>VLOOKUP(E46,VIP!$A$2:$O14684,2,0)</f>
        <v>DRBR443</v>
      </c>
      <c r="G46" s="141" t="str">
        <f>VLOOKUP(E46,'LISTADO ATM'!$A$2:$B$901,2,0)</f>
        <v xml:space="preserve">ATM Edificio San Rafael </v>
      </c>
      <c r="H46" s="141" t="str">
        <f>VLOOKUP(E46,VIP!$A$2:$O19645,7,FALSE)</f>
        <v>Si</v>
      </c>
      <c r="I46" s="141" t="str">
        <f>VLOOKUP(E46,VIP!$A$2:$O11610,8,FALSE)</f>
        <v>Si</v>
      </c>
      <c r="J46" s="141" t="str">
        <f>VLOOKUP(E46,VIP!$A$2:$O11560,8,FALSE)</f>
        <v>Si</v>
      </c>
      <c r="K46" s="141" t="str">
        <f>VLOOKUP(E46,VIP!$A$2:$O15134,6,0)</f>
        <v>NO</v>
      </c>
      <c r="L46" s="142" t="s">
        <v>2461</v>
      </c>
      <c r="M46" s="98" t="s">
        <v>2442</v>
      </c>
      <c r="N46" s="98" t="s">
        <v>2593</v>
      </c>
      <c r="O46" s="141" t="s">
        <v>2451</v>
      </c>
      <c r="P46" s="141"/>
      <c r="Q46" s="98" t="s">
        <v>2461</v>
      </c>
    </row>
    <row r="47" spans="1:17" s="116" customFormat="1" ht="18" x14ac:dyDescent="0.25">
      <c r="A47" s="141" t="str">
        <f>VLOOKUP(E47,'LISTADO ATM'!$A$2:$C$902,3,0)</f>
        <v>NORTE</v>
      </c>
      <c r="B47" s="138" t="s">
        <v>2627</v>
      </c>
      <c r="C47" s="99">
        <v>44403.509317129632</v>
      </c>
      <c r="D47" s="99" t="s">
        <v>2178</v>
      </c>
      <c r="E47" s="133">
        <v>496</v>
      </c>
      <c r="F47" s="141" t="str">
        <f>VLOOKUP(E47,VIP!$A$2:$O14683,2,0)</f>
        <v>DRBR496</v>
      </c>
      <c r="G47" s="141" t="str">
        <f>VLOOKUP(E47,'LISTADO ATM'!$A$2:$B$901,2,0)</f>
        <v xml:space="preserve">ATM Multicentro La Sirena Bonao </v>
      </c>
      <c r="H47" s="141" t="str">
        <f>VLOOKUP(E47,VIP!$A$2:$O19644,7,FALSE)</f>
        <v>Si</v>
      </c>
      <c r="I47" s="141" t="str">
        <f>VLOOKUP(E47,VIP!$A$2:$O11609,8,FALSE)</f>
        <v>Si</v>
      </c>
      <c r="J47" s="141" t="str">
        <f>VLOOKUP(E47,VIP!$A$2:$O11559,8,FALSE)</f>
        <v>Si</v>
      </c>
      <c r="K47" s="141" t="str">
        <f>VLOOKUP(E47,VIP!$A$2:$O15133,6,0)</f>
        <v>NO</v>
      </c>
      <c r="L47" s="142" t="s">
        <v>2461</v>
      </c>
      <c r="M47" s="98" t="s">
        <v>2442</v>
      </c>
      <c r="N47" s="98" t="s">
        <v>2449</v>
      </c>
      <c r="O47" s="141" t="s">
        <v>2594</v>
      </c>
      <c r="P47" s="141"/>
      <c r="Q47" s="98" t="s">
        <v>2461</v>
      </c>
    </row>
    <row r="48" spans="1:17" s="116" customFormat="1" ht="18" x14ac:dyDescent="0.25">
      <c r="A48" s="141" t="str">
        <f>VLOOKUP(E48,'LISTADO ATM'!$A$2:$C$902,3,0)</f>
        <v>DISTRITO NACIONAL</v>
      </c>
      <c r="B48" s="138" t="s">
        <v>2626</v>
      </c>
      <c r="C48" s="99">
        <v>44403.514490740738</v>
      </c>
      <c r="D48" s="99" t="s">
        <v>2177</v>
      </c>
      <c r="E48" s="133">
        <v>958</v>
      </c>
      <c r="F48" s="141" t="str">
        <f>VLOOKUP(E48,VIP!$A$2:$O14682,2,0)</f>
        <v>DRBR958</v>
      </c>
      <c r="G48" s="141" t="str">
        <f>VLOOKUP(E48,'LISTADO ATM'!$A$2:$B$901,2,0)</f>
        <v xml:space="preserve">ATM Olé Aut. San Isidro </v>
      </c>
      <c r="H48" s="141" t="str">
        <f>VLOOKUP(E48,VIP!$A$2:$O19643,7,FALSE)</f>
        <v>Si</v>
      </c>
      <c r="I48" s="141" t="str">
        <f>VLOOKUP(E48,VIP!$A$2:$O11608,8,FALSE)</f>
        <v>Si</v>
      </c>
      <c r="J48" s="141" t="str">
        <f>VLOOKUP(E48,VIP!$A$2:$O11558,8,FALSE)</f>
        <v>Si</v>
      </c>
      <c r="K48" s="141" t="str">
        <f>VLOOKUP(E48,VIP!$A$2:$O15132,6,0)</f>
        <v>NO</v>
      </c>
      <c r="L48" s="142" t="s">
        <v>2602</v>
      </c>
      <c r="M48" s="98" t="s">
        <v>2442</v>
      </c>
      <c r="N48" s="98" t="s">
        <v>2593</v>
      </c>
      <c r="O48" s="141" t="s">
        <v>2451</v>
      </c>
      <c r="P48" s="141"/>
      <c r="Q48" s="98" t="s">
        <v>2602</v>
      </c>
    </row>
    <row r="49" spans="1:17" s="116" customFormat="1" ht="18" x14ac:dyDescent="0.25">
      <c r="A49" s="141" t="str">
        <f>VLOOKUP(E49,'LISTADO ATM'!$A$2:$C$902,3,0)</f>
        <v>DISTRITO NACIONAL</v>
      </c>
      <c r="B49" s="138" t="s">
        <v>2625</v>
      </c>
      <c r="C49" s="99">
        <v>44403.523321759261</v>
      </c>
      <c r="D49" s="99" t="s">
        <v>2177</v>
      </c>
      <c r="E49" s="133">
        <v>318</v>
      </c>
      <c r="F49" s="141" t="str">
        <f>VLOOKUP(E49,VIP!$A$2:$O14681,2,0)</f>
        <v>DRBR318</v>
      </c>
      <c r="G49" s="141" t="str">
        <f>VLOOKUP(E49,'LISTADO ATM'!$A$2:$B$901,2,0)</f>
        <v>ATM Autoservicio Lope de Vega</v>
      </c>
      <c r="H49" s="141" t="str">
        <f>VLOOKUP(E49,VIP!$A$2:$O19642,7,FALSE)</f>
        <v>Si</v>
      </c>
      <c r="I49" s="141" t="str">
        <f>VLOOKUP(E49,VIP!$A$2:$O11607,8,FALSE)</f>
        <v>Si</v>
      </c>
      <c r="J49" s="141" t="str">
        <f>VLOOKUP(E49,VIP!$A$2:$O11557,8,FALSE)</f>
        <v>Si</v>
      </c>
      <c r="K49" s="141" t="str">
        <f>VLOOKUP(E49,VIP!$A$2:$O15131,6,0)</f>
        <v>NO</v>
      </c>
      <c r="L49" s="142" t="s">
        <v>2630</v>
      </c>
      <c r="M49" s="98" t="s">
        <v>2442</v>
      </c>
      <c r="N49" s="98" t="s">
        <v>2593</v>
      </c>
      <c r="O49" s="141" t="s">
        <v>2451</v>
      </c>
      <c r="P49" s="141"/>
      <c r="Q49" s="98" t="s">
        <v>2630</v>
      </c>
    </row>
    <row r="50" spans="1:17" s="116" customFormat="1" ht="18" x14ac:dyDescent="0.25">
      <c r="A50" s="141" t="str">
        <f>VLOOKUP(E50,'LISTADO ATM'!$A$2:$C$902,3,0)</f>
        <v>ESTE</v>
      </c>
      <c r="B50" s="138" t="s">
        <v>2624</v>
      </c>
      <c r="C50" s="99">
        <v>44403.550682870373</v>
      </c>
      <c r="D50" s="99" t="s">
        <v>2465</v>
      </c>
      <c r="E50" s="133">
        <v>608</v>
      </c>
      <c r="F50" s="141" t="str">
        <f>VLOOKUP(E50,VIP!$A$2:$O14678,2,0)</f>
        <v>DRBR305</v>
      </c>
      <c r="G50" s="141" t="str">
        <f>VLOOKUP(E50,'LISTADO ATM'!$A$2:$B$901,2,0)</f>
        <v xml:space="preserve">ATM Oficina Jumbo (San Pedro) </v>
      </c>
      <c r="H50" s="141" t="str">
        <f>VLOOKUP(E50,VIP!$A$2:$O19639,7,FALSE)</f>
        <v>Si</v>
      </c>
      <c r="I50" s="141" t="str">
        <f>VLOOKUP(E50,VIP!$A$2:$O11604,8,FALSE)</f>
        <v>Si</v>
      </c>
      <c r="J50" s="141" t="str">
        <f>VLOOKUP(E50,VIP!$A$2:$O11554,8,FALSE)</f>
        <v>Si</v>
      </c>
      <c r="K50" s="141" t="str">
        <f>VLOOKUP(E50,VIP!$A$2:$O15128,6,0)</f>
        <v>SI</v>
      </c>
      <c r="L50" s="142" t="s">
        <v>2414</v>
      </c>
      <c r="M50" s="98" t="s">
        <v>2442</v>
      </c>
      <c r="N50" s="98" t="s">
        <v>2449</v>
      </c>
      <c r="O50" s="141" t="s">
        <v>2605</v>
      </c>
      <c r="P50" s="141"/>
      <c r="Q50" s="98" t="s">
        <v>2414</v>
      </c>
    </row>
    <row r="51" spans="1:17" s="116" customFormat="1" ht="18" x14ac:dyDescent="0.25">
      <c r="A51" s="141" t="str">
        <f>VLOOKUP(E51,'LISTADO ATM'!$A$2:$C$902,3,0)</f>
        <v>NORTE</v>
      </c>
      <c r="B51" s="138" t="s">
        <v>2623</v>
      </c>
      <c r="C51" s="99">
        <v>44403.557523148149</v>
      </c>
      <c r="D51" s="99" t="s">
        <v>2592</v>
      </c>
      <c r="E51" s="133">
        <v>282</v>
      </c>
      <c r="F51" s="141" t="str">
        <f>VLOOKUP(E51,VIP!$A$2:$O14676,2,0)</f>
        <v>DRBR282</v>
      </c>
      <c r="G51" s="141" t="str">
        <f>VLOOKUP(E51,'LISTADO ATM'!$A$2:$B$901,2,0)</f>
        <v xml:space="preserve">ATM Autobanco Nibaje </v>
      </c>
      <c r="H51" s="141" t="str">
        <f>VLOOKUP(E51,VIP!$A$2:$O19637,7,FALSE)</f>
        <v>Si</v>
      </c>
      <c r="I51" s="141" t="str">
        <f>VLOOKUP(E51,VIP!$A$2:$O11602,8,FALSE)</f>
        <v>Si</v>
      </c>
      <c r="J51" s="141" t="str">
        <f>VLOOKUP(E51,VIP!$A$2:$O11552,8,FALSE)</f>
        <v>Si</v>
      </c>
      <c r="K51" s="141" t="str">
        <f>VLOOKUP(E51,VIP!$A$2:$O15126,6,0)</f>
        <v>NO</v>
      </c>
      <c r="L51" s="142" t="s">
        <v>2438</v>
      </c>
      <c r="M51" s="98" t="s">
        <v>2442</v>
      </c>
      <c r="N51" s="98" t="s">
        <v>2449</v>
      </c>
      <c r="O51" s="141" t="s">
        <v>2595</v>
      </c>
      <c r="P51" s="141"/>
      <c r="Q51" s="98" t="s">
        <v>2438</v>
      </c>
    </row>
    <row r="52" spans="1:17" s="116" customFormat="1" ht="18" x14ac:dyDescent="0.25">
      <c r="A52" s="141" t="str">
        <f>VLOOKUP(E52,'LISTADO ATM'!$A$2:$C$902,3,0)</f>
        <v>SUR</v>
      </c>
      <c r="B52" s="138" t="s">
        <v>2622</v>
      </c>
      <c r="C52" s="99">
        <v>44403.566261574073</v>
      </c>
      <c r="D52" s="99" t="s">
        <v>2445</v>
      </c>
      <c r="E52" s="133">
        <v>356</v>
      </c>
      <c r="F52" s="141" t="str">
        <f>VLOOKUP(E52,VIP!$A$2:$O14673,2,0)</f>
        <v>DRBR356</v>
      </c>
      <c r="G52" s="141" t="str">
        <f>VLOOKUP(E52,'LISTADO ATM'!$A$2:$B$901,2,0)</f>
        <v xml:space="preserve">ATM Estación Sigma (San Cristóbal) </v>
      </c>
      <c r="H52" s="141" t="str">
        <f>VLOOKUP(E52,VIP!$A$2:$O19634,7,FALSE)</f>
        <v>Si</v>
      </c>
      <c r="I52" s="141" t="str">
        <f>VLOOKUP(E52,VIP!$A$2:$O11599,8,FALSE)</f>
        <v>Si</v>
      </c>
      <c r="J52" s="141" t="str">
        <f>VLOOKUP(E52,VIP!$A$2:$O11549,8,FALSE)</f>
        <v>Si</v>
      </c>
      <c r="K52" s="141" t="str">
        <f>VLOOKUP(E52,VIP!$A$2:$O15123,6,0)</f>
        <v>NO</v>
      </c>
      <c r="L52" s="142" t="s">
        <v>2414</v>
      </c>
      <c r="M52" s="98" t="s">
        <v>2442</v>
      </c>
      <c r="N52" s="98" t="s">
        <v>2449</v>
      </c>
      <c r="O52" s="141" t="s">
        <v>2450</v>
      </c>
      <c r="P52" s="141"/>
      <c r="Q52" s="98" t="s">
        <v>2414</v>
      </c>
    </row>
    <row r="53" spans="1:17" s="116" customFormat="1" ht="18" x14ac:dyDescent="0.25">
      <c r="A53" s="141" t="str">
        <f>VLOOKUP(E53,'LISTADO ATM'!$A$2:$C$902,3,0)</f>
        <v>DISTRITO NACIONAL</v>
      </c>
      <c r="B53" s="138" t="s">
        <v>2621</v>
      </c>
      <c r="C53" s="99">
        <v>44403.573703703703</v>
      </c>
      <c r="D53" s="99" t="s">
        <v>2465</v>
      </c>
      <c r="E53" s="133">
        <v>354</v>
      </c>
      <c r="F53" s="141" t="str">
        <f>VLOOKUP(E53,VIP!$A$2:$O14669,2,0)</f>
        <v>DRBR354</v>
      </c>
      <c r="G53" s="141" t="str">
        <f>VLOOKUP(E53,'LISTADO ATM'!$A$2:$B$901,2,0)</f>
        <v xml:space="preserve">ATM Oficina Núñez de Cáceres II </v>
      </c>
      <c r="H53" s="141" t="str">
        <f>VLOOKUP(E53,VIP!$A$2:$O19630,7,FALSE)</f>
        <v>Si</v>
      </c>
      <c r="I53" s="141" t="str">
        <f>VLOOKUP(E53,VIP!$A$2:$O11595,8,FALSE)</f>
        <v>Si</v>
      </c>
      <c r="J53" s="141" t="str">
        <f>VLOOKUP(E53,VIP!$A$2:$O11545,8,FALSE)</f>
        <v>Si</v>
      </c>
      <c r="K53" s="141" t="str">
        <f>VLOOKUP(E53,VIP!$A$2:$O15119,6,0)</f>
        <v>NO</v>
      </c>
      <c r="L53" s="142" t="s">
        <v>2414</v>
      </c>
      <c r="M53" s="98" t="s">
        <v>2442</v>
      </c>
      <c r="N53" s="98" t="s">
        <v>2449</v>
      </c>
      <c r="O53" s="141" t="s">
        <v>2605</v>
      </c>
      <c r="P53" s="141"/>
      <c r="Q53" s="98" t="s">
        <v>2414</v>
      </c>
    </row>
    <row r="54" spans="1:17" s="116" customFormat="1" ht="18" x14ac:dyDescent="0.25">
      <c r="A54" s="141" t="str">
        <f>VLOOKUP(E54,'LISTADO ATM'!$A$2:$C$902,3,0)</f>
        <v>DISTRITO NACIONAL</v>
      </c>
      <c r="B54" s="138" t="s">
        <v>2620</v>
      </c>
      <c r="C54" s="99">
        <v>44403.574930555558</v>
      </c>
      <c r="D54" s="99" t="s">
        <v>2445</v>
      </c>
      <c r="E54" s="133">
        <v>486</v>
      </c>
      <c r="F54" s="141" t="str">
        <f>VLOOKUP(E54,VIP!$A$2:$O14668,2,0)</f>
        <v>DRBR486</v>
      </c>
      <c r="G54" s="141" t="str">
        <f>VLOOKUP(E54,'LISTADO ATM'!$A$2:$B$901,2,0)</f>
        <v xml:space="preserve">ATM Olé La Caleta </v>
      </c>
      <c r="H54" s="141" t="str">
        <f>VLOOKUP(E54,VIP!$A$2:$O19629,7,FALSE)</f>
        <v>Si</v>
      </c>
      <c r="I54" s="141" t="str">
        <f>VLOOKUP(E54,VIP!$A$2:$O11594,8,FALSE)</f>
        <v>Si</v>
      </c>
      <c r="J54" s="141" t="str">
        <f>VLOOKUP(E54,VIP!$A$2:$O11544,8,FALSE)</f>
        <v>Si</v>
      </c>
      <c r="K54" s="141" t="str">
        <f>VLOOKUP(E54,VIP!$A$2:$O15118,6,0)</f>
        <v>NO</v>
      </c>
      <c r="L54" s="142" t="s">
        <v>2414</v>
      </c>
      <c r="M54" s="98" t="s">
        <v>2442</v>
      </c>
      <c r="N54" s="98" t="s">
        <v>2449</v>
      </c>
      <c r="O54" s="141" t="s">
        <v>2450</v>
      </c>
      <c r="P54" s="141"/>
      <c r="Q54" s="98" t="s">
        <v>2414</v>
      </c>
    </row>
    <row r="55" spans="1:17" s="116" customFormat="1" ht="18" x14ac:dyDescent="0.25">
      <c r="A55" s="141" t="str">
        <f>VLOOKUP(E55,'LISTADO ATM'!$A$2:$C$902,3,0)</f>
        <v>DISTRITO NACIONAL</v>
      </c>
      <c r="B55" s="138" t="s">
        <v>2619</v>
      </c>
      <c r="C55" s="99">
        <v>44403.580277777779</v>
      </c>
      <c r="D55" s="99" t="s">
        <v>2177</v>
      </c>
      <c r="E55" s="133">
        <v>60</v>
      </c>
      <c r="F55" s="141" t="str">
        <f>VLOOKUP(E55,VIP!$A$2:$O14667,2,0)</f>
        <v>DRBR060</v>
      </c>
      <c r="G55" s="141" t="str">
        <f>VLOOKUP(E55,'LISTADO ATM'!$A$2:$B$901,2,0)</f>
        <v xml:space="preserve">ATM Autobanco 27 de Febrero </v>
      </c>
      <c r="H55" s="141" t="str">
        <f>VLOOKUP(E55,VIP!$A$2:$O19628,7,FALSE)</f>
        <v>Si</v>
      </c>
      <c r="I55" s="141" t="str">
        <f>VLOOKUP(E55,VIP!$A$2:$O11593,8,FALSE)</f>
        <v>Si</v>
      </c>
      <c r="J55" s="141" t="str">
        <f>VLOOKUP(E55,VIP!$A$2:$O11543,8,FALSE)</f>
        <v>Si</v>
      </c>
      <c r="K55" s="141" t="str">
        <f>VLOOKUP(E55,VIP!$A$2:$O15117,6,0)</f>
        <v>NO</v>
      </c>
      <c r="L55" s="142" t="s">
        <v>2216</v>
      </c>
      <c r="M55" s="98" t="s">
        <v>2442</v>
      </c>
      <c r="N55" s="98" t="s">
        <v>2449</v>
      </c>
      <c r="O55" s="141" t="s">
        <v>2451</v>
      </c>
      <c r="P55" s="141"/>
      <c r="Q55" s="98" t="s">
        <v>2216</v>
      </c>
    </row>
    <row r="56" spans="1:17" s="116" customFormat="1" ht="18" x14ac:dyDescent="0.25">
      <c r="A56" s="141" t="str">
        <f>VLOOKUP(E56,'LISTADO ATM'!$A$2:$C$902,3,0)</f>
        <v>DISTRITO NACIONAL</v>
      </c>
      <c r="B56" s="138" t="s">
        <v>2618</v>
      </c>
      <c r="C56" s="99">
        <v>44403.581250000003</v>
      </c>
      <c r="D56" s="99" t="s">
        <v>2177</v>
      </c>
      <c r="E56" s="133">
        <v>555</v>
      </c>
      <c r="F56" s="141" t="str">
        <f>VLOOKUP(E56,VIP!$A$2:$O14666,2,0)</f>
        <v>DRBR24P</v>
      </c>
      <c r="G56" s="141" t="str">
        <f>VLOOKUP(E56,'LISTADO ATM'!$A$2:$B$901,2,0)</f>
        <v xml:space="preserve">ATM Estación Shell Las Praderas </v>
      </c>
      <c r="H56" s="141" t="str">
        <f>VLOOKUP(E56,VIP!$A$2:$O19627,7,FALSE)</f>
        <v>Si</v>
      </c>
      <c r="I56" s="141" t="str">
        <f>VLOOKUP(E56,VIP!$A$2:$O11592,8,FALSE)</f>
        <v>Si</v>
      </c>
      <c r="J56" s="141" t="str">
        <f>VLOOKUP(E56,VIP!$A$2:$O11542,8,FALSE)</f>
        <v>Si</v>
      </c>
      <c r="K56" s="141" t="str">
        <f>VLOOKUP(E56,VIP!$A$2:$O15116,6,0)</f>
        <v>NO</v>
      </c>
      <c r="L56" s="142" t="s">
        <v>2216</v>
      </c>
      <c r="M56" s="98" t="s">
        <v>2442</v>
      </c>
      <c r="N56" s="98" t="s">
        <v>2449</v>
      </c>
      <c r="O56" s="141" t="s">
        <v>2451</v>
      </c>
      <c r="P56" s="141"/>
      <c r="Q56" s="98" t="s">
        <v>2216</v>
      </c>
    </row>
    <row r="57" spans="1:17" s="116" customFormat="1" ht="18" x14ac:dyDescent="0.25">
      <c r="A57" s="141" t="str">
        <f>VLOOKUP(E57,'LISTADO ATM'!$A$2:$C$902,3,0)</f>
        <v>DISTRITO NACIONAL</v>
      </c>
      <c r="B57" s="138" t="s">
        <v>2617</v>
      </c>
      <c r="C57" s="99">
        <v>44403.583564814813</v>
      </c>
      <c r="D57" s="99" t="s">
        <v>2177</v>
      </c>
      <c r="E57" s="133">
        <v>624</v>
      </c>
      <c r="F57" s="141" t="str">
        <f>VLOOKUP(E57,VIP!$A$2:$O14665,2,0)</f>
        <v>DRBR624</v>
      </c>
      <c r="G57" s="141" t="str">
        <f>VLOOKUP(E57,'LISTADO ATM'!$A$2:$B$901,2,0)</f>
        <v xml:space="preserve">ATM Policía Nacional I </v>
      </c>
      <c r="H57" s="141" t="str">
        <f>VLOOKUP(E57,VIP!$A$2:$O19626,7,FALSE)</f>
        <v>Si</v>
      </c>
      <c r="I57" s="141" t="str">
        <f>VLOOKUP(E57,VIP!$A$2:$O11591,8,FALSE)</f>
        <v>Si</v>
      </c>
      <c r="J57" s="141" t="str">
        <f>VLOOKUP(E57,VIP!$A$2:$O11541,8,FALSE)</f>
        <v>Si</v>
      </c>
      <c r="K57" s="141" t="str">
        <f>VLOOKUP(E57,VIP!$A$2:$O15115,6,0)</f>
        <v>NO</v>
      </c>
      <c r="L57" s="142" t="s">
        <v>2216</v>
      </c>
      <c r="M57" s="98" t="s">
        <v>2442</v>
      </c>
      <c r="N57" s="98" t="s">
        <v>2449</v>
      </c>
      <c r="O57" s="141" t="s">
        <v>2451</v>
      </c>
      <c r="P57" s="141"/>
      <c r="Q57" s="98" t="s">
        <v>2216</v>
      </c>
    </row>
    <row r="58" spans="1:17" s="116" customFormat="1" ht="18" x14ac:dyDescent="0.25">
      <c r="A58" s="141" t="str">
        <f>VLOOKUP(E58,'LISTADO ATM'!$A$2:$C$902,3,0)</f>
        <v>SUR</v>
      </c>
      <c r="B58" s="138" t="s">
        <v>2616</v>
      </c>
      <c r="C58" s="99">
        <v>44403.587060185186</v>
      </c>
      <c r="D58" s="99" t="s">
        <v>2465</v>
      </c>
      <c r="E58" s="133">
        <v>131</v>
      </c>
      <c r="F58" s="141" t="str">
        <f>VLOOKUP(E58,VIP!$A$2:$O14664,2,0)</f>
        <v>DRBR131</v>
      </c>
      <c r="G58" s="141" t="str">
        <f>VLOOKUP(E58,'LISTADO ATM'!$A$2:$B$901,2,0)</f>
        <v xml:space="preserve">ATM Oficina Baní I </v>
      </c>
      <c r="H58" s="141" t="str">
        <f>VLOOKUP(E58,VIP!$A$2:$O19625,7,FALSE)</f>
        <v>Si</v>
      </c>
      <c r="I58" s="141" t="str">
        <f>VLOOKUP(E58,VIP!$A$2:$O11590,8,FALSE)</f>
        <v>Si</v>
      </c>
      <c r="J58" s="141" t="str">
        <f>VLOOKUP(E58,VIP!$A$2:$O11540,8,FALSE)</f>
        <v>Si</v>
      </c>
      <c r="K58" s="141" t="str">
        <f>VLOOKUP(E58,VIP!$A$2:$O15114,6,0)</f>
        <v>NO</v>
      </c>
      <c r="L58" s="142" t="s">
        <v>2438</v>
      </c>
      <c r="M58" s="98" t="s">
        <v>2442</v>
      </c>
      <c r="N58" s="98" t="s">
        <v>2449</v>
      </c>
      <c r="O58" s="141" t="s">
        <v>2605</v>
      </c>
      <c r="P58" s="141"/>
      <c r="Q58" s="98" t="s">
        <v>2438</v>
      </c>
    </row>
    <row r="59" spans="1:17" s="116" customFormat="1" ht="18" x14ac:dyDescent="0.25">
      <c r="A59" s="141" t="str">
        <f>VLOOKUP(E59,'LISTADO ATM'!$A$2:$C$902,3,0)</f>
        <v>SUR</v>
      </c>
      <c r="B59" s="138" t="s">
        <v>2615</v>
      </c>
      <c r="C59" s="99">
        <v>44403.587916666664</v>
      </c>
      <c r="D59" s="99" t="s">
        <v>2465</v>
      </c>
      <c r="E59" s="133">
        <v>455</v>
      </c>
      <c r="F59" s="141" t="str">
        <f>VLOOKUP(E59,VIP!$A$2:$O14663,2,0)</f>
        <v>DRBR455</v>
      </c>
      <c r="G59" s="141" t="str">
        <f>VLOOKUP(E59,'LISTADO ATM'!$A$2:$B$901,2,0)</f>
        <v xml:space="preserve">ATM Oficina Baní II </v>
      </c>
      <c r="H59" s="141" t="str">
        <f>VLOOKUP(E59,VIP!$A$2:$O19624,7,FALSE)</f>
        <v>Si</v>
      </c>
      <c r="I59" s="141" t="str">
        <f>VLOOKUP(E59,VIP!$A$2:$O11589,8,FALSE)</f>
        <v>Si</v>
      </c>
      <c r="J59" s="141" t="str">
        <f>VLOOKUP(E59,VIP!$A$2:$O11539,8,FALSE)</f>
        <v>Si</v>
      </c>
      <c r="K59" s="141" t="str">
        <f>VLOOKUP(E59,VIP!$A$2:$O15113,6,0)</f>
        <v>NO</v>
      </c>
      <c r="L59" s="142" t="s">
        <v>2438</v>
      </c>
      <c r="M59" s="98" t="s">
        <v>2442</v>
      </c>
      <c r="N59" s="98" t="s">
        <v>2449</v>
      </c>
      <c r="O59" s="141" t="s">
        <v>2605</v>
      </c>
      <c r="P59" s="141"/>
      <c r="Q59" s="98" t="s">
        <v>2438</v>
      </c>
    </row>
    <row r="60" spans="1:17" s="116" customFormat="1" ht="18" x14ac:dyDescent="0.25">
      <c r="A60" s="141" t="str">
        <f>VLOOKUP(E60,'LISTADO ATM'!$A$2:$C$902,3,0)</f>
        <v>DISTRITO NACIONAL</v>
      </c>
      <c r="B60" s="138" t="s">
        <v>2614</v>
      </c>
      <c r="C60" s="99">
        <v>44403.591782407406</v>
      </c>
      <c r="D60" s="99" t="s">
        <v>2177</v>
      </c>
      <c r="E60" s="133">
        <v>562</v>
      </c>
      <c r="F60" s="141" t="str">
        <f>VLOOKUP(E60,VIP!$A$2:$O14662,2,0)</f>
        <v>DRBR226</v>
      </c>
      <c r="G60" s="141" t="str">
        <f>VLOOKUP(E60,'LISTADO ATM'!$A$2:$B$901,2,0)</f>
        <v xml:space="preserve">ATM S/M Jumbo Carretera Mella </v>
      </c>
      <c r="H60" s="141" t="str">
        <f>VLOOKUP(E60,VIP!$A$2:$O19623,7,FALSE)</f>
        <v>Si</v>
      </c>
      <c r="I60" s="141" t="str">
        <f>VLOOKUP(E60,VIP!$A$2:$O11588,8,FALSE)</f>
        <v>Si</v>
      </c>
      <c r="J60" s="141" t="str">
        <f>VLOOKUP(E60,VIP!$A$2:$O11538,8,FALSE)</f>
        <v>Si</v>
      </c>
      <c r="K60" s="141" t="str">
        <f>VLOOKUP(E60,VIP!$A$2:$O15112,6,0)</f>
        <v>SI</v>
      </c>
      <c r="L60" s="142" t="s">
        <v>2461</v>
      </c>
      <c r="M60" s="98" t="s">
        <v>2442</v>
      </c>
      <c r="N60" s="98" t="s">
        <v>2449</v>
      </c>
      <c r="O60" s="141" t="s">
        <v>2451</v>
      </c>
      <c r="P60" s="141"/>
      <c r="Q60" s="98" t="s">
        <v>2461</v>
      </c>
    </row>
    <row r="61" spans="1:17" s="116" customFormat="1" ht="18" x14ac:dyDescent="0.25">
      <c r="A61" s="141" t="str">
        <f>VLOOKUP(E61,'LISTADO ATM'!$A$2:$C$902,3,0)</f>
        <v>NORTE</v>
      </c>
      <c r="B61" s="138" t="s">
        <v>2613</v>
      </c>
      <c r="C61" s="99">
        <v>44403.595671296294</v>
      </c>
      <c r="D61" s="99" t="s">
        <v>2178</v>
      </c>
      <c r="E61" s="133">
        <v>432</v>
      </c>
      <c r="F61" s="141" t="str">
        <f>VLOOKUP(E61,VIP!$A$2:$O14661,2,0)</f>
        <v>DRBR432</v>
      </c>
      <c r="G61" s="141" t="str">
        <f>VLOOKUP(E61,'LISTADO ATM'!$A$2:$B$901,2,0)</f>
        <v xml:space="preserve">ATM Oficina Puerto Plata II </v>
      </c>
      <c r="H61" s="141" t="str">
        <f>VLOOKUP(E61,VIP!$A$2:$O19622,7,FALSE)</f>
        <v>Si</v>
      </c>
      <c r="I61" s="141" t="str">
        <f>VLOOKUP(E61,VIP!$A$2:$O11587,8,FALSE)</f>
        <v>Si</v>
      </c>
      <c r="J61" s="141" t="str">
        <f>VLOOKUP(E61,VIP!$A$2:$O11537,8,FALSE)</f>
        <v>Si</v>
      </c>
      <c r="K61" s="141" t="str">
        <f>VLOOKUP(E61,VIP!$A$2:$O15111,6,0)</f>
        <v>SI</v>
      </c>
      <c r="L61" s="142" t="s">
        <v>2461</v>
      </c>
      <c r="M61" s="98" t="s">
        <v>2442</v>
      </c>
      <c r="N61" s="98" t="s">
        <v>2449</v>
      </c>
      <c r="O61" s="141" t="s">
        <v>2594</v>
      </c>
      <c r="P61" s="141"/>
      <c r="Q61" s="98" t="s">
        <v>2461</v>
      </c>
    </row>
    <row r="62" spans="1:17" s="116" customFormat="1" ht="18" x14ac:dyDescent="0.25">
      <c r="A62" s="141" t="str">
        <f>VLOOKUP(E62,'LISTADO ATM'!$A$2:$C$902,3,0)</f>
        <v>DISTRITO NACIONAL</v>
      </c>
      <c r="B62" s="138" t="s">
        <v>2612</v>
      </c>
      <c r="C62" s="99">
        <v>44403.599780092591</v>
      </c>
      <c r="D62" s="99" t="s">
        <v>2177</v>
      </c>
      <c r="E62" s="133">
        <v>957</v>
      </c>
      <c r="F62" s="141" t="str">
        <f>VLOOKUP(E62,VIP!$A$2:$O14659,2,0)</f>
        <v>DRBR23F</v>
      </c>
      <c r="G62" s="141" t="str">
        <f>VLOOKUP(E62,'LISTADO ATM'!$A$2:$B$901,2,0)</f>
        <v xml:space="preserve">ATM Oficina Venezuela </v>
      </c>
      <c r="H62" s="141" t="str">
        <f>VLOOKUP(E62,VIP!$A$2:$O19620,7,FALSE)</f>
        <v>Si</v>
      </c>
      <c r="I62" s="141" t="str">
        <f>VLOOKUP(E62,VIP!$A$2:$O11585,8,FALSE)</f>
        <v>Si</v>
      </c>
      <c r="J62" s="141" t="str">
        <f>VLOOKUP(E62,VIP!$A$2:$O11535,8,FALSE)</f>
        <v>Si</v>
      </c>
      <c r="K62" s="141" t="str">
        <f>VLOOKUP(E62,VIP!$A$2:$O15109,6,0)</f>
        <v>SI</v>
      </c>
      <c r="L62" s="142" t="s">
        <v>2461</v>
      </c>
      <c r="M62" s="98" t="s">
        <v>2442</v>
      </c>
      <c r="N62" s="98" t="s">
        <v>2449</v>
      </c>
      <c r="O62" s="141" t="s">
        <v>2451</v>
      </c>
      <c r="P62" s="141"/>
      <c r="Q62" s="98" t="s">
        <v>2461</v>
      </c>
    </row>
    <row r="63" spans="1:17" s="116" customFormat="1" ht="18" x14ac:dyDescent="0.25">
      <c r="A63" s="141" t="str">
        <f>VLOOKUP(E63,'LISTADO ATM'!$A$2:$C$902,3,0)</f>
        <v>DISTRITO NACIONAL</v>
      </c>
      <c r="B63" s="138" t="s">
        <v>2652</v>
      </c>
      <c r="C63" s="99">
        <v>44403.647974537038</v>
      </c>
      <c r="D63" s="99" t="s">
        <v>2177</v>
      </c>
      <c r="E63" s="133">
        <v>12</v>
      </c>
      <c r="F63" s="141" t="str">
        <f>VLOOKUP(E63,VIP!$A$2:$O14681,2,0)</f>
        <v>DRBR012</v>
      </c>
      <c r="G63" s="141" t="str">
        <f>VLOOKUP(E63,'LISTADO ATM'!$A$2:$B$901,2,0)</f>
        <v xml:space="preserve">ATM Comercial Ganadera (San Isidro) </v>
      </c>
      <c r="H63" s="141" t="str">
        <f>VLOOKUP(E63,VIP!$A$2:$O19642,7,FALSE)</f>
        <v>Si</v>
      </c>
      <c r="I63" s="141" t="str">
        <f>VLOOKUP(E63,VIP!$A$2:$O11607,8,FALSE)</f>
        <v>No</v>
      </c>
      <c r="J63" s="141" t="str">
        <f>VLOOKUP(E63,VIP!$A$2:$O11557,8,FALSE)</f>
        <v>No</v>
      </c>
      <c r="K63" s="141" t="str">
        <f>VLOOKUP(E63,VIP!$A$2:$O15131,6,0)</f>
        <v>NO</v>
      </c>
      <c r="L63" s="142" t="s">
        <v>2461</v>
      </c>
      <c r="M63" s="98" t="s">
        <v>2442</v>
      </c>
      <c r="N63" s="98" t="s">
        <v>2593</v>
      </c>
      <c r="O63" s="141" t="s">
        <v>2451</v>
      </c>
      <c r="P63" s="141"/>
      <c r="Q63" s="98" t="s">
        <v>2461</v>
      </c>
    </row>
    <row r="64" spans="1:17" s="116" customFormat="1" ht="18" x14ac:dyDescent="0.25">
      <c r="A64" s="141" t="str">
        <f>VLOOKUP(E64,'LISTADO ATM'!$A$2:$C$902,3,0)</f>
        <v>DISTRITO NACIONAL</v>
      </c>
      <c r="B64" s="138" t="s">
        <v>2651</v>
      </c>
      <c r="C64" s="99">
        <v>44403.65011574074</v>
      </c>
      <c r="D64" s="99" t="s">
        <v>2177</v>
      </c>
      <c r="E64" s="133">
        <v>153</v>
      </c>
      <c r="F64" s="141" t="str">
        <f>VLOOKUP(E64,VIP!$A$2:$O14680,2,0)</f>
        <v>DRBR153</v>
      </c>
      <c r="G64" s="141" t="str">
        <f>VLOOKUP(E64,'LISTADO ATM'!$A$2:$B$901,2,0)</f>
        <v xml:space="preserve">ATM Rehabilitación </v>
      </c>
      <c r="H64" s="141" t="str">
        <f>VLOOKUP(E64,VIP!$A$2:$O19641,7,FALSE)</f>
        <v>No</v>
      </c>
      <c r="I64" s="141" t="str">
        <f>VLOOKUP(E64,VIP!$A$2:$O11606,8,FALSE)</f>
        <v>No</v>
      </c>
      <c r="J64" s="141" t="str">
        <f>VLOOKUP(E64,VIP!$A$2:$O11556,8,FALSE)</f>
        <v>No</v>
      </c>
      <c r="K64" s="141" t="str">
        <f>VLOOKUP(E64,VIP!$A$2:$O15130,6,0)</f>
        <v>NO</v>
      </c>
      <c r="L64" s="142" t="s">
        <v>2461</v>
      </c>
      <c r="M64" s="98" t="s">
        <v>2442</v>
      </c>
      <c r="N64" s="98" t="s">
        <v>2593</v>
      </c>
      <c r="O64" s="141" t="s">
        <v>2451</v>
      </c>
      <c r="P64" s="141"/>
      <c r="Q64" s="98" t="s">
        <v>2461</v>
      </c>
    </row>
    <row r="65" spans="1:17" s="116" customFormat="1" ht="18" x14ac:dyDescent="0.25">
      <c r="A65" s="141" t="str">
        <f>VLOOKUP(E65,'LISTADO ATM'!$A$2:$C$902,3,0)</f>
        <v>DISTRITO NACIONAL</v>
      </c>
      <c r="B65" s="138" t="s">
        <v>2650</v>
      </c>
      <c r="C65" s="99">
        <v>44403.656828703701</v>
      </c>
      <c r="D65" s="99" t="s">
        <v>2177</v>
      </c>
      <c r="E65" s="133">
        <v>499</v>
      </c>
      <c r="F65" s="141" t="str">
        <f>VLOOKUP(E65,VIP!$A$2:$O14679,2,0)</f>
        <v>DRBR499</v>
      </c>
      <c r="G65" s="141" t="str">
        <f>VLOOKUP(E65,'LISTADO ATM'!$A$2:$B$901,2,0)</f>
        <v xml:space="preserve">ATM Estación Sunix Tiradentes </v>
      </c>
      <c r="H65" s="141" t="str">
        <f>VLOOKUP(E65,VIP!$A$2:$O19640,7,FALSE)</f>
        <v>Si</v>
      </c>
      <c r="I65" s="141" t="str">
        <f>VLOOKUP(E65,VIP!$A$2:$O11605,8,FALSE)</f>
        <v>Si</v>
      </c>
      <c r="J65" s="141" t="str">
        <f>VLOOKUP(E65,VIP!$A$2:$O11555,8,FALSE)</f>
        <v>Si</v>
      </c>
      <c r="K65" s="141" t="str">
        <f>VLOOKUP(E65,VIP!$A$2:$O15129,6,0)</f>
        <v>NO</v>
      </c>
      <c r="L65" s="142" t="s">
        <v>2216</v>
      </c>
      <c r="M65" s="98" t="s">
        <v>2442</v>
      </c>
      <c r="N65" s="98" t="s">
        <v>2593</v>
      </c>
      <c r="O65" s="141" t="s">
        <v>2451</v>
      </c>
      <c r="P65" s="141"/>
      <c r="Q65" s="98" t="s">
        <v>2216</v>
      </c>
    </row>
    <row r="66" spans="1:17" s="116" customFormat="1" ht="18" x14ac:dyDescent="0.25">
      <c r="A66" s="141" t="str">
        <f>VLOOKUP(E66,'LISTADO ATM'!$A$2:$C$902,3,0)</f>
        <v>DISTRITO NACIONAL</v>
      </c>
      <c r="B66" s="138" t="s">
        <v>2649</v>
      </c>
      <c r="C66" s="99">
        <v>44403.660046296296</v>
      </c>
      <c r="D66" s="99" t="s">
        <v>2177</v>
      </c>
      <c r="E66" s="133">
        <v>248</v>
      </c>
      <c r="F66" s="141" t="str">
        <f>VLOOKUP(E66,VIP!$A$2:$O14678,2,0)</f>
        <v>DRBR248</v>
      </c>
      <c r="G66" s="141" t="str">
        <f>VLOOKUP(E66,'LISTADO ATM'!$A$2:$B$901,2,0)</f>
        <v xml:space="preserve">ATM Shell Paraiso </v>
      </c>
      <c r="H66" s="141" t="str">
        <f>VLOOKUP(E66,VIP!$A$2:$O19639,7,FALSE)</f>
        <v>Si</v>
      </c>
      <c r="I66" s="141" t="str">
        <f>VLOOKUP(E66,VIP!$A$2:$O11604,8,FALSE)</f>
        <v>Si</v>
      </c>
      <c r="J66" s="141" t="str">
        <f>VLOOKUP(E66,VIP!$A$2:$O11554,8,FALSE)</f>
        <v>Si</v>
      </c>
      <c r="K66" s="141" t="str">
        <f>VLOOKUP(E66,VIP!$A$2:$O15128,6,0)</f>
        <v>NO</v>
      </c>
      <c r="L66" s="142" t="s">
        <v>2216</v>
      </c>
      <c r="M66" s="98" t="s">
        <v>2442</v>
      </c>
      <c r="N66" s="98" t="s">
        <v>2593</v>
      </c>
      <c r="O66" s="141" t="s">
        <v>2451</v>
      </c>
      <c r="P66" s="141"/>
      <c r="Q66" s="98" t="s">
        <v>2216</v>
      </c>
    </row>
    <row r="67" spans="1:17" s="116" customFormat="1" ht="18" x14ac:dyDescent="0.25">
      <c r="A67" s="141" t="str">
        <f>VLOOKUP(E67,'LISTADO ATM'!$A$2:$C$902,3,0)</f>
        <v>ESTE</v>
      </c>
      <c r="B67" s="138" t="s">
        <v>2648</v>
      </c>
      <c r="C67" s="99">
        <v>44403.660196759258</v>
      </c>
      <c r="D67" s="99" t="s">
        <v>2445</v>
      </c>
      <c r="E67" s="133">
        <v>824</v>
      </c>
      <c r="F67" s="141" t="str">
        <f>VLOOKUP(E67,VIP!$A$2:$O14677,2,0)</f>
        <v>DRBR824</v>
      </c>
      <c r="G67" s="141" t="str">
        <f>VLOOKUP(E67,'LISTADO ATM'!$A$2:$B$901,2,0)</f>
        <v xml:space="preserve">ATM Multiplaza (Higuey) </v>
      </c>
      <c r="H67" s="141" t="str">
        <f>VLOOKUP(E67,VIP!$A$2:$O19638,7,FALSE)</f>
        <v>Si</v>
      </c>
      <c r="I67" s="141" t="str">
        <f>VLOOKUP(E67,VIP!$A$2:$O11603,8,FALSE)</f>
        <v>Si</v>
      </c>
      <c r="J67" s="141" t="str">
        <f>VLOOKUP(E67,VIP!$A$2:$O11553,8,FALSE)</f>
        <v>Si</v>
      </c>
      <c r="K67" s="141" t="str">
        <f>VLOOKUP(E67,VIP!$A$2:$O15127,6,0)</f>
        <v>NO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98" t="s">
        <v>2414</v>
      </c>
    </row>
    <row r="68" spans="1:17" s="116" customFormat="1" ht="18" x14ac:dyDescent="0.25">
      <c r="A68" s="141" t="str">
        <f>VLOOKUP(E68,'LISTADO ATM'!$A$2:$C$902,3,0)</f>
        <v>ESTE</v>
      </c>
      <c r="B68" s="138" t="s">
        <v>2647</v>
      </c>
      <c r="C68" s="99">
        <v>44403.660949074074</v>
      </c>
      <c r="D68" s="99" t="s">
        <v>2177</v>
      </c>
      <c r="E68" s="133">
        <v>433</v>
      </c>
      <c r="F68" s="141" t="str">
        <f>VLOOKUP(E68,VIP!$A$2:$O14676,2,0)</f>
        <v>DRBR433</v>
      </c>
      <c r="G68" s="141" t="str">
        <f>VLOOKUP(E68,'LISTADO ATM'!$A$2:$B$901,2,0)</f>
        <v xml:space="preserve">ATM Centro Comercial Las Canas (Cap Cana) </v>
      </c>
      <c r="H68" s="141" t="str">
        <f>VLOOKUP(E68,VIP!$A$2:$O19637,7,FALSE)</f>
        <v>Si</v>
      </c>
      <c r="I68" s="141" t="str">
        <f>VLOOKUP(E68,VIP!$A$2:$O11602,8,FALSE)</f>
        <v>Si</v>
      </c>
      <c r="J68" s="141" t="str">
        <f>VLOOKUP(E68,VIP!$A$2:$O11552,8,FALSE)</f>
        <v>Si</v>
      </c>
      <c r="K68" s="141" t="str">
        <f>VLOOKUP(E68,VIP!$A$2:$O15126,6,0)</f>
        <v>NO</v>
      </c>
      <c r="L68" s="142" t="s">
        <v>2216</v>
      </c>
      <c r="M68" s="98" t="s">
        <v>2442</v>
      </c>
      <c r="N68" s="98" t="s">
        <v>2593</v>
      </c>
      <c r="O68" s="141" t="s">
        <v>2451</v>
      </c>
      <c r="P68" s="141"/>
      <c r="Q68" s="98" t="s">
        <v>2216</v>
      </c>
    </row>
    <row r="69" spans="1:17" s="116" customFormat="1" ht="18" x14ac:dyDescent="0.25">
      <c r="A69" s="141" t="str">
        <f>VLOOKUP(E69,'LISTADO ATM'!$A$2:$C$902,3,0)</f>
        <v>DISTRITO NACIONAL</v>
      </c>
      <c r="B69" s="138" t="s">
        <v>2646</v>
      </c>
      <c r="C69" s="99">
        <v>44403.661921296298</v>
      </c>
      <c r="D69" s="99" t="s">
        <v>2445</v>
      </c>
      <c r="E69" s="133">
        <v>618</v>
      </c>
      <c r="F69" s="141" t="str">
        <f>VLOOKUP(E69,VIP!$A$2:$O14675,2,0)</f>
        <v>DRBR618</v>
      </c>
      <c r="G69" s="141" t="str">
        <f>VLOOKUP(E69,'LISTADO ATM'!$A$2:$B$901,2,0)</f>
        <v xml:space="preserve">ATM Bienes Nacionales </v>
      </c>
      <c r="H69" s="141" t="str">
        <f>VLOOKUP(E69,VIP!$A$2:$O19636,7,FALSE)</f>
        <v>Si</v>
      </c>
      <c r="I69" s="141" t="str">
        <f>VLOOKUP(E69,VIP!$A$2:$O11601,8,FALSE)</f>
        <v>Si</v>
      </c>
      <c r="J69" s="141" t="str">
        <f>VLOOKUP(E69,VIP!$A$2:$O11551,8,FALSE)</f>
        <v>Si</v>
      </c>
      <c r="K69" s="141" t="str">
        <f>VLOOKUP(E69,VIP!$A$2:$O15125,6,0)</f>
        <v>NO</v>
      </c>
      <c r="L69" s="142" t="s">
        <v>2414</v>
      </c>
      <c r="M69" s="98" t="s">
        <v>2442</v>
      </c>
      <c r="N69" s="98" t="s">
        <v>2449</v>
      </c>
      <c r="O69" s="141" t="s">
        <v>2450</v>
      </c>
      <c r="P69" s="141"/>
      <c r="Q69" s="98" t="s">
        <v>2414</v>
      </c>
    </row>
    <row r="70" spans="1:17" s="116" customFormat="1" ht="18" x14ac:dyDescent="0.25">
      <c r="A70" s="141" t="str">
        <f>VLOOKUP(E70,'LISTADO ATM'!$A$2:$C$902,3,0)</f>
        <v>DISTRITO NACIONAL</v>
      </c>
      <c r="B70" s="138" t="s">
        <v>2645</v>
      </c>
      <c r="C70" s="99">
        <v>44403.662048611113</v>
      </c>
      <c r="D70" s="99" t="s">
        <v>2177</v>
      </c>
      <c r="E70" s="133">
        <v>490</v>
      </c>
      <c r="F70" s="141" t="str">
        <f>VLOOKUP(E70,VIP!$A$2:$O14674,2,0)</f>
        <v>DRBR490</v>
      </c>
      <c r="G70" s="141" t="str">
        <f>VLOOKUP(E70,'LISTADO ATM'!$A$2:$B$901,2,0)</f>
        <v xml:space="preserve">ATM Hospital Ney Arias Lora </v>
      </c>
      <c r="H70" s="141" t="str">
        <f>VLOOKUP(E70,VIP!$A$2:$O19635,7,FALSE)</f>
        <v>Si</v>
      </c>
      <c r="I70" s="141" t="str">
        <f>VLOOKUP(E70,VIP!$A$2:$O11600,8,FALSE)</f>
        <v>Si</v>
      </c>
      <c r="J70" s="141" t="str">
        <f>VLOOKUP(E70,VIP!$A$2:$O11550,8,FALSE)</f>
        <v>Si</v>
      </c>
      <c r="K70" s="141" t="str">
        <f>VLOOKUP(E70,VIP!$A$2:$O15124,6,0)</f>
        <v>NO</v>
      </c>
      <c r="L70" s="142" t="s">
        <v>2216</v>
      </c>
      <c r="M70" s="98" t="s">
        <v>2442</v>
      </c>
      <c r="N70" s="98" t="s">
        <v>2593</v>
      </c>
      <c r="O70" s="141" t="s">
        <v>2451</v>
      </c>
      <c r="P70" s="141"/>
      <c r="Q70" s="98" t="s">
        <v>2216</v>
      </c>
    </row>
    <row r="71" spans="1:17" s="116" customFormat="1" ht="18" x14ac:dyDescent="0.25">
      <c r="A71" s="141" t="str">
        <f>VLOOKUP(E71,'LISTADO ATM'!$A$2:$C$902,3,0)</f>
        <v>DISTRITO NACIONAL</v>
      </c>
      <c r="B71" s="138" t="s">
        <v>2644</v>
      </c>
      <c r="C71" s="99">
        <v>44403.662638888891</v>
      </c>
      <c r="D71" s="99" t="s">
        <v>2177</v>
      </c>
      <c r="E71" s="133">
        <v>951</v>
      </c>
      <c r="F71" s="141" t="str">
        <f>VLOOKUP(E71,VIP!$A$2:$O14673,2,0)</f>
        <v>DRBR203</v>
      </c>
      <c r="G71" s="141" t="str">
        <f>VLOOKUP(E71,'LISTADO ATM'!$A$2:$B$901,2,0)</f>
        <v xml:space="preserve">ATM Oficina Plaza Haché JFK </v>
      </c>
      <c r="H71" s="141" t="str">
        <f>VLOOKUP(E71,VIP!$A$2:$O19634,7,FALSE)</f>
        <v>Si</v>
      </c>
      <c r="I71" s="141" t="str">
        <f>VLOOKUP(E71,VIP!$A$2:$O11599,8,FALSE)</f>
        <v>Si</v>
      </c>
      <c r="J71" s="141" t="str">
        <f>VLOOKUP(E71,VIP!$A$2:$O11549,8,FALSE)</f>
        <v>Si</v>
      </c>
      <c r="K71" s="141" t="str">
        <f>VLOOKUP(E71,VIP!$A$2:$O15123,6,0)</f>
        <v>NO</v>
      </c>
      <c r="L71" s="142" t="s">
        <v>2216</v>
      </c>
      <c r="M71" s="98" t="s">
        <v>2442</v>
      </c>
      <c r="N71" s="98" t="s">
        <v>2593</v>
      </c>
      <c r="O71" s="141" t="s">
        <v>2451</v>
      </c>
      <c r="P71" s="141"/>
      <c r="Q71" s="98" t="s">
        <v>2216</v>
      </c>
    </row>
    <row r="72" spans="1:17" s="116" customFormat="1" ht="18" x14ac:dyDescent="0.25">
      <c r="A72" s="141" t="str">
        <f>VLOOKUP(E72,'LISTADO ATM'!$A$2:$C$902,3,0)</f>
        <v>NORTE</v>
      </c>
      <c r="B72" s="138" t="s">
        <v>2643</v>
      </c>
      <c r="C72" s="99">
        <v>44403.663506944446</v>
      </c>
      <c r="D72" s="99" t="s">
        <v>2592</v>
      </c>
      <c r="E72" s="133">
        <v>633</v>
      </c>
      <c r="F72" s="141" t="str">
        <f>VLOOKUP(E72,VIP!$A$2:$O14672,2,0)</f>
        <v>DRBR260</v>
      </c>
      <c r="G72" s="141" t="str">
        <f>VLOOKUP(E72,'LISTADO ATM'!$A$2:$B$901,2,0)</f>
        <v xml:space="preserve">ATM Autobanco Las Colinas </v>
      </c>
      <c r="H72" s="141" t="str">
        <f>VLOOKUP(E72,VIP!$A$2:$O19633,7,FALSE)</f>
        <v>Si</v>
      </c>
      <c r="I72" s="141" t="str">
        <f>VLOOKUP(E72,VIP!$A$2:$O11598,8,FALSE)</f>
        <v>Si</v>
      </c>
      <c r="J72" s="141" t="str">
        <f>VLOOKUP(E72,VIP!$A$2:$O11548,8,FALSE)</f>
        <v>Si</v>
      </c>
      <c r="K72" s="141" t="str">
        <f>VLOOKUP(E72,VIP!$A$2:$O15122,6,0)</f>
        <v>SI</v>
      </c>
      <c r="L72" s="142" t="s">
        <v>2414</v>
      </c>
      <c r="M72" s="98" t="s">
        <v>2442</v>
      </c>
      <c r="N72" s="98" t="s">
        <v>2449</v>
      </c>
      <c r="O72" s="141" t="s">
        <v>2595</v>
      </c>
      <c r="P72" s="141"/>
      <c r="Q72" s="98" t="s">
        <v>2414</v>
      </c>
    </row>
    <row r="73" spans="1:17" s="116" customFormat="1" ht="18" x14ac:dyDescent="0.25">
      <c r="A73" s="141" t="str">
        <f>VLOOKUP(E73,'LISTADO ATM'!$A$2:$C$902,3,0)</f>
        <v>SUR</v>
      </c>
      <c r="B73" s="138" t="s">
        <v>2642</v>
      </c>
      <c r="C73" s="99">
        <v>44403.663668981484</v>
      </c>
      <c r="D73" s="99" t="s">
        <v>2177</v>
      </c>
      <c r="E73" s="133">
        <v>134</v>
      </c>
      <c r="F73" s="141" t="str">
        <f>VLOOKUP(E73,VIP!$A$2:$O14670,2,0)</f>
        <v>DRBR134</v>
      </c>
      <c r="G73" s="141" t="str">
        <f>VLOOKUP(E73,'LISTADO ATM'!$A$2:$B$901,2,0)</f>
        <v xml:space="preserve">ATM Oficina San José de Ocoa </v>
      </c>
      <c r="H73" s="141" t="str">
        <f>VLOOKUP(E73,VIP!$A$2:$O19631,7,FALSE)</f>
        <v>Si</v>
      </c>
      <c r="I73" s="141" t="str">
        <f>VLOOKUP(E73,VIP!$A$2:$O11596,8,FALSE)</f>
        <v>Si</v>
      </c>
      <c r="J73" s="141" t="str">
        <f>VLOOKUP(E73,VIP!$A$2:$O11546,8,FALSE)</f>
        <v>Si</v>
      </c>
      <c r="K73" s="141" t="str">
        <f>VLOOKUP(E73,VIP!$A$2:$O15120,6,0)</f>
        <v>SI</v>
      </c>
      <c r="L73" s="142" t="s">
        <v>2216</v>
      </c>
      <c r="M73" s="98" t="s">
        <v>2442</v>
      </c>
      <c r="N73" s="98" t="s">
        <v>2593</v>
      </c>
      <c r="O73" s="141" t="s">
        <v>2451</v>
      </c>
      <c r="P73" s="141"/>
      <c r="Q73" s="98" t="s">
        <v>2216</v>
      </c>
    </row>
    <row r="74" spans="1:17" s="116" customFormat="1" ht="18" x14ac:dyDescent="0.25">
      <c r="A74" s="141" t="str">
        <f>VLOOKUP(E74,'LISTADO ATM'!$A$2:$C$902,3,0)</f>
        <v>ESTE</v>
      </c>
      <c r="B74" s="138" t="s">
        <v>2641</v>
      </c>
      <c r="C74" s="99">
        <v>44403.66479166667</v>
      </c>
      <c r="D74" s="99" t="s">
        <v>2445</v>
      </c>
      <c r="E74" s="133">
        <v>660</v>
      </c>
      <c r="F74" s="141" t="str">
        <f>VLOOKUP(E74,VIP!$A$2:$O14669,2,0)</f>
        <v>DRBR660</v>
      </c>
      <c r="G74" s="141" t="str">
        <f>VLOOKUP(E74,'LISTADO ATM'!$A$2:$B$901,2,0)</f>
        <v>ATM Romana Norte II</v>
      </c>
      <c r="H74" s="141" t="str">
        <f>VLOOKUP(E74,VIP!$A$2:$O19630,7,FALSE)</f>
        <v>N/A</v>
      </c>
      <c r="I74" s="141" t="str">
        <f>VLOOKUP(E74,VIP!$A$2:$O11595,8,FALSE)</f>
        <v>N/A</v>
      </c>
      <c r="J74" s="141" t="str">
        <f>VLOOKUP(E74,VIP!$A$2:$O11545,8,FALSE)</f>
        <v>N/A</v>
      </c>
      <c r="K74" s="141" t="str">
        <f>VLOOKUP(E74,VIP!$A$2:$O15119,6,0)</f>
        <v>N/A</v>
      </c>
      <c r="L74" s="142" t="s">
        <v>2414</v>
      </c>
      <c r="M74" s="98" t="s">
        <v>2442</v>
      </c>
      <c r="N74" s="98" t="s">
        <v>2449</v>
      </c>
      <c r="O74" s="141" t="s">
        <v>2450</v>
      </c>
      <c r="P74" s="141"/>
      <c r="Q74" s="98" t="s">
        <v>2414</v>
      </c>
    </row>
    <row r="75" spans="1:17" s="116" customFormat="1" ht="18" x14ac:dyDescent="0.25">
      <c r="A75" s="141" t="str">
        <f>VLOOKUP(E75,'LISTADO ATM'!$A$2:$C$902,3,0)</f>
        <v>ESTE</v>
      </c>
      <c r="B75" s="138" t="s">
        <v>2640</v>
      </c>
      <c r="C75" s="99">
        <v>44403.664849537039</v>
      </c>
      <c r="D75" s="99" t="s">
        <v>2177</v>
      </c>
      <c r="E75" s="133">
        <v>293</v>
      </c>
      <c r="F75" s="141" t="str">
        <f>VLOOKUP(E75,VIP!$A$2:$O14668,2,0)</f>
        <v>DRBR293</v>
      </c>
      <c r="G75" s="141" t="str">
        <f>VLOOKUP(E75,'LISTADO ATM'!$A$2:$B$901,2,0)</f>
        <v xml:space="preserve">ATM S/M Nueva Visión (San Pedro) </v>
      </c>
      <c r="H75" s="141" t="str">
        <f>VLOOKUP(E75,VIP!$A$2:$O19629,7,FALSE)</f>
        <v>Si</v>
      </c>
      <c r="I75" s="141" t="str">
        <f>VLOOKUP(E75,VIP!$A$2:$O11594,8,FALSE)</f>
        <v>Si</v>
      </c>
      <c r="J75" s="141" t="str">
        <f>VLOOKUP(E75,VIP!$A$2:$O11544,8,FALSE)</f>
        <v>Si</v>
      </c>
      <c r="K75" s="141" t="str">
        <f>VLOOKUP(E75,VIP!$A$2:$O15118,6,0)</f>
        <v>NO</v>
      </c>
      <c r="L75" s="142" t="s">
        <v>2216</v>
      </c>
      <c r="M75" s="98" t="s">
        <v>2442</v>
      </c>
      <c r="N75" s="98" t="s">
        <v>2593</v>
      </c>
      <c r="O75" s="141" t="s">
        <v>2451</v>
      </c>
      <c r="P75" s="141"/>
      <c r="Q75" s="98" t="s">
        <v>2216</v>
      </c>
    </row>
    <row r="76" spans="1:17" s="116" customFormat="1" ht="18" x14ac:dyDescent="0.25">
      <c r="A76" s="141" t="str">
        <f>VLOOKUP(E76,'LISTADO ATM'!$A$2:$C$902,3,0)</f>
        <v>NORTE</v>
      </c>
      <c r="B76" s="138" t="s">
        <v>2639</v>
      </c>
      <c r="C76" s="99">
        <v>44403.666018518517</v>
      </c>
      <c r="D76" s="99" t="s">
        <v>2592</v>
      </c>
      <c r="E76" s="133">
        <v>351</v>
      </c>
      <c r="F76" s="141" t="str">
        <f>VLOOKUP(E76,VIP!$A$2:$O14667,2,0)</f>
        <v>DRBR351</v>
      </c>
      <c r="G76" s="141" t="str">
        <f>VLOOKUP(E76,'LISTADO ATM'!$A$2:$B$901,2,0)</f>
        <v xml:space="preserve">ATM S/M José Luís (Puerto Plata) </v>
      </c>
      <c r="H76" s="141" t="str">
        <f>VLOOKUP(E76,VIP!$A$2:$O19628,7,FALSE)</f>
        <v>Si</v>
      </c>
      <c r="I76" s="141" t="str">
        <f>VLOOKUP(E76,VIP!$A$2:$O11593,8,FALSE)</f>
        <v>Si</v>
      </c>
      <c r="J76" s="141" t="str">
        <f>VLOOKUP(E76,VIP!$A$2:$O11543,8,FALSE)</f>
        <v>Si</v>
      </c>
      <c r="K76" s="141" t="str">
        <f>VLOOKUP(E76,VIP!$A$2:$O15117,6,0)</f>
        <v>NO</v>
      </c>
      <c r="L76" s="142" t="s">
        <v>2438</v>
      </c>
      <c r="M76" s="98" t="s">
        <v>2442</v>
      </c>
      <c r="N76" s="98" t="s">
        <v>2449</v>
      </c>
      <c r="O76" s="141" t="s">
        <v>2595</v>
      </c>
      <c r="P76" s="141"/>
      <c r="Q76" s="98" t="s">
        <v>2438</v>
      </c>
    </row>
    <row r="77" spans="1:17" s="116" customFormat="1" ht="18" x14ac:dyDescent="0.25">
      <c r="A77" s="141" t="str">
        <f>VLOOKUP(E77,'LISTADO ATM'!$A$2:$C$902,3,0)</f>
        <v>NORTE</v>
      </c>
      <c r="B77" s="138" t="s">
        <v>2638</v>
      </c>
      <c r="C77" s="99">
        <v>44403.666550925926</v>
      </c>
      <c r="D77" s="99" t="s">
        <v>2178</v>
      </c>
      <c r="E77" s="133">
        <v>405</v>
      </c>
      <c r="F77" s="141" t="str">
        <f>VLOOKUP(E77,VIP!$A$2:$O14666,2,0)</f>
        <v>DRBR405</v>
      </c>
      <c r="G77" s="141" t="str">
        <f>VLOOKUP(E77,'LISTADO ATM'!$A$2:$B$901,2,0)</f>
        <v xml:space="preserve">ATM UNP Loma de Cabrera </v>
      </c>
      <c r="H77" s="141" t="str">
        <f>VLOOKUP(E77,VIP!$A$2:$O19627,7,FALSE)</f>
        <v>Si</v>
      </c>
      <c r="I77" s="141" t="str">
        <f>VLOOKUP(E77,VIP!$A$2:$O11592,8,FALSE)</f>
        <v>Si</v>
      </c>
      <c r="J77" s="141" t="str">
        <f>VLOOKUP(E77,VIP!$A$2:$O11542,8,FALSE)</f>
        <v>Si</v>
      </c>
      <c r="K77" s="141" t="str">
        <f>VLOOKUP(E77,VIP!$A$2:$O15116,6,0)</f>
        <v>NO</v>
      </c>
      <c r="L77" s="142" t="s">
        <v>2216</v>
      </c>
      <c r="M77" s="98" t="s">
        <v>2442</v>
      </c>
      <c r="N77" s="98" t="s">
        <v>2449</v>
      </c>
      <c r="O77" s="141" t="s">
        <v>2594</v>
      </c>
      <c r="P77" s="141"/>
      <c r="Q77" s="98" t="s">
        <v>2216</v>
      </c>
    </row>
    <row r="78" spans="1:17" s="116" customFormat="1" ht="18" x14ac:dyDescent="0.25">
      <c r="A78" s="141" t="str">
        <f>VLOOKUP(E78,'LISTADO ATM'!$A$2:$C$902,3,0)</f>
        <v>DISTRITO NACIONAL</v>
      </c>
      <c r="B78" s="138" t="s">
        <v>2637</v>
      </c>
      <c r="C78" s="99">
        <v>44403.66747685185</v>
      </c>
      <c r="D78" s="99" t="s">
        <v>2177</v>
      </c>
      <c r="E78" s="133">
        <v>694</v>
      </c>
      <c r="F78" s="141" t="str">
        <f>VLOOKUP(E78,VIP!$A$2:$O14665,2,0)</f>
        <v>DRBR694</v>
      </c>
      <c r="G78" s="141" t="str">
        <f>VLOOKUP(E78,'LISTADO ATM'!$A$2:$B$901,2,0)</f>
        <v>ATM Optica 27 de Febrero</v>
      </c>
      <c r="H78" s="141" t="str">
        <f>VLOOKUP(E78,VIP!$A$2:$O19626,7,FALSE)</f>
        <v>Si</v>
      </c>
      <c r="I78" s="141" t="str">
        <f>VLOOKUP(E78,VIP!$A$2:$O11591,8,FALSE)</f>
        <v>Si</v>
      </c>
      <c r="J78" s="141" t="str">
        <f>VLOOKUP(E78,VIP!$A$2:$O11541,8,FALSE)</f>
        <v>Si</v>
      </c>
      <c r="K78" s="141" t="str">
        <f>VLOOKUP(E78,VIP!$A$2:$O15115,6,0)</f>
        <v>NO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98" t="s">
        <v>2216</v>
      </c>
    </row>
    <row r="79" spans="1:17" s="116" customFormat="1" ht="18" x14ac:dyDescent="0.25">
      <c r="A79" s="141" t="str">
        <f>VLOOKUP(E79,'LISTADO ATM'!$A$2:$C$902,3,0)</f>
        <v>NORTE</v>
      </c>
      <c r="B79" s="138" t="s">
        <v>2636</v>
      </c>
      <c r="C79" s="99">
        <v>44403.668287037035</v>
      </c>
      <c r="D79" s="99" t="s">
        <v>2465</v>
      </c>
      <c r="E79" s="133">
        <v>53</v>
      </c>
      <c r="F79" s="141" t="str">
        <f>VLOOKUP(E79,VIP!$A$2:$O14664,2,0)</f>
        <v>DRBR053</v>
      </c>
      <c r="G79" s="141" t="str">
        <f>VLOOKUP(E79,'LISTADO ATM'!$A$2:$B$901,2,0)</f>
        <v xml:space="preserve">ATM Oficina Constanza </v>
      </c>
      <c r="H79" s="141" t="str">
        <f>VLOOKUP(E79,VIP!$A$2:$O19625,7,FALSE)</f>
        <v>Si</v>
      </c>
      <c r="I79" s="141" t="str">
        <f>VLOOKUP(E79,VIP!$A$2:$O11590,8,FALSE)</f>
        <v>Si</v>
      </c>
      <c r="J79" s="141" t="str">
        <f>VLOOKUP(E79,VIP!$A$2:$O11540,8,FALSE)</f>
        <v>Si</v>
      </c>
      <c r="K79" s="141" t="str">
        <f>VLOOKUP(E79,VIP!$A$2:$O15114,6,0)</f>
        <v>NO</v>
      </c>
      <c r="L79" s="142" t="s">
        <v>2438</v>
      </c>
      <c r="M79" s="98" t="s">
        <v>2442</v>
      </c>
      <c r="N79" s="98" t="s">
        <v>2449</v>
      </c>
      <c r="O79" s="141" t="s">
        <v>2605</v>
      </c>
      <c r="P79" s="141"/>
      <c r="Q79" s="98" t="s">
        <v>2438</v>
      </c>
    </row>
    <row r="80" spans="1:17" s="116" customFormat="1" ht="18" x14ac:dyDescent="0.25">
      <c r="A80" s="141" t="str">
        <f>VLOOKUP(E80,'LISTADO ATM'!$A$2:$C$902,3,0)</f>
        <v>DISTRITO NACIONAL</v>
      </c>
      <c r="B80" s="138" t="s">
        <v>2635</v>
      </c>
      <c r="C80" s="99">
        <v>44403.668344907404</v>
      </c>
      <c r="D80" s="99" t="s">
        <v>2177</v>
      </c>
      <c r="E80" s="133">
        <v>34</v>
      </c>
      <c r="F80" s="141" t="str">
        <f>VLOOKUP(E80,VIP!$A$2:$O14663,2,0)</f>
        <v>DRBR034</v>
      </c>
      <c r="G80" s="141" t="str">
        <f>VLOOKUP(E80,'LISTADO ATM'!$A$2:$B$901,2,0)</f>
        <v xml:space="preserve">ATM Plaza de la Salud </v>
      </c>
      <c r="H80" s="141" t="str">
        <f>VLOOKUP(E80,VIP!$A$2:$O19624,7,FALSE)</f>
        <v>Si</v>
      </c>
      <c r="I80" s="141" t="str">
        <f>VLOOKUP(E80,VIP!$A$2:$O11589,8,FALSE)</f>
        <v>Si</v>
      </c>
      <c r="J80" s="141" t="str">
        <f>VLOOKUP(E80,VIP!$A$2:$O11539,8,FALSE)</f>
        <v>Si</v>
      </c>
      <c r="K80" s="141" t="str">
        <f>VLOOKUP(E80,VIP!$A$2:$O15113,6,0)</f>
        <v>NO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98" t="s">
        <v>2216</v>
      </c>
    </row>
    <row r="81" spans="1:17" s="116" customFormat="1" ht="18" x14ac:dyDescent="0.25">
      <c r="A81" s="141" t="str">
        <f>VLOOKUP(E81,'LISTADO ATM'!$A$2:$C$902,3,0)</f>
        <v>NORTE</v>
      </c>
      <c r="B81" s="138" t="s">
        <v>2634</v>
      </c>
      <c r="C81" s="99">
        <v>44403.669537037036</v>
      </c>
      <c r="D81" s="99" t="s">
        <v>2178</v>
      </c>
      <c r="E81" s="133">
        <v>502</v>
      </c>
      <c r="F81" s="141" t="str">
        <f>VLOOKUP(E81,VIP!$A$2:$O14662,2,0)</f>
        <v>DRBR502</v>
      </c>
      <c r="G81" s="141" t="str">
        <f>VLOOKUP(E81,'LISTADO ATM'!$A$2:$B$901,2,0)</f>
        <v xml:space="preserve">ATM Materno Infantil de (Santiago) </v>
      </c>
      <c r="H81" s="141" t="str">
        <f>VLOOKUP(E81,VIP!$A$2:$O19623,7,FALSE)</f>
        <v>Si</v>
      </c>
      <c r="I81" s="141" t="str">
        <f>VLOOKUP(E81,VIP!$A$2:$O11588,8,FALSE)</f>
        <v>Si</v>
      </c>
      <c r="J81" s="141" t="str">
        <f>VLOOKUP(E81,VIP!$A$2:$O11538,8,FALSE)</f>
        <v>Si</v>
      </c>
      <c r="K81" s="141" t="str">
        <f>VLOOKUP(E81,VIP!$A$2:$O15112,6,0)</f>
        <v>NO</v>
      </c>
      <c r="L81" s="142" t="s">
        <v>2653</v>
      </c>
      <c r="M81" s="98" t="s">
        <v>2442</v>
      </c>
      <c r="N81" s="98" t="s">
        <v>2449</v>
      </c>
      <c r="O81" s="141" t="s">
        <v>2594</v>
      </c>
      <c r="P81" s="141"/>
      <c r="Q81" s="98" t="s">
        <v>2653</v>
      </c>
    </row>
    <row r="82" spans="1:17" s="116" customFormat="1" ht="18" x14ac:dyDescent="0.25">
      <c r="A82" s="141" t="str">
        <f>VLOOKUP(E82,'LISTADO ATM'!$A$2:$C$902,3,0)</f>
        <v>DISTRITO NACIONAL</v>
      </c>
      <c r="B82" s="138" t="s">
        <v>2633</v>
      </c>
      <c r="C82" s="99">
        <v>44403.671076388891</v>
      </c>
      <c r="D82" s="99" t="s">
        <v>2177</v>
      </c>
      <c r="E82" s="133">
        <v>570</v>
      </c>
      <c r="F82" s="141" t="str">
        <f>VLOOKUP(E82,VIP!$A$2:$O14661,2,0)</f>
        <v>DRBR478</v>
      </c>
      <c r="G82" s="141" t="str">
        <f>VLOOKUP(E82,'LISTADO ATM'!$A$2:$B$901,2,0)</f>
        <v xml:space="preserve">ATM S/M Liverpool Villa Mella </v>
      </c>
      <c r="H82" s="141" t="str">
        <f>VLOOKUP(E82,VIP!$A$2:$O19622,7,FALSE)</f>
        <v>Si</v>
      </c>
      <c r="I82" s="141" t="str">
        <f>VLOOKUP(E82,VIP!$A$2:$O11587,8,FALSE)</f>
        <v>Si</v>
      </c>
      <c r="J82" s="141" t="str">
        <f>VLOOKUP(E82,VIP!$A$2:$O11537,8,FALSE)</f>
        <v>Si</v>
      </c>
      <c r="K82" s="141" t="str">
        <f>VLOOKUP(E82,VIP!$A$2:$O15111,6,0)</f>
        <v>NO</v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98" t="s">
        <v>2242</v>
      </c>
    </row>
    <row r="83" spans="1:17" s="116" customFormat="1" ht="18" x14ac:dyDescent="0.25">
      <c r="A83" s="141" t="str">
        <f>VLOOKUP(E83,'LISTADO ATM'!$A$2:$C$902,3,0)</f>
        <v>SUR</v>
      </c>
      <c r="B83" s="138">
        <v>3335967561</v>
      </c>
      <c r="C83" s="99">
        <v>44403.679513888892</v>
      </c>
      <c r="D83" s="99" t="s">
        <v>2465</v>
      </c>
      <c r="E83" s="133">
        <v>44</v>
      </c>
      <c r="F83" s="141" t="str">
        <f>VLOOKUP(E83,VIP!$A$2:$O14706,2,0)</f>
        <v>DRBR044</v>
      </c>
      <c r="G83" s="141" t="str">
        <f>VLOOKUP(E83,'LISTADO ATM'!$A$2:$B$901,2,0)</f>
        <v xml:space="preserve">ATM Oficina Pedernales </v>
      </c>
      <c r="H83" s="141" t="str">
        <f>VLOOKUP(E83,VIP!$A$2:$O19667,7,FALSE)</f>
        <v>Si</v>
      </c>
      <c r="I83" s="141" t="str">
        <f>VLOOKUP(E83,VIP!$A$2:$O11632,8,FALSE)</f>
        <v>Si</v>
      </c>
      <c r="J83" s="141" t="str">
        <f>VLOOKUP(E83,VIP!$A$2:$O11582,8,FALSE)</f>
        <v>Si</v>
      </c>
      <c r="K83" s="141" t="str">
        <f>VLOOKUP(E83,VIP!$A$2:$O15156,6,0)</f>
        <v>SI</v>
      </c>
      <c r="L83" s="142" t="s">
        <v>2414</v>
      </c>
      <c r="M83" s="98" t="s">
        <v>2442</v>
      </c>
      <c r="N83" s="98" t="s">
        <v>2449</v>
      </c>
      <c r="O83" s="141" t="s">
        <v>2466</v>
      </c>
      <c r="P83" s="141"/>
      <c r="Q83" s="98" t="s">
        <v>2414</v>
      </c>
    </row>
    <row r="84" spans="1:17" s="116" customFormat="1" ht="18" x14ac:dyDescent="0.25">
      <c r="A84" s="141" t="str">
        <f>VLOOKUP(E84,'LISTADO ATM'!$A$2:$C$902,3,0)</f>
        <v>ESTE</v>
      </c>
      <c r="B84" s="138">
        <v>3335967581</v>
      </c>
      <c r="C84" s="99">
        <v>44403.684791666667</v>
      </c>
      <c r="D84" s="99" t="s">
        <v>2465</v>
      </c>
      <c r="E84" s="133">
        <v>842</v>
      </c>
      <c r="F84" s="141" t="str">
        <f>VLOOKUP(E84,VIP!$A$2:$O14705,2,0)</f>
        <v>DRBR842</v>
      </c>
      <c r="G84" s="141" t="str">
        <f>VLOOKUP(E84,'LISTADO ATM'!$A$2:$B$901,2,0)</f>
        <v xml:space="preserve">ATM Plaza Orense II (La Romana) </v>
      </c>
      <c r="H84" s="141" t="str">
        <f>VLOOKUP(E84,VIP!$A$2:$O19666,7,FALSE)</f>
        <v>Si</v>
      </c>
      <c r="I84" s="141" t="str">
        <f>VLOOKUP(E84,VIP!$A$2:$O11631,8,FALSE)</f>
        <v>Si</v>
      </c>
      <c r="J84" s="141" t="str">
        <f>VLOOKUP(E84,VIP!$A$2:$O11581,8,FALSE)</f>
        <v>Si</v>
      </c>
      <c r="K84" s="141" t="str">
        <f>VLOOKUP(E84,VIP!$A$2:$O15155,6,0)</f>
        <v>NO</v>
      </c>
      <c r="L84" s="142" t="s">
        <v>2414</v>
      </c>
      <c r="M84" s="98" t="s">
        <v>2442</v>
      </c>
      <c r="N84" s="98" t="s">
        <v>2449</v>
      </c>
      <c r="O84" s="141" t="s">
        <v>2466</v>
      </c>
      <c r="P84" s="141"/>
      <c r="Q84" s="98" t="s">
        <v>2414</v>
      </c>
    </row>
    <row r="85" spans="1:17" s="116" customFormat="1" ht="18" x14ac:dyDescent="0.25">
      <c r="A85" s="141" t="str">
        <f>VLOOKUP(E85,'LISTADO ATM'!$A$2:$C$902,3,0)</f>
        <v>NORTE</v>
      </c>
      <c r="B85" s="138">
        <v>3335967583</v>
      </c>
      <c r="C85" s="99">
        <v>44403.685856481483</v>
      </c>
      <c r="D85" s="99" t="s">
        <v>2177</v>
      </c>
      <c r="E85" s="133">
        <v>361</v>
      </c>
      <c r="F85" s="141" t="str">
        <f>VLOOKUP(E85,VIP!$A$2:$O14704,2,0)</f>
        <v>DRBR361</v>
      </c>
      <c r="G85" s="141" t="str">
        <f>VLOOKUP(E85,'LISTADO ATM'!$A$2:$B$901,2,0)</f>
        <v xml:space="preserve">ATM estacion Next Cumbre </v>
      </c>
      <c r="H85" s="141" t="str">
        <f>VLOOKUP(E85,VIP!$A$2:$O19665,7,FALSE)</f>
        <v>N/A</v>
      </c>
      <c r="I85" s="141" t="str">
        <f>VLOOKUP(E85,VIP!$A$2:$O11630,8,FALSE)</f>
        <v>N/A</v>
      </c>
      <c r="J85" s="141" t="str">
        <f>VLOOKUP(E85,VIP!$A$2:$O11580,8,FALSE)</f>
        <v>N/A</v>
      </c>
      <c r="K85" s="141" t="str">
        <f>VLOOKUP(E85,VIP!$A$2:$O15154,6,0)</f>
        <v>N/A</v>
      </c>
      <c r="L85" s="142" t="s">
        <v>2461</v>
      </c>
      <c r="M85" s="98" t="s">
        <v>2442</v>
      </c>
      <c r="N85" s="98" t="s">
        <v>2593</v>
      </c>
      <c r="O85" s="141" t="s">
        <v>2451</v>
      </c>
      <c r="P85" s="141"/>
      <c r="Q85" s="98" t="s">
        <v>2461</v>
      </c>
    </row>
    <row r="86" spans="1:17" s="116" customFormat="1" ht="18" x14ac:dyDescent="0.25">
      <c r="A86" s="141" t="str">
        <f>VLOOKUP(E86,'LISTADO ATM'!$A$2:$C$902,3,0)</f>
        <v>DISTRITO NACIONAL</v>
      </c>
      <c r="B86" s="138">
        <v>3335967590</v>
      </c>
      <c r="C86" s="99">
        <v>44403.688842592594</v>
      </c>
      <c r="D86" s="99" t="s">
        <v>2465</v>
      </c>
      <c r="E86" s="133">
        <v>314</v>
      </c>
      <c r="F86" s="141" t="str">
        <f>VLOOKUP(E86,VIP!$A$2:$O14703,2,0)</f>
        <v>DRBR314</v>
      </c>
      <c r="G86" s="141" t="str">
        <f>VLOOKUP(E86,'LISTADO ATM'!$A$2:$B$901,2,0)</f>
        <v xml:space="preserve">ATM UNP Cambita Garabito (San Cristóbal) </v>
      </c>
      <c r="H86" s="141" t="str">
        <f>VLOOKUP(E86,VIP!$A$2:$O19664,7,FALSE)</f>
        <v>Si</v>
      </c>
      <c r="I86" s="141" t="str">
        <f>VLOOKUP(E86,VIP!$A$2:$O11629,8,FALSE)</f>
        <v>Si</v>
      </c>
      <c r="J86" s="141" t="str">
        <f>VLOOKUP(E86,VIP!$A$2:$O11579,8,FALSE)</f>
        <v>Si</v>
      </c>
      <c r="K86" s="141" t="str">
        <f>VLOOKUP(E86,VIP!$A$2:$O15153,6,0)</f>
        <v>NO</v>
      </c>
      <c r="L86" s="142" t="s">
        <v>2414</v>
      </c>
      <c r="M86" s="98" t="s">
        <v>2442</v>
      </c>
      <c r="N86" s="98" t="s">
        <v>2449</v>
      </c>
      <c r="O86" s="141" t="s">
        <v>2466</v>
      </c>
      <c r="P86" s="141"/>
      <c r="Q86" s="98" t="s">
        <v>2414</v>
      </c>
    </row>
    <row r="87" spans="1:17" s="116" customFormat="1" ht="18" x14ac:dyDescent="0.25">
      <c r="A87" s="141" t="str">
        <f>VLOOKUP(E87,'LISTADO ATM'!$A$2:$C$902,3,0)</f>
        <v>ESTE</v>
      </c>
      <c r="B87" s="138">
        <v>3335967595</v>
      </c>
      <c r="C87" s="99">
        <v>44403.690636574072</v>
      </c>
      <c r="D87" s="99" t="s">
        <v>2465</v>
      </c>
      <c r="E87" s="133">
        <v>429</v>
      </c>
      <c r="F87" s="141" t="str">
        <f>VLOOKUP(E87,VIP!$A$2:$O14702,2,0)</f>
        <v>DRBR429</v>
      </c>
      <c r="G87" s="141" t="str">
        <f>VLOOKUP(E87,'LISTADO ATM'!$A$2:$B$901,2,0)</f>
        <v xml:space="preserve">ATM Oficina Jumbo La Romana </v>
      </c>
      <c r="H87" s="141" t="str">
        <f>VLOOKUP(E87,VIP!$A$2:$O19663,7,FALSE)</f>
        <v>Si</v>
      </c>
      <c r="I87" s="141" t="str">
        <f>VLOOKUP(E87,VIP!$A$2:$O11628,8,FALSE)</f>
        <v>Si</v>
      </c>
      <c r="J87" s="141" t="str">
        <f>VLOOKUP(E87,VIP!$A$2:$O11578,8,FALSE)</f>
        <v>Si</v>
      </c>
      <c r="K87" s="141" t="str">
        <f>VLOOKUP(E87,VIP!$A$2:$O15152,6,0)</f>
        <v>NO</v>
      </c>
      <c r="L87" s="142" t="s">
        <v>2414</v>
      </c>
      <c r="M87" s="98" t="s">
        <v>2442</v>
      </c>
      <c r="N87" s="98" t="s">
        <v>2449</v>
      </c>
      <c r="O87" s="141" t="s">
        <v>2466</v>
      </c>
      <c r="P87" s="141"/>
      <c r="Q87" s="98" t="s">
        <v>2414</v>
      </c>
    </row>
    <row r="88" spans="1:17" s="116" customFormat="1" ht="18" x14ac:dyDescent="0.25">
      <c r="A88" s="141" t="str">
        <f>VLOOKUP(E88,'LISTADO ATM'!$A$2:$C$902,3,0)</f>
        <v>DISTRITO NACIONAL</v>
      </c>
      <c r="B88" s="138">
        <v>3335967610</v>
      </c>
      <c r="C88" s="99">
        <v>44403.695648148147</v>
      </c>
      <c r="D88" s="99" t="s">
        <v>2177</v>
      </c>
      <c r="E88" s="133">
        <v>335</v>
      </c>
      <c r="F88" s="141" t="str">
        <f>VLOOKUP(E88,VIP!$A$2:$O14701,2,0)</f>
        <v>DRBR335</v>
      </c>
      <c r="G88" s="141" t="str">
        <f>VLOOKUP(E88,'LISTADO ATM'!$A$2:$B$901,2,0)</f>
        <v>ATM Edificio Aster</v>
      </c>
      <c r="H88" s="141" t="str">
        <f>VLOOKUP(E88,VIP!$A$2:$O19662,7,FALSE)</f>
        <v>Si</v>
      </c>
      <c r="I88" s="141" t="str">
        <f>VLOOKUP(E88,VIP!$A$2:$O11627,8,FALSE)</f>
        <v>Si</v>
      </c>
      <c r="J88" s="141" t="str">
        <f>VLOOKUP(E88,VIP!$A$2:$O11577,8,FALSE)</f>
        <v>Si</v>
      </c>
      <c r="K88" s="141" t="str">
        <f>VLOOKUP(E88,VIP!$A$2:$O15151,6,0)</f>
        <v>NO</v>
      </c>
      <c r="L88" s="142" t="s">
        <v>2461</v>
      </c>
      <c r="M88" s="98" t="s">
        <v>2442</v>
      </c>
      <c r="N88" s="98" t="s">
        <v>2593</v>
      </c>
      <c r="O88" s="141" t="s">
        <v>2451</v>
      </c>
      <c r="P88" s="141"/>
      <c r="Q88" s="98" t="s">
        <v>2461</v>
      </c>
    </row>
    <row r="89" spans="1:17" s="116" customFormat="1" ht="18" x14ac:dyDescent="0.25">
      <c r="A89" s="141" t="str">
        <f>VLOOKUP(E89,'LISTADO ATM'!$A$2:$C$902,3,0)</f>
        <v>DISTRITO NACIONAL</v>
      </c>
      <c r="B89" s="138">
        <v>3335967622</v>
      </c>
      <c r="C89" s="99">
        <v>44403.700312499997</v>
      </c>
      <c r="D89" s="99" t="s">
        <v>2465</v>
      </c>
      <c r="E89" s="133">
        <v>715</v>
      </c>
      <c r="F89" s="141" t="str">
        <f>VLOOKUP(E89,VIP!$A$2:$O14700,2,0)</f>
        <v>DRBR992</v>
      </c>
      <c r="G89" s="141" t="str">
        <f>VLOOKUP(E89,'LISTADO ATM'!$A$2:$B$901,2,0)</f>
        <v xml:space="preserve">ATM Oficina 27 de Febrero (Lobby) </v>
      </c>
      <c r="H89" s="141" t="str">
        <f>VLOOKUP(E89,VIP!$A$2:$O19661,7,FALSE)</f>
        <v>Si</v>
      </c>
      <c r="I89" s="141" t="str">
        <f>VLOOKUP(E89,VIP!$A$2:$O11626,8,FALSE)</f>
        <v>Si</v>
      </c>
      <c r="J89" s="141" t="str">
        <f>VLOOKUP(E89,VIP!$A$2:$O11576,8,FALSE)</f>
        <v>Si</v>
      </c>
      <c r="K89" s="141" t="str">
        <f>VLOOKUP(E89,VIP!$A$2:$O15150,6,0)</f>
        <v>NO</v>
      </c>
      <c r="L89" s="142" t="s">
        <v>2414</v>
      </c>
      <c r="M89" s="98" t="s">
        <v>2442</v>
      </c>
      <c r="N89" s="98" t="s">
        <v>2449</v>
      </c>
      <c r="O89" s="141" t="s">
        <v>2466</v>
      </c>
      <c r="P89" s="141"/>
      <c r="Q89" s="98" t="s">
        <v>2414</v>
      </c>
    </row>
    <row r="90" spans="1:17" s="116" customFormat="1" ht="18" x14ac:dyDescent="0.25">
      <c r="A90" s="141" t="str">
        <f>VLOOKUP(E90,'LISTADO ATM'!$A$2:$C$902,3,0)</f>
        <v>NORTE</v>
      </c>
      <c r="B90" s="138">
        <v>3335967640</v>
      </c>
      <c r="C90" s="99">
        <v>44403.708113425928</v>
      </c>
      <c r="D90" s="99" t="s">
        <v>2445</v>
      </c>
      <c r="E90" s="133">
        <v>337</v>
      </c>
      <c r="F90" s="141" t="str">
        <f>VLOOKUP(E90,VIP!$A$2:$O14699,2,0)</f>
        <v>DRBR337</v>
      </c>
      <c r="G90" s="141" t="str">
        <f>VLOOKUP(E90,'LISTADO ATM'!$A$2:$B$901,2,0)</f>
        <v>ATM S/M Cooperativa Moca</v>
      </c>
      <c r="H90" s="141" t="str">
        <f>VLOOKUP(E90,VIP!$A$2:$O19660,7,FALSE)</f>
        <v>Si</v>
      </c>
      <c r="I90" s="141" t="str">
        <f>VLOOKUP(E90,VIP!$A$2:$O11625,8,FALSE)</f>
        <v>Si</v>
      </c>
      <c r="J90" s="141" t="str">
        <f>VLOOKUP(E90,VIP!$A$2:$O11575,8,FALSE)</f>
        <v>Si</v>
      </c>
      <c r="K90" s="141" t="str">
        <f>VLOOKUP(E90,VIP!$A$2:$O15149,6,0)</f>
        <v>NO</v>
      </c>
      <c r="L90" s="142" t="s">
        <v>2414</v>
      </c>
      <c r="M90" s="98" t="s">
        <v>2442</v>
      </c>
      <c r="N90" s="98" t="s">
        <v>2449</v>
      </c>
      <c r="O90" s="141" t="s">
        <v>2450</v>
      </c>
      <c r="P90" s="141"/>
      <c r="Q90" s="98" t="s">
        <v>2414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3335967717</v>
      </c>
      <c r="C91" s="99">
        <v>44403.732986111114</v>
      </c>
      <c r="D91" s="99" t="s">
        <v>2177</v>
      </c>
      <c r="E91" s="133">
        <v>676</v>
      </c>
      <c r="F91" s="141" t="str">
        <f>VLOOKUP(E91,VIP!$A$2:$O14698,2,0)</f>
        <v>DRBR676</v>
      </c>
      <c r="G91" s="141" t="str">
        <f>VLOOKUP(E91,'LISTADO ATM'!$A$2:$B$901,2,0)</f>
        <v>ATM S/M Bravo Colina Del Oeste</v>
      </c>
      <c r="H91" s="141" t="str">
        <f>VLOOKUP(E91,VIP!$A$2:$O19659,7,FALSE)</f>
        <v>Si</v>
      </c>
      <c r="I91" s="141" t="str">
        <f>VLOOKUP(E91,VIP!$A$2:$O11624,8,FALSE)</f>
        <v>Si</v>
      </c>
      <c r="J91" s="141" t="str">
        <f>VLOOKUP(E91,VIP!$A$2:$O11574,8,FALSE)</f>
        <v>Si</v>
      </c>
      <c r="K91" s="141" t="str">
        <f>VLOOKUP(E91,VIP!$A$2:$O15148,6,0)</f>
        <v>NO</v>
      </c>
      <c r="L91" s="142" t="s">
        <v>2461</v>
      </c>
      <c r="M91" s="98" t="s">
        <v>2442</v>
      </c>
      <c r="N91" s="98" t="s">
        <v>2449</v>
      </c>
      <c r="O91" s="141" t="s">
        <v>2451</v>
      </c>
      <c r="P91" s="141"/>
      <c r="Q91" s="98" t="s">
        <v>2461</v>
      </c>
    </row>
    <row r="92" spans="1:17" s="116" customFormat="1" ht="18" x14ac:dyDescent="0.25">
      <c r="A92" s="141" t="str">
        <f>VLOOKUP(E92,'LISTADO ATM'!$A$2:$C$902,3,0)</f>
        <v>DISTRITO NACIONAL</v>
      </c>
      <c r="B92" s="138">
        <v>3335967728</v>
      </c>
      <c r="C92" s="99">
        <v>44403.736458333333</v>
      </c>
      <c r="D92" s="99" t="s">
        <v>2445</v>
      </c>
      <c r="E92" s="133">
        <v>629</v>
      </c>
      <c r="F92" s="141" t="str">
        <f>VLOOKUP(E92,VIP!$A$2:$O14697,2,0)</f>
        <v>DRBR24M</v>
      </c>
      <c r="G92" s="141" t="str">
        <f>VLOOKUP(E92,'LISTADO ATM'!$A$2:$B$901,2,0)</f>
        <v xml:space="preserve">ATM Oficina Americana Independencia I </v>
      </c>
      <c r="H92" s="141" t="str">
        <f>VLOOKUP(E92,VIP!$A$2:$O19658,7,FALSE)</f>
        <v>Si</v>
      </c>
      <c r="I92" s="141" t="str">
        <f>VLOOKUP(E92,VIP!$A$2:$O11623,8,FALSE)</f>
        <v>Si</v>
      </c>
      <c r="J92" s="141" t="str">
        <f>VLOOKUP(E92,VIP!$A$2:$O11573,8,FALSE)</f>
        <v>Si</v>
      </c>
      <c r="K92" s="141" t="str">
        <f>VLOOKUP(E92,VIP!$A$2:$O15147,6,0)</f>
        <v>SI</v>
      </c>
      <c r="L92" s="142" t="s">
        <v>2414</v>
      </c>
      <c r="M92" s="98" t="s">
        <v>2442</v>
      </c>
      <c r="N92" s="98" t="s">
        <v>2449</v>
      </c>
      <c r="O92" s="141" t="s">
        <v>2450</v>
      </c>
      <c r="P92" s="141"/>
      <c r="Q92" s="98" t="s">
        <v>2414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3335967735</v>
      </c>
      <c r="C93" s="99">
        <v>44403.743680555555</v>
      </c>
      <c r="D93" s="99" t="s">
        <v>2177</v>
      </c>
      <c r="E93" s="133">
        <v>224</v>
      </c>
      <c r="F93" s="141" t="str">
        <f>VLOOKUP(E93,VIP!$A$2:$O14696,2,0)</f>
        <v>DRBR224</v>
      </c>
      <c r="G93" s="141" t="str">
        <f>VLOOKUP(E93,'LISTADO ATM'!$A$2:$B$901,2,0)</f>
        <v xml:space="preserve">ATM S/M Nacional El Millón (Núñez de Cáceres) </v>
      </c>
      <c r="H93" s="141" t="str">
        <f>VLOOKUP(E93,VIP!$A$2:$O19657,7,FALSE)</f>
        <v>Si</v>
      </c>
      <c r="I93" s="141" t="str">
        <f>VLOOKUP(E93,VIP!$A$2:$O11622,8,FALSE)</f>
        <v>Si</v>
      </c>
      <c r="J93" s="141" t="str">
        <f>VLOOKUP(E93,VIP!$A$2:$O11572,8,FALSE)</f>
        <v>Si</v>
      </c>
      <c r="K93" s="141" t="str">
        <f>VLOOKUP(E93,VIP!$A$2:$O15146,6,0)</f>
        <v>SI</v>
      </c>
      <c r="L93" s="142" t="s">
        <v>2216</v>
      </c>
      <c r="M93" s="98" t="s">
        <v>2442</v>
      </c>
      <c r="N93" s="98" t="s">
        <v>2449</v>
      </c>
      <c r="O93" s="141" t="s">
        <v>2451</v>
      </c>
      <c r="P93" s="141"/>
      <c r="Q93" s="98" t="s">
        <v>2216</v>
      </c>
    </row>
    <row r="94" spans="1:17" s="116" customFormat="1" ht="18" x14ac:dyDescent="0.25">
      <c r="A94" s="141" t="str">
        <f>VLOOKUP(E94,'LISTADO ATM'!$A$2:$C$902,3,0)</f>
        <v>ESTE</v>
      </c>
      <c r="B94" s="138">
        <v>3335967738</v>
      </c>
      <c r="C94" s="99">
        <v>44403.751747685186</v>
      </c>
      <c r="D94" s="99" t="s">
        <v>2465</v>
      </c>
      <c r="E94" s="133">
        <v>399</v>
      </c>
      <c r="F94" s="141" t="str">
        <f>VLOOKUP(E94,VIP!$A$2:$O14695,2,0)</f>
        <v>DRBR399</v>
      </c>
      <c r="G94" s="141" t="str">
        <f>VLOOKUP(E94,'LISTADO ATM'!$A$2:$B$901,2,0)</f>
        <v xml:space="preserve">ATM Oficina La Romana II </v>
      </c>
      <c r="H94" s="141" t="str">
        <f>VLOOKUP(E94,VIP!$A$2:$O19656,7,FALSE)</f>
        <v>Si</v>
      </c>
      <c r="I94" s="141" t="str">
        <f>VLOOKUP(E94,VIP!$A$2:$O11621,8,FALSE)</f>
        <v>Si</v>
      </c>
      <c r="J94" s="141" t="str">
        <f>VLOOKUP(E94,VIP!$A$2:$O11571,8,FALSE)</f>
        <v>Si</v>
      </c>
      <c r="K94" s="141" t="str">
        <f>VLOOKUP(E94,VIP!$A$2:$O15145,6,0)</f>
        <v>NO</v>
      </c>
      <c r="L94" s="142" t="s">
        <v>2414</v>
      </c>
      <c r="M94" s="98" t="s">
        <v>2442</v>
      </c>
      <c r="N94" s="98" t="s">
        <v>2449</v>
      </c>
      <c r="O94" s="141" t="s">
        <v>2466</v>
      </c>
      <c r="P94" s="141"/>
      <c r="Q94" s="98" t="s">
        <v>2414</v>
      </c>
    </row>
    <row r="95" spans="1:17" s="116" customFormat="1" ht="18" x14ac:dyDescent="0.25">
      <c r="A95" s="141" t="str">
        <f>VLOOKUP(E95,'LISTADO ATM'!$A$2:$C$902,3,0)</f>
        <v>DISTRITO NACIONAL</v>
      </c>
      <c r="B95" s="138">
        <v>3335967740</v>
      </c>
      <c r="C95" s="99">
        <v>44403.75341435185</v>
      </c>
      <c r="D95" s="99" t="s">
        <v>2445</v>
      </c>
      <c r="E95" s="133">
        <v>355</v>
      </c>
      <c r="F95" s="141" t="str">
        <f>VLOOKUP(E95,VIP!$A$2:$O14694,2,0)</f>
        <v>DRBR355</v>
      </c>
      <c r="G95" s="141" t="str">
        <f>VLOOKUP(E95,'LISTADO ATM'!$A$2:$B$901,2,0)</f>
        <v xml:space="preserve">ATM UNP Metro II </v>
      </c>
      <c r="H95" s="141" t="str">
        <f>VLOOKUP(E95,VIP!$A$2:$O19655,7,FALSE)</f>
        <v>Si</v>
      </c>
      <c r="I95" s="141" t="str">
        <f>VLOOKUP(E95,VIP!$A$2:$O11620,8,FALSE)</f>
        <v>Si</v>
      </c>
      <c r="J95" s="141" t="str">
        <f>VLOOKUP(E95,VIP!$A$2:$O11570,8,FALSE)</f>
        <v>Si</v>
      </c>
      <c r="K95" s="141" t="str">
        <f>VLOOKUP(E95,VIP!$A$2:$O15144,6,0)</f>
        <v>SI</v>
      </c>
      <c r="L95" s="142" t="s">
        <v>2414</v>
      </c>
      <c r="M95" s="98" t="s">
        <v>2442</v>
      </c>
      <c r="N95" s="98" t="s">
        <v>2449</v>
      </c>
      <c r="O95" s="141" t="s">
        <v>2450</v>
      </c>
      <c r="P95" s="141"/>
      <c r="Q95" s="98" t="s">
        <v>2414</v>
      </c>
    </row>
    <row r="96" spans="1:17" s="116" customFormat="1" ht="18" x14ac:dyDescent="0.25">
      <c r="A96" s="141" t="str">
        <f>VLOOKUP(E96,'LISTADO ATM'!$A$2:$C$902,3,0)</f>
        <v>SUR</v>
      </c>
      <c r="B96" s="138">
        <v>3335967741</v>
      </c>
      <c r="C96" s="99">
        <v>44403.755300925928</v>
      </c>
      <c r="D96" s="99" t="s">
        <v>2445</v>
      </c>
      <c r="E96" s="133">
        <v>781</v>
      </c>
      <c r="F96" s="141" t="str">
        <f>VLOOKUP(E96,VIP!$A$2:$O14693,2,0)</f>
        <v>DRBR186</v>
      </c>
      <c r="G96" s="141" t="str">
        <f>VLOOKUP(E96,'LISTADO ATM'!$A$2:$B$901,2,0)</f>
        <v xml:space="preserve">ATM Estación Isla Barahona </v>
      </c>
      <c r="H96" s="141" t="str">
        <f>VLOOKUP(E96,VIP!$A$2:$O19654,7,FALSE)</f>
        <v>Si</v>
      </c>
      <c r="I96" s="141" t="str">
        <f>VLOOKUP(E96,VIP!$A$2:$O11619,8,FALSE)</f>
        <v>Si</v>
      </c>
      <c r="J96" s="141" t="str">
        <f>VLOOKUP(E96,VIP!$A$2:$O11569,8,FALSE)</f>
        <v>Si</v>
      </c>
      <c r="K96" s="141" t="str">
        <f>VLOOKUP(E96,VIP!$A$2:$O15143,6,0)</f>
        <v>NO</v>
      </c>
      <c r="L96" s="142" t="s">
        <v>2414</v>
      </c>
      <c r="M96" s="98" t="s">
        <v>2442</v>
      </c>
      <c r="N96" s="98" t="s">
        <v>2449</v>
      </c>
      <c r="O96" s="141" t="s">
        <v>2450</v>
      </c>
      <c r="P96" s="141"/>
      <c r="Q96" s="98" t="s">
        <v>2414</v>
      </c>
    </row>
    <row r="97" spans="1:17" s="116" customFormat="1" ht="18" x14ac:dyDescent="0.25">
      <c r="A97" s="141" t="str">
        <f>VLOOKUP(E97,'LISTADO ATM'!$A$2:$C$902,3,0)</f>
        <v>NORTE</v>
      </c>
      <c r="B97" s="138">
        <v>3335967743</v>
      </c>
      <c r="C97" s="99">
        <v>44403.756782407407</v>
      </c>
      <c r="D97" s="99" t="s">
        <v>2178</v>
      </c>
      <c r="E97" s="133">
        <v>492</v>
      </c>
      <c r="F97" s="141" t="str">
        <f>VLOOKUP(E97,VIP!$A$2:$O14692,2,0)</f>
        <v>DRBR492</v>
      </c>
      <c r="G97" s="141" t="str">
        <f>VLOOKUP(E97,'LISTADO ATM'!$A$2:$B$901,2,0)</f>
        <v>ATM S/M Nacional  El Dorado Santiago</v>
      </c>
      <c r="H97" s="141" t="str">
        <f>VLOOKUP(E97,VIP!$A$2:$O19653,7,FALSE)</f>
        <v>N/A</v>
      </c>
      <c r="I97" s="141" t="str">
        <f>VLOOKUP(E97,VIP!$A$2:$O11618,8,FALSE)</f>
        <v>N/A</v>
      </c>
      <c r="J97" s="141" t="str">
        <f>VLOOKUP(E97,VIP!$A$2:$O11568,8,FALSE)</f>
        <v>N/A</v>
      </c>
      <c r="K97" s="141" t="str">
        <f>VLOOKUP(E97,VIP!$A$2:$O15142,6,0)</f>
        <v>N/A</v>
      </c>
      <c r="L97" s="142" t="s">
        <v>2216</v>
      </c>
      <c r="M97" s="98" t="s">
        <v>2442</v>
      </c>
      <c r="N97" s="98" t="s">
        <v>2449</v>
      </c>
      <c r="O97" s="141" t="s">
        <v>2580</v>
      </c>
      <c r="P97" s="141"/>
      <c r="Q97" s="98" t="s">
        <v>2216</v>
      </c>
    </row>
    <row r="98" spans="1:17" s="116" customFormat="1" ht="18" x14ac:dyDescent="0.25">
      <c r="A98" s="141" t="str">
        <f>VLOOKUP(E98,'LISTADO ATM'!$A$2:$C$902,3,0)</f>
        <v>DISTRITO NACIONAL</v>
      </c>
      <c r="B98" s="138">
        <v>3335967748</v>
      </c>
      <c r="C98" s="99">
        <v>44403.7580787037</v>
      </c>
      <c r="D98" s="99" t="s">
        <v>2445</v>
      </c>
      <c r="E98" s="133">
        <v>169</v>
      </c>
      <c r="F98" s="141" t="str">
        <f>VLOOKUP(E98,VIP!$A$2:$O14691,2,0)</f>
        <v>DRBR169</v>
      </c>
      <c r="G98" s="141" t="str">
        <f>VLOOKUP(E98,'LISTADO ATM'!$A$2:$B$901,2,0)</f>
        <v xml:space="preserve">ATM Oficina Caonabo </v>
      </c>
      <c r="H98" s="141" t="str">
        <f>VLOOKUP(E98,VIP!$A$2:$O19652,7,FALSE)</f>
        <v>Si</v>
      </c>
      <c r="I98" s="141" t="str">
        <f>VLOOKUP(E98,VIP!$A$2:$O11617,8,FALSE)</f>
        <v>Si</v>
      </c>
      <c r="J98" s="141" t="str">
        <f>VLOOKUP(E98,VIP!$A$2:$O11567,8,FALSE)</f>
        <v>Si</v>
      </c>
      <c r="K98" s="141" t="str">
        <f>VLOOKUP(E98,VIP!$A$2:$O15141,6,0)</f>
        <v>NO</v>
      </c>
      <c r="L98" s="142" t="s">
        <v>2414</v>
      </c>
      <c r="M98" s="98" t="s">
        <v>2442</v>
      </c>
      <c r="N98" s="98" t="s">
        <v>2449</v>
      </c>
      <c r="O98" s="141" t="s">
        <v>2450</v>
      </c>
      <c r="P98" s="141"/>
      <c r="Q98" s="98" t="s">
        <v>2414</v>
      </c>
    </row>
    <row r="99" spans="1:17" s="116" customFormat="1" ht="18" x14ac:dyDescent="0.25">
      <c r="A99" s="141" t="str">
        <f>VLOOKUP(E99,'LISTADO ATM'!$A$2:$C$902,3,0)</f>
        <v>NORTE</v>
      </c>
      <c r="B99" s="138">
        <v>3335967750</v>
      </c>
      <c r="C99" s="99">
        <v>44403.760034722225</v>
      </c>
      <c r="D99" s="99" t="s">
        <v>2178</v>
      </c>
      <c r="E99" s="133">
        <v>638</v>
      </c>
      <c r="F99" s="141" t="str">
        <f>VLOOKUP(E99,VIP!$A$2:$O14690,2,0)</f>
        <v>DRBR638</v>
      </c>
      <c r="G99" s="141" t="str">
        <f>VLOOKUP(E99,'LISTADO ATM'!$A$2:$B$901,2,0)</f>
        <v xml:space="preserve">ATM S/M Yoma </v>
      </c>
      <c r="H99" s="141" t="str">
        <f>VLOOKUP(E99,VIP!$A$2:$O19651,7,FALSE)</f>
        <v>Si</v>
      </c>
      <c r="I99" s="141" t="str">
        <f>VLOOKUP(E99,VIP!$A$2:$O11616,8,FALSE)</f>
        <v>Si</v>
      </c>
      <c r="J99" s="141" t="str">
        <f>VLOOKUP(E99,VIP!$A$2:$O11566,8,FALSE)</f>
        <v>Si</v>
      </c>
      <c r="K99" s="141" t="str">
        <f>VLOOKUP(E99,VIP!$A$2:$O15140,6,0)</f>
        <v>NO</v>
      </c>
      <c r="L99" s="142" t="s">
        <v>2216</v>
      </c>
      <c r="M99" s="98" t="s">
        <v>2442</v>
      </c>
      <c r="N99" s="98" t="s">
        <v>2449</v>
      </c>
      <c r="O99" s="141" t="s">
        <v>2580</v>
      </c>
      <c r="P99" s="141"/>
      <c r="Q99" s="98" t="s">
        <v>2216</v>
      </c>
    </row>
    <row r="100" spans="1:17" s="116" customFormat="1" ht="18" x14ac:dyDescent="0.25">
      <c r="A100" s="141" t="str">
        <f>VLOOKUP(E100,'LISTADO ATM'!$A$2:$C$902,3,0)</f>
        <v>DISTRITO NACIONAL</v>
      </c>
      <c r="B100" s="138">
        <v>3335967752</v>
      </c>
      <c r="C100" s="99">
        <v>44403.760659722226</v>
      </c>
      <c r="D100" s="99" t="s">
        <v>2177</v>
      </c>
      <c r="E100" s="133">
        <v>875</v>
      </c>
      <c r="F100" s="141" t="str">
        <f>VLOOKUP(E100,VIP!$A$2:$O14689,2,0)</f>
        <v>DRBR875</v>
      </c>
      <c r="G100" s="141" t="str">
        <f>VLOOKUP(E100,'LISTADO ATM'!$A$2:$B$901,2,0)</f>
        <v xml:space="preserve">ATM Texaco Aut. Duarte KM 14 1/2 (Los Alcarrizos) </v>
      </c>
      <c r="H100" s="141" t="str">
        <f>VLOOKUP(E100,VIP!$A$2:$O19650,7,FALSE)</f>
        <v>Si</v>
      </c>
      <c r="I100" s="141" t="str">
        <f>VLOOKUP(E100,VIP!$A$2:$O11615,8,FALSE)</f>
        <v>Si</v>
      </c>
      <c r="J100" s="141" t="str">
        <f>VLOOKUP(E100,VIP!$A$2:$O11565,8,FALSE)</f>
        <v>Si</v>
      </c>
      <c r="K100" s="141" t="str">
        <f>VLOOKUP(E100,VIP!$A$2:$O15139,6,0)</f>
        <v>NO</v>
      </c>
      <c r="L100" s="142" t="s">
        <v>2216</v>
      </c>
      <c r="M100" s="98" t="s">
        <v>2442</v>
      </c>
      <c r="N100" s="98" t="s">
        <v>2449</v>
      </c>
      <c r="O100" s="141" t="s">
        <v>2451</v>
      </c>
      <c r="P100" s="141"/>
      <c r="Q100" s="98" t="s">
        <v>2216</v>
      </c>
    </row>
    <row r="101" spans="1:17" s="116" customFormat="1" ht="18" x14ac:dyDescent="0.25">
      <c r="A101" s="141" t="str">
        <f>VLOOKUP(E101,'LISTADO ATM'!$A$2:$C$902,3,0)</f>
        <v>DISTRITO NACIONAL</v>
      </c>
      <c r="B101" s="138">
        <v>3335967753</v>
      </c>
      <c r="C101" s="99">
        <v>44403.76122685185</v>
      </c>
      <c r="D101" s="99" t="s">
        <v>2177</v>
      </c>
      <c r="E101" s="133">
        <v>560</v>
      </c>
      <c r="F101" s="141" t="str">
        <f>VLOOKUP(E101,VIP!$A$2:$O14688,2,0)</f>
        <v>DRBR229</v>
      </c>
      <c r="G101" s="141" t="str">
        <f>VLOOKUP(E101,'LISTADO ATM'!$A$2:$B$901,2,0)</f>
        <v xml:space="preserve">ATM Junta Central Electoral </v>
      </c>
      <c r="H101" s="141" t="str">
        <f>VLOOKUP(E101,VIP!$A$2:$O19649,7,FALSE)</f>
        <v>Si</v>
      </c>
      <c r="I101" s="141" t="str">
        <f>VLOOKUP(E101,VIP!$A$2:$O11614,8,FALSE)</f>
        <v>Si</v>
      </c>
      <c r="J101" s="141" t="str">
        <f>VLOOKUP(E101,VIP!$A$2:$O11564,8,FALSE)</f>
        <v>Si</v>
      </c>
      <c r="K101" s="141" t="str">
        <f>VLOOKUP(E101,VIP!$A$2:$O15138,6,0)</f>
        <v>SI</v>
      </c>
      <c r="L101" s="142" t="s">
        <v>2216</v>
      </c>
      <c r="M101" s="98" t="s">
        <v>2442</v>
      </c>
      <c r="N101" s="98" t="s">
        <v>2449</v>
      </c>
      <c r="O101" s="141" t="s">
        <v>2451</v>
      </c>
      <c r="P101" s="141"/>
      <c r="Q101" s="98" t="s">
        <v>2216</v>
      </c>
    </row>
    <row r="102" spans="1:17" s="116" customFormat="1" ht="18" x14ac:dyDescent="0.25">
      <c r="A102" s="141" t="str">
        <f>VLOOKUP(E102,'LISTADO ATM'!$A$2:$C$902,3,0)</f>
        <v>DISTRITO NACIONAL</v>
      </c>
      <c r="B102" s="138">
        <v>3335967754</v>
      </c>
      <c r="C102" s="99">
        <v>44403.761817129627</v>
      </c>
      <c r="D102" s="99" t="s">
        <v>2177</v>
      </c>
      <c r="E102" s="133">
        <v>686</v>
      </c>
      <c r="F102" s="141" t="str">
        <f>VLOOKUP(E102,VIP!$A$2:$O14687,2,0)</f>
        <v>DRBR686</v>
      </c>
      <c r="G102" s="141" t="str">
        <f>VLOOKUP(E102,'LISTADO ATM'!$A$2:$B$901,2,0)</f>
        <v>ATM Autoservicio Oficina Máximo Gómez</v>
      </c>
      <c r="H102" s="141" t="str">
        <f>VLOOKUP(E102,VIP!$A$2:$O19648,7,FALSE)</f>
        <v>Si</v>
      </c>
      <c r="I102" s="141" t="str">
        <f>VLOOKUP(E102,VIP!$A$2:$O11613,8,FALSE)</f>
        <v>Si</v>
      </c>
      <c r="J102" s="141" t="str">
        <f>VLOOKUP(E102,VIP!$A$2:$O11563,8,FALSE)</f>
        <v>Si</v>
      </c>
      <c r="K102" s="141" t="str">
        <f>VLOOKUP(E102,VIP!$A$2:$O15137,6,0)</f>
        <v>NO</v>
      </c>
      <c r="L102" s="142" t="s">
        <v>2216</v>
      </c>
      <c r="M102" s="98" t="s">
        <v>2442</v>
      </c>
      <c r="N102" s="98" t="s">
        <v>2449</v>
      </c>
      <c r="O102" s="141" t="s">
        <v>2451</v>
      </c>
      <c r="P102" s="141"/>
      <c r="Q102" s="98" t="s">
        <v>2216</v>
      </c>
    </row>
    <row r="103" spans="1:17" s="116" customFormat="1" ht="18" x14ac:dyDescent="0.25">
      <c r="A103" s="141" t="str">
        <f>VLOOKUP(E103,'LISTADO ATM'!$A$2:$C$902,3,0)</f>
        <v>DISTRITO NACIONAL</v>
      </c>
      <c r="B103" s="138">
        <v>3335967755</v>
      </c>
      <c r="C103" s="99">
        <v>44403.76226851852</v>
      </c>
      <c r="D103" s="99" t="s">
        <v>2445</v>
      </c>
      <c r="E103" s="133">
        <v>927</v>
      </c>
      <c r="F103" s="141" t="str">
        <f>VLOOKUP(E103,VIP!$A$2:$O14686,2,0)</f>
        <v>DRBR927</v>
      </c>
      <c r="G103" s="141" t="str">
        <f>VLOOKUP(E103,'LISTADO ATM'!$A$2:$B$901,2,0)</f>
        <v>ATM S/M Bravo La Esperilla</v>
      </c>
      <c r="H103" s="141" t="str">
        <f>VLOOKUP(E103,VIP!$A$2:$O19647,7,FALSE)</f>
        <v>Si</v>
      </c>
      <c r="I103" s="141" t="str">
        <f>VLOOKUP(E103,VIP!$A$2:$O11612,8,FALSE)</f>
        <v>Si</v>
      </c>
      <c r="J103" s="141" t="str">
        <f>VLOOKUP(E103,VIP!$A$2:$O11562,8,FALSE)</f>
        <v>Si</v>
      </c>
      <c r="K103" s="141" t="str">
        <f>VLOOKUP(E103,VIP!$A$2:$O15136,6,0)</f>
        <v>NO</v>
      </c>
      <c r="L103" s="142" t="s">
        <v>2438</v>
      </c>
      <c r="M103" s="98" t="s">
        <v>2442</v>
      </c>
      <c r="N103" s="98" t="s">
        <v>2449</v>
      </c>
      <c r="O103" s="141" t="s">
        <v>2450</v>
      </c>
      <c r="P103" s="141"/>
      <c r="Q103" s="98" t="s">
        <v>2438</v>
      </c>
    </row>
    <row r="104" spans="1:17" s="116" customFormat="1" ht="18" x14ac:dyDescent="0.25">
      <c r="A104" s="141" t="str">
        <f>VLOOKUP(E104,'LISTADO ATM'!$A$2:$C$902,3,0)</f>
        <v>NORTE</v>
      </c>
      <c r="B104" s="138">
        <v>3335967756</v>
      </c>
      <c r="C104" s="99">
        <v>44403.762418981481</v>
      </c>
      <c r="D104" s="99" t="s">
        <v>2177</v>
      </c>
      <c r="E104" s="133">
        <v>926</v>
      </c>
      <c r="F104" s="141" t="str">
        <f>VLOOKUP(E104,VIP!$A$2:$O14685,2,0)</f>
        <v>DRBR926</v>
      </c>
      <c r="G104" s="141" t="str">
        <f>VLOOKUP(E104,'LISTADO ATM'!$A$2:$B$901,2,0)</f>
        <v>ATM S/M Juan Cepin</v>
      </c>
      <c r="H104" s="141" t="str">
        <f>VLOOKUP(E104,VIP!$A$2:$O19646,7,FALSE)</f>
        <v>N/A</v>
      </c>
      <c r="I104" s="141" t="str">
        <f>VLOOKUP(E104,VIP!$A$2:$O11611,8,FALSE)</f>
        <v>N/A</v>
      </c>
      <c r="J104" s="141" t="str">
        <f>VLOOKUP(E104,VIP!$A$2:$O11561,8,FALSE)</f>
        <v>N/A</v>
      </c>
      <c r="K104" s="141" t="str">
        <f>VLOOKUP(E104,VIP!$A$2:$O15135,6,0)</f>
        <v>N/A</v>
      </c>
      <c r="L104" s="142" t="s">
        <v>2216</v>
      </c>
      <c r="M104" s="98" t="s">
        <v>2442</v>
      </c>
      <c r="N104" s="98" t="s">
        <v>2449</v>
      </c>
      <c r="O104" s="141" t="s">
        <v>2451</v>
      </c>
      <c r="P104" s="141"/>
      <c r="Q104" s="98" t="s">
        <v>2216</v>
      </c>
    </row>
    <row r="105" spans="1:17" s="116" customFormat="1" ht="18" x14ac:dyDescent="0.25">
      <c r="A105" s="141" t="str">
        <f>VLOOKUP(E105,'LISTADO ATM'!$A$2:$C$902,3,0)</f>
        <v>DISTRITO NACIONAL</v>
      </c>
      <c r="B105" s="138">
        <v>3335967758</v>
      </c>
      <c r="C105" s="99">
        <v>44403.764224537037</v>
      </c>
      <c r="D105" s="99" t="s">
        <v>2177</v>
      </c>
      <c r="E105" s="133">
        <v>953</v>
      </c>
      <c r="F105" s="141" t="str">
        <f>VLOOKUP(E105,VIP!$A$2:$O14684,2,0)</f>
        <v>DRBR01I</v>
      </c>
      <c r="G105" s="141" t="str">
        <f>VLOOKUP(E105,'LISTADO ATM'!$A$2:$B$901,2,0)</f>
        <v xml:space="preserve">ATM Estafeta Dirección General de Pasaportes/Migración </v>
      </c>
      <c r="H105" s="141" t="str">
        <f>VLOOKUP(E105,VIP!$A$2:$O19645,7,FALSE)</f>
        <v>Si</v>
      </c>
      <c r="I105" s="141" t="str">
        <f>VLOOKUP(E105,VIP!$A$2:$O11610,8,FALSE)</f>
        <v>Si</v>
      </c>
      <c r="J105" s="141" t="str">
        <f>VLOOKUP(E105,VIP!$A$2:$O11560,8,FALSE)</f>
        <v>Si</v>
      </c>
      <c r="K105" s="141" t="str">
        <f>VLOOKUP(E105,VIP!$A$2:$O15134,6,0)</f>
        <v>No</v>
      </c>
      <c r="L105" s="142" t="s">
        <v>2216</v>
      </c>
      <c r="M105" s="98" t="s">
        <v>2442</v>
      </c>
      <c r="N105" s="98" t="s">
        <v>2449</v>
      </c>
      <c r="O105" s="141" t="s">
        <v>2451</v>
      </c>
      <c r="P105" s="141"/>
      <c r="Q105" s="98" t="s">
        <v>2216</v>
      </c>
    </row>
    <row r="106" spans="1:17" s="116" customFormat="1" ht="18" x14ac:dyDescent="0.25">
      <c r="A106" s="141" t="str">
        <f>VLOOKUP(E106,'LISTADO ATM'!$A$2:$C$902,3,0)</f>
        <v>DISTRITO NACIONAL</v>
      </c>
      <c r="B106" s="138">
        <v>3335967759</v>
      </c>
      <c r="C106" s="99">
        <v>44403.765590277777</v>
      </c>
      <c r="D106" s="99" t="s">
        <v>2177</v>
      </c>
      <c r="E106" s="133">
        <v>327</v>
      </c>
      <c r="F106" s="141" t="str">
        <f>VLOOKUP(E106,VIP!$A$2:$O14683,2,0)</f>
        <v>DRBR327</v>
      </c>
      <c r="G106" s="141" t="str">
        <f>VLOOKUP(E106,'LISTADO ATM'!$A$2:$B$901,2,0)</f>
        <v xml:space="preserve">ATM UNP CCN (Nacional 27 de Febrero) </v>
      </c>
      <c r="H106" s="141" t="str">
        <f>VLOOKUP(E106,VIP!$A$2:$O19644,7,FALSE)</f>
        <v>Si</v>
      </c>
      <c r="I106" s="141" t="str">
        <f>VLOOKUP(E106,VIP!$A$2:$O11609,8,FALSE)</f>
        <v>Si</v>
      </c>
      <c r="J106" s="141" t="str">
        <f>VLOOKUP(E106,VIP!$A$2:$O11559,8,FALSE)</f>
        <v>Si</v>
      </c>
      <c r="K106" s="141" t="str">
        <f>VLOOKUP(E106,VIP!$A$2:$O15133,6,0)</f>
        <v>NO</v>
      </c>
      <c r="L106" s="142" t="s">
        <v>2216</v>
      </c>
      <c r="M106" s="98" t="s">
        <v>2442</v>
      </c>
      <c r="N106" s="98" t="s">
        <v>2449</v>
      </c>
      <c r="O106" s="141" t="s">
        <v>2451</v>
      </c>
      <c r="P106" s="141"/>
      <c r="Q106" s="98" t="s">
        <v>2216</v>
      </c>
    </row>
    <row r="107" spans="1:17" s="116" customFormat="1" ht="18" x14ac:dyDescent="0.25">
      <c r="A107" s="141" t="str">
        <f>VLOOKUP(E107,'LISTADO ATM'!$A$2:$C$902,3,0)</f>
        <v>DISTRITO NACIONAL</v>
      </c>
      <c r="B107" s="138">
        <v>3335967760</v>
      </c>
      <c r="C107" s="99">
        <v>44403.766469907408</v>
      </c>
      <c r="D107" s="99" t="s">
        <v>2445</v>
      </c>
      <c r="E107" s="133">
        <v>938</v>
      </c>
      <c r="F107" s="141" t="str">
        <f>VLOOKUP(E107,VIP!$A$2:$O14682,2,0)</f>
        <v>DRBR938</v>
      </c>
      <c r="G107" s="141" t="str">
        <f>VLOOKUP(E107,'LISTADO ATM'!$A$2:$B$901,2,0)</f>
        <v xml:space="preserve">ATM Autobanco Oficina Filadelfia Plaza </v>
      </c>
      <c r="H107" s="141" t="str">
        <f>VLOOKUP(E107,VIP!$A$2:$O19643,7,FALSE)</f>
        <v>Si</v>
      </c>
      <c r="I107" s="141" t="str">
        <f>VLOOKUP(E107,VIP!$A$2:$O11608,8,FALSE)</f>
        <v>Si</v>
      </c>
      <c r="J107" s="141" t="str">
        <f>VLOOKUP(E107,VIP!$A$2:$O11558,8,FALSE)</f>
        <v>Si</v>
      </c>
      <c r="K107" s="141" t="str">
        <f>VLOOKUP(E107,VIP!$A$2:$O15132,6,0)</f>
        <v>NO</v>
      </c>
      <c r="L107" s="142" t="s">
        <v>2438</v>
      </c>
      <c r="M107" s="98" t="s">
        <v>2442</v>
      </c>
      <c r="N107" s="98" t="s">
        <v>2449</v>
      </c>
      <c r="O107" s="141" t="s">
        <v>2450</v>
      </c>
      <c r="P107" s="141"/>
      <c r="Q107" s="98" t="s">
        <v>2438</v>
      </c>
    </row>
    <row r="108" spans="1:17" s="116" customFormat="1" ht="18" x14ac:dyDescent="0.25">
      <c r="A108" s="141" t="str">
        <f>VLOOKUP(E108,'LISTADO ATM'!$A$2:$C$902,3,0)</f>
        <v>NORTE</v>
      </c>
      <c r="B108" s="138">
        <v>3335967761</v>
      </c>
      <c r="C108" s="99">
        <v>44403.76699074074</v>
      </c>
      <c r="D108" s="99" t="s">
        <v>2177</v>
      </c>
      <c r="E108" s="133">
        <v>489</v>
      </c>
      <c r="F108" s="141" t="str">
        <f>VLOOKUP(E108,VIP!$A$2:$O14681,2,0)</f>
        <v>DRBR489</v>
      </c>
      <c r="G108" s="141" t="str">
        <f>VLOOKUP(E108,'LISTADO ATM'!$A$2:$B$901,2,0)</f>
        <v xml:space="preserve">ATM Aeropuerto El Catey (Samaná) </v>
      </c>
      <c r="H108" s="141" t="str">
        <f>VLOOKUP(E108,VIP!$A$2:$O19642,7,FALSE)</f>
        <v>Si</v>
      </c>
      <c r="I108" s="141" t="str">
        <f>VLOOKUP(E108,VIP!$A$2:$O11607,8,FALSE)</f>
        <v>Si</v>
      </c>
      <c r="J108" s="141" t="str">
        <f>VLOOKUP(E108,VIP!$A$2:$O11557,8,FALSE)</f>
        <v>Si</v>
      </c>
      <c r="K108" s="141" t="str">
        <f>VLOOKUP(E108,VIP!$A$2:$O15131,6,0)</f>
        <v>NO</v>
      </c>
      <c r="L108" s="142" t="s">
        <v>2216</v>
      </c>
      <c r="M108" s="98" t="s">
        <v>2442</v>
      </c>
      <c r="N108" s="98" t="s">
        <v>2449</v>
      </c>
      <c r="O108" s="141" t="s">
        <v>2451</v>
      </c>
      <c r="P108" s="141"/>
      <c r="Q108" s="98" t="s">
        <v>2216</v>
      </c>
    </row>
    <row r="109" spans="1:17" s="116" customFormat="1" ht="18" x14ac:dyDescent="0.25">
      <c r="A109" s="141" t="str">
        <f>VLOOKUP(E109,'LISTADO ATM'!$A$2:$C$902,3,0)</f>
        <v>DISTRITO NACIONAL</v>
      </c>
      <c r="B109" s="138">
        <v>3335967763</v>
      </c>
      <c r="C109" s="99">
        <v>44403.76898148148</v>
      </c>
      <c r="D109" s="99" t="s">
        <v>2445</v>
      </c>
      <c r="E109" s="133">
        <v>918</v>
      </c>
      <c r="F109" s="141" t="str">
        <f>VLOOKUP(E109,VIP!$A$2:$O14680,2,0)</f>
        <v>DRBR918</v>
      </c>
      <c r="G109" s="141" t="str">
        <f>VLOOKUP(E109,'LISTADO ATM'!$A$2:$B$901,2,0)</f>
        <v xml:space="preserve">ATM S/M Liverpool de la Jacobo Majluta </v>
      </c>
      <c r="H109" s="141" t="str">
        <f>VLOOKUP(E109,VIP!$A$2:$O19641,7,FALSE)</f>
        <v>Si</v>
      </c>
      <c r="I109" s="141" t="str">
        <f>VLOOKUP(E109,VIP!$A$2:$O11606,8,FALSE)</f>
        <v>Si</v>
      </c>
      <c r="J109" s="141" t="str">
        <f>VLOOKUP(E109,VIP!$A$2:$O11556,8,FALSE)</f>
        <v>Si</v>
      </c>
      <c r="K109" s="141" t="str">
        <f>VLOOKUP(E109,VIP!$A$2:$O15130,6,0)</f>
        <v>NO</v>
      </c>
      <c r="L109" s="142" t="s">
        <v>2438</v>
      </c>
      <c r="M109" s="98" t="s">
        <v>2442</v>
      </c>
      <c r="N109" s="98" t="s">
        <v>2449</v>
      </c>
      <c r="O109" s="141" t="s">
        <v>2450</v>
      </c>
      <c r="P109" s="141"/>
      <c r="Q109" s="98" t="s">
        <v>2438</v>
      </c>
    </row>
    <row r="110" spans="1:17" s="116" customFormat="1" ht="18" x14ac:dyDescent="0.25">
      <c r="A110" s="141" t="str">
        <f>VLOOKUP(E110,'LISTADO ATM'!$A$2:$C$902,3,0)</f>
        <v>DISTRITO NACIONAL</v>
      </c>
      <c r="B110" s="138">
        <v>3335967766</v>
      </c>
      <c r="C110" s="99">
        <v>44403.779317129629</v>
      </c>
      <c r="D110" s="99" t="s">
        <v>2445</v>
      </c>
      <c r="E110" s="133">
        <v>540</v>
      </c>
      <c r="F110" s="141" t="str">
        <f>VLOOKUP(E110,VIP!$A$2:$O14679,2,0)</f>
        <v>DRBR540</v>
      </c>
      <c r="G110" s="141" t="str">
        <f>VLOOKUP(E110,'LISTADO ATM'!$A$2:$B$901,2,0)</f>
        <v xml:space="preserve">ATM Autoservicio Sambil I </v>
      </c>
      <c r="H110" s="141" t="str">
        <f>VLOOKUP(E110,VIP!$A$2:$O19640,7,FALSE)</f>
        <v>Si</v>
      </c>
      <c r="I110" s="141" t="str">
        <f>VLOOKUP(E110,VIP!$A$2:$O11605,8,FALSE)</f>
        <v>Si</v>
      </c>
      <c r="J110" s="141" t="str">
        <f>VLOOKUP(E110,VIP!$A$2:$O11555,8,FALSE)</f>
        <v>Si</v>
      </c>
      <c r="K110" s="141" t="str">
        <f>VLOOKUP(E110,VIP!$A$2:$O15129,6,0)</f>
        <v>NO</v>
      </c>
      <c r="L110" s="142" t="s">
        <v>2557</v>
      </c>
      <c r="M110" s="98" t="s">
        <v>2442</v>
      </c>
      <c r="N110" s="98" t="s">
        <v>2449</v>
      </c>
      <c r="O110" s="141" t="s">
        <v>2450</v>
      </c>
      <c r="P110" s="141"/>
      <c r="Q110" s="98" t="s">
        <v>2557</v>
      </c>
    </row>
    <row r="111" spans="1:17" s="116" customFormat="1" ht="18" x14ac:dyDescent="0.25">
      <c r="A111" s="141" t="str">
        <f>VLOOKUP(E111,'LISTADO ATM'!$A$2:$C$902,3,0)</f>
        <v>DISTRITO NACIONAL</v>
      </c>
      <c r="B111" s="138">
        <v>3335967768</v>
      </c>
      <c r="C111" s="99">
        <v>44403.780972222223</v>
      </c>
      <c r="D111" s="99" t="s">
        <v>2445</v>
      </c>
      <c r="E111" s="133">
        <v>755</v>
      </c>
      <c r="F111" s="141" t="str">
        <f>VLOOKUP(E111,VIP!$A$2:$O14678,2,0)</f>
        <v>DRBR755</v>
      </c>
      <c r="G111" s="141" t="str">
        <f>VLOOKUP(E111,'LISTADO ATM'!$A$2:$B$901,2,0)</f>
        <v xml:space="preserve">ATM Oficina Galería del Este (Plaza) </v>
      </c>
      <c r="H111" s="141" t="str">
        <f>VLOOKUP(E111,VIP!$A$2:$O19639,7,FALSE)</f>
        <v>Si</v>
      </c>
      <c r="I111" s="141" t="str">
        <f>VLOOKUP(E111,VIP!$A$2:$O11604,8,FALSE)</f>
        <v>Si</v>
      </c>
      <c r="J111" s="141" t="str">
        <f>VLOOKUP(E111,VIP!$A$2:$O11554,8,FALSE)</f>
        <v>Si</v>
      </c>
      <c r="K111" s="141" t="str">
        <f>VLOOKUP(E111,VIP!$A$2:$O15128,6,0)</f>
        <v>NO</v>
      </c>
      <c r="L111" s="142" t="s">
        <v>2557</v>
      </c>
      <c r="M111" s="98" t="s">
        <v>2442</v>
      </c>
      <c r="N111" s="98" t="s">
        <v>2449</v>
      </c>
      <c r="O111" s="141" t="s">
        <v>2450</v>
      </c>
      <c r="P111" s="141"/>
      <c r="Q111" s="98" t="s">
        <v>2557</v>
      </c>
    </row>
    <row r="112" spans="1:17" s="116" customFormat="1" ht="18" x14ac:dyDescent="0.25">
      <c r="A112" s="141" t="str">
        <f>VLOOKUP(E112,'LISTADO ATM'!$A$2:$C$902,3,0)</f>
        <v>DISTRITO NACIONAL</v>
      </c>
      <c r="B112" s="138">
        <v>3335967773</v>
      </c>
      <c r="C112" s="99">
        <v>44403.789155092592</v>
      </c>
      <c r="D112" s="99" t="s">
        <v>2445</v>
      </c>
      <c r="E112" s="133">
        <v>993</v>
      </c>
      <c r="F112" s="141" t="str">
        <f>VLOOKUP(E112,VIP!$A$2:$O14677,2,0)</f>
        <v>DRBR993</v>
      </c>
      <c r="G112" s="141" t="str">
        <f>VLOOKUP(E112,'LISTADO ATM'!$A$2:$B$901,2,0)</f>
        <v xml:space="preserve">ATM Centro Medico Integral II </v>
      </c>
      <c r="H112" s="141" t="str">
        <f>VLOOKUP(E112,VIP!$A$2:$O19638,7,FALSE)</f>
        <v>Si</v>
      </c>
      <c r="I112" s="141" t="str">
        <f>VLOOKUP(E112,VIP!$A$2:$O11603,8,FALSE)</f>
        <v>Si</v>
      </c>
      <c r="J112" s="141" t="str">
        <f>VLOOKUP(E112,VIP!$A$2:$O11553,8,FALSE)</f>
        <v>Si</v>
      </c>
      <c r="K112" s="141" t="str">
        <f>VLOOKUP(E112,VIP!$A$2:$O15127,6,0)</f>
        <v>NO</v>
      </c>
      <c r="L112" s="142" t="s">
        <v>2556</v>
      </c>
      <c r="M112" s="98" t="s">
        <v>2442</v>
      </c>
      <c r="N112" s="98" t="s">
        <v>2449</v>
      </c>
      <c r="O112" s="141" t="s">
        <v>2450</v>
      </c>
      <c r="P112" s="141"/>
      <c r="Q112" s="98" t="s">
        <v>2556</v>
      </c>
    </row>
    <row r="113" spans="1:17" s="116" customFormat="1" ht="18" x14ac:dyDescent="0.25">
      <c r="A113" s="141" t="str">
        <f>VLOOKUP(E113,'LISTADO ATM'!$A$2:$C$902,3,0)</f>
        <v>NORTE</v>
      </c>
      <c r="B113" s="138">
        <v>3335967774</v>
      </c>
      <c r="C113" s="99">
        <v>44403.79111111111</v>
      </c>
      <c r="D113" s="99" t="s">
        <v>2592</v>
      </c>
      <c r="E113" s="133">
        <v>837</v>
      </c>
      <c r="F113" s="141" t="str">
        <f>VLOOKUP(E113,VIP!$A$2:$O14676,2,0)</f>
        <v>DRBR837</v>
      </c>
      <c r="G113" s="141" t="str">
        <f>VLOOKUP(E113,'LISTADO ATM'!$A$2:$B$901,2,0)</f>
        <v>ATM Estación Next Canabacoa</v>
      </c>
      <c r="H113" s="141" t="str">
        <f>VLOOKUP(E113,VIP!$A$2:$O19637,7,FALSE)</f>
        <v>Si</v>
      </c>
      <c r="I113" s="141" t="str">
        <f>VLOOKUP(E113,VIP!$A$2:$O11602,8,FALSE)</f>
        <v>Si</v>
      </c>
      <c r="J113" s="141" t="str">
        <f>VLOOKUP(E113,VIP!$A$2:$O11552,8,FALSE)</f>
        <v>Si</v>
      </c>
      <c r="K113" s="141" t="str">
        <f>VLOOKUP(E113,VIP!$A$2:$O15126,6,0)</f>
        <v>NO</v>
      </c>
      <c r="L113" s="142" t="s">
        <v>2556</v>
      </c>
      <c r="M113" s="98" t="s">
        <v>2442</v>
      </c>
      <c r="N113" s="98" t="s">
        <v>2449</v>
      </c>
      <c r="O113" s="141" t="s">
        <v>2595</v>
      </c>
      <c r="P113" s="141"/>
      <c r="Q113" s="98" t="s">
        <v>2556</v>
      </c>
    </row>
    <row r="114" spans="1:17" s="116" customFormat="1" ht="18" x14ac:dyDescent="0.25">
      <c r="A114" s="141" t="str">
        <f>VLOOKUP(E114,'LISTADO ATM'!$A$2:$C$902,3,0)</f>
        <v>SUR</v>
      </c>
      <c r="B114" s="138">
        <v>3335967777</v>
      </c>
      <c r="C114" s="99">
        <v>44403.793796296297</v>
      </c>
      <c r="D114" s="99" t="s">
        <v>2465</v>
      </c>
      <c r="E114" s="133">
        <v>297</v>
      </c>
      <c r="F114" s="141" t="str">
        <f>VLOOKUP(E114,VIP!$A$2:$O14675,2,0)</f>
        <v>DRBR297</v>
      </c>
      <c r="G114" s="141" t="str">
        <f>VLOOKUP(E114,'LISTADO ATM'!$A$2:$B$901,2,0)</f>
        <v xml:space="preserve">ATM S/M Cadena Ocoa </v>
      </c>
      <c r="H114" s="141" t="str">
        <f>VLOOKUP(E114,VIP!$A$2:$O19636,7,FALSE)</f>
        <v>Si</v>
      </c>
      <c r="I114" s="141" t="str">
        <f>VLOOKUP(E114,VIP!$A$2:$O11601,8,FALSE)</f>
        <v>Si</v>
      </c>
      <c r="J114" s="141" t="str">
        <f>VLOOKUP(E114,VIP!$A$2:$O11551,8,FALSE)</f>
        <v>Si</v>
      </c>
      <c r="K114" s="141" t="str">
        <f>VLOOKUP(E114,VIP!$A$2:$O15125,6,0)</f>
        <v>NO</v>
      </c>
      <c r="L114" s="142" t="s">
        <v>2556</v>
      </c>
      <c r="M114" s="98" t="s">
        <v>2442</v>
      </c>
      <c r="N114" s="98" t="s">
        <v>2449</v>
      </c>
      <c r="O114" s="141" t="s">
        <v>2466</v>
      </c>
      <c r="P114" s="141"/>
      <c r="Q114" s="98" t="s">
        <v>2556</v>
      </c>
    </row>
    <row r="115" spans="1:17" s="116" customFormat="1" ht="18" x14ac:dyDescent="0.25">
      <c r="A115" s="141" t="str">
        <f>VLOOKUP(E115,'LISTADO ATM'!$A$2:$C$902,3,0)</f>
        <v>ESTE</v>
      </c>
      <c r="B115" s="138">
        <v>3335967778</v>
      </c>
      <c r="C115" s="99">
        <v>44403.795439814814</v>
      </c>
      <c r="D115" s="99" t="s">
        <v>2465</v>
      </c>
      <c r="E115" s="133">
        <v>386</v>
      </c>
      <c r="F115" s="141" t="str">
        <f>VLOOKUP(E115,VIP!$A$2:$O14674,2,0)</f>
        <v>DRBR386</v>
      </c>
      <c r="G115" s="141" t="str">
        <f>VLOOKUP(E115,'LISTADO ATM'!$A$2:$B$901,2,0)</f>
        <v xml:space="preserve">ATM Plaza Verón II </v>
      </c>
      <c r="H115" s="141" t="str">
        <f>VLOOKUP(E115,VIP!$A$2:$O19635,7,FALSE)</f>
        <v>Si</v>
      </c>
      <c r="I115" s="141" t="str">
        <f>VLOOKUP(E115,VIP!$A$2:$O11600,8,FALSE)</f>
        <v>Si</v>
      </c>
      <c r="J115" s="141" t="str">
        <f>VLOOKUP(E115,VIP!$A$2:$O11550,8,FALSE)</f>
        <v>Si</v>
      </c>
      <c r="K115" s="141" t="str">
        <f>VLOOKUP(E115,VIP!$A$2:$O15124,6,0)</f>
        <v>NO</v>
      </c>
      <c r="L115" s="142" t="s">
        <v>2556</v>
      </c>
      <c r="M115" s="98" t="s">
        <v>2442</v>
      </c>
      <c r="N115" s="98" t="s">
        <v>2449</v>
      </c>
      <c r="O115" s="141" t="s">
        <v>2466</v>
      </c>
      <c r="P115" s="141"/>
      <c r="Q115" s="98" t="s">
        <v>2556</v>
      </c>
    </row>
    <row r="116" spans="1:17" s="116" customFormat="1" ht="18" x14ac:dyDescent="0.25">
      <c r="A116" s="141" t="str">
        <f>VLOOKUP(E116,'LISTADO ATM'!$A$2:$C$902,3,0)</f>
        <v>DISTRITO NACIONAL</v>
      </c>
      <c r="B116" s="138">
        <v>3335967780</v>
      </c>
      <c r="C116" s="99">
        <v>44403.800486111111</v>
      </c>
      <c r="D116" s="99" t="s">
        <v>2465</v>
      </c>
      <c r="E116" s="133">
        <v>160</v>
      </c>
      <c r="F116" s="141" t="str">
        <f>VLOOKUP(E116,VIP!$A$2:$O14673,2,0)</f>
        <v>DRBR160</v>
      </c>
      <c r="G116" s="141" t="str">
        <f>VLOOKUP(E116,'LISTADO ATM'!$A$2:$B$901,2,0)</f>
        <v xml:space="preserve">ATM Oficina Herrera </v>
      </c>
      <c r="H116" s="141" t="str">
        <f>VLOOKUP(E116,VIP!$A$2:$O19634,7,FALSE)</f>
        <v>Si</v>
      </c>
      <c r="I116" s="141" t="str">
        <f>VLOOKUP(E116,VIP!$A$2:$O11599,8,FALSE)</f>
        <v>Si</v>
      </c>
      <c r="J116" s="141" t="str">
        <f>VLOOKUP(E116,VIP!$A$2:$O11549,8,FALSE)</f>
        <v>Si</v>
      </c>
      <c r="K116" s="141" t="str">
        <f>VLOOKUP(E116,VIP!$A$2:$O15123,6,0)</f>
        <v>NO</v>
      </c>
      <c r="L116" s="142" t="s">
        <v>2438</v>
      </c>
      <c r="M116" s="98" t="s">
        <v>2442</v>
      </c>
      <c r="N116" s="98" t="s">
        <v>2449</v>
      </c>
      <c r="O116" s="141" t="s">
        <v>2466</v>
      </c>
      <c r="P116" s="141"/>
      <c r="Q116" s="98" t="s">
        <v>2438</v>
      </c>
    </row>
    <row r="117" spans="1:17" s="116" customFormat="1" ht="18" x14ac:dyDescent="0.25">
      <c r="A117" s="141" t="str">
        <f>VLOOKUP(E117,'LISTADO ATM'!$A$2:$C$902,3,0)</f>
        <v>SUR</v>
      </c>
      <c r="B117" s="138">
        <v>3335967800</v>
      </c>
      <c r="C117" s="99">
        <v>44403.837708333333</v>
      </c>
      <c r="D117" s="99" t="s">
        <v>2465</v>
      </c>
      <c r="E117" s="133">
        <v>829</v>
      </c>
      <c r="F117" s="141" t="str">
        <f>VLOOKUP(E117,VIP!$A$2:$O14727,2,0)</f>
        <v>DRBR829</v>
      </c>
      <c r="G117" s="141" t="str">
        <f>VLOOKUP(E117,'LISTADO ATM'!$A$2:$B$901,2,0)</f>
        <v xml:space="preserve">ATM UNP Multicentro Sirena Baní </v>
      </c>
      <c r="H117" s="141" t="str">
        <f>VLOOKUP(E117,VIP!$A$2:$O19688,7,FALSE)</f>
        <v>Si</v>
      </c>
      <c r="I117" s="141" t="str">
        <f>VLOOKUP(E117,VIP!$A$2:$O11653,8,FALSE)</f>
        <v>Si</v>
      </c>
      <c r="J117" s="141" t="str">
        <f>VLOOKUP(E117,VIP!$A$2:$O11603,8,FALSE)</f>
        <v>Si</v>
      </c>
      <c r="K117" s="141" t="str">
        <f>VLOOKUP(E117,VIP!$A$2:$O15177,6,0)</f>
        <v>NO</v>
      </c>
      <c r="L117" s="142" t="s">
        <v>2557</v>
      </c>
      <c r="M117" s="98" t="s">
        <v>2442</v>
      </c>
      <c r="N117" s="98" t="s">
        <v>2449</v>
      </c>
      <c r="O117" s="141" t="s">
        <v>2466</v>
      </c>
      <c r="P117" s="141"/>
      <c r="Q117" s="98" t="s">
        <v>2557</v>
      </c>
    </row>
    <row r="118" spans="1:17" s="116" customFormat="1" ht="18" x14ac:dyDescent="0.25">
      <c r="A118" s="141" t="str">
        <f>VLOOKUP(E118,'LISTADO ATM'!$A$2:$C$902,3,0)</f>
        <v>NORTE</v>
      </c>
      <c r="B118" s="138">
        <v>3335967801</v>
      </c>
      <c r="C118" s="99">
        <v>44403.840300925927</v>
      </c>
      <c r="D118" s="99" t="s">
        <v>2465</v>
      </c>
      <c r="E118" s="133">
        <v>288</v>
      </c>
      <c r="F118" s="141" t="str">
        <f>VLOOKUP(E118,VIP!$A$2:$O14726,2,0)</f>
        <v>DRBR288</v>
      </c>
      <c r="G118" s="141" t="str">
        <f>VLOOKUP(E118,'LISTADO ATM'!$A$2:$B$901,2,0)</f>
        <v xml:space="preserve">ATM Oficina Camino Real II (Puerto Plata) </v>
      </c>
      <c r="H118" s="141" t="str">
        <f>VLOOKUP(E118,VIP!$A$2:$O19687,7,FALSE)</f>
        <v>N/A</v>
      </c>
      <c r="I118" s="141" t="str">
        <f>VLOOKUP(E118,VIP!$A$2:$O11652,8,FALSE)</f>
        <v>N/A</v>
      </c>
      <c r="J118" s="141" t="str">
        <f>VLOOKUP(E118,VIP!$A$2:$O11602,8,FALSE)</f>
        <v>N/A</v>
      </c>
      <c r="K118" s="141" t="str">
        <f>VLOOKUP(E118,VIP!$A$2:$O15176,6,0)</f>
        <v>N/A</v>
      </c>
      <c r="L118" s="142" t="s">
        <v>2414</v>
      </c>
      <c r="M118" s="98" t="s">
        <v>2442</v>
      </c>
      <c r="N118" s="98" t="s">
        <v>2449</v>
      </c>
      <c r="O118" s="141" t="s">
        <v>2466</v>
      </c>
      <c r="P118" s="141"/>
      <c r="Q118" s="98" t="s">
        <v>2414</v>
      </c>
    </row>
    <row r="119" spans="1:17" s="116" customFormat="1" ht="18" x14ac:dyDescent="0.25">
      <c r="A119" s="141" t="str">
        <f>VLOOKUP(E119,'LISTADO ATM'!$A$2:$C$902,3,0)</f>
        <v>ESTE</v>
      </c>
      <c r="B119" s="138">
        <v>3335967816</v>
      </c>
      <c r="C119" s="99">
        <v>44403.917337962965</v>
      </c>
      <c r="D119" s="99" t="s">
        <v>2465</v>
      </c>
      <c r="E119" s="133">
        <v>963</v>
      </c>
      <c r="F119" s="141" t="str">
        <f>VLOOKUP(E119,VIP!$A$2:$O14725,2,0)</f>
        <v>DRBR963</v>
      </c>
      <c r="G119" s="141" t="str">
        <f>VLOOKUP(E119,'LISTADO ATM'!$A$2:$B$901,2,0)</f>
        <v xml:space="preserve">ATM Multiplaza La Romana </v>
      </c>
      <c r="H119" s="141" t="str">
        <f>VLOOKUP(E119,VIP!$A$2:$O19686,7,FALSE)</f>
        <v>Si</v>
      </c>
      <c r="I119" s="141" t="str">
        <f>VLOOKUP(E119,VIP!$A$2:$O11651,8,FALSE)</f>
        <v>Si</v>
      </c>
      <c r="J119" s="141" t="str">
        <f>VLOOKUP(E119,VIP!$A$2:$O11601,8,FALSE)</f>
        <v>Si</v>
      </c>
      <c r="K119" s="141" t="str">
        <f>VLOOKUP(E119,VIP!$A$2:$O15175,6,0)</f>
        <v>NO</v>
      </c>
      <c r="L119" s="142" t="s">
        <v>2414</v>
      </c>
      <c r="M119" s="98" t="s">
        <v>2442</v>
      </c>
      <c r="N119" s="98" t="s">
        <v>2449</v>
      </c>
      <c r="O119" s="141" t="s">
        <v>2466</v>
      </c>
      <c r="P119" s="141"/>
      <c r="Q119" s="98" t="s">
        <v>2414</v>
      </c>
    </row>
    <row r="120" spans="1:17" s="116" customFormat="1" ht="18" x14ac:dyDescent="0.25">
      <c r="A120" s="141" t="str">
        <f>VLOOKUP(E120,'LISTADO ATM'!$A$2:$C$902,3,0)</f>
        <v>DISTRITO NACIONAL</v>
      </c>
      <c r="B120" s="138">
        <v>3335967817</v>
      </c>
      <c r="C120" s="99">
        <v>44403.918749999997</v>
      </c>
      <c r="D120" s="99" t="s">
        <v>2445</v>
      </c>
      <c r="E120" s="133">
        <v>955</v>
      </c>
      <c r="F120" s="141" t="str">
        <f>VLOOKUP(E120,VIP!$A$2:$O14724,2,0)</f>
        <v>DRBR955</v>
      </c>
      <c r="G120" s="141" t="str">
        <f>VLOOKUP(E120,'LISTADO ATM'!$A$2:$B$901,2,0)</f>
        <v xml:space="preserve">ATM Oficina Americana Independencia II </v>
      </c>
      <c r="H120" s="141" t="str">
        <f>VLOOKUP(E120,VIP!$A$2:$O19685,7,FALSE)</f>
        <v>Si</v>
      </c>
      <c r="I120" s="141" t="str">
        <f>VLOOKUP(E120,VIP!$A$2:$O11650,8,FALSE)</f>
        <v>Si</v>
      </c>
      <c r="J120" s="141" t="str">
        <f>VLOOKUP(E120,VIP!$A$2:$O11600,8,FALSE)</f>
        <v>Si</v>
      </c>
      <c r="K120" s="141" t="str">
        <f>VLOOKUP(E120,VIP!$A$2:$O15174,6,0)</f>
        <v>NO</v>
      </c>
      <c r="L120" s="142" t="s">
        <v>2414</v>
      </c>
      <c r="M120" s="98" t="s">
        <v>2442</v>
      </c>
      <c r="N120" s="98" t="s">
        <v>2449</v>
      </c>
      <c r="O120" s="141" t="s">
        <v>2450</v>
      </c>
      <c r="P120" s="141"/>
      <c r="Q120" s="98" t="s">
        <v>2414</v>
      </c>
    </row>
    <row r="121" spans="1:17" s="116" customFormat="1" ht="18" x14ac:dyDescent="0.25">
      <c r="A121" s="141" t="str">
        <f>VLOOKUP(E121,'LISTADO ATM'!$A$2:$C$902,3,0)</f>
        <v>ESTE</v>
      </c>
      <c r="B121" s="138">
        <v>3335967818</v>
      </c>
      <c r="C121" s="99">
        <v>44403.919953703706</v>
      </c>
      <c r="D121" s="99" t="s">
        <v>2465</v>
      </c>
      <c r="E121" s="133">
        <v>609</v>
      </c>
      <c r="F121" s="141" t="str">
        <f>VLOOKUP(E121,VIP!$A$2:$O14723,2,0)</f>
        <v>DRBR120</v>
      </c>
      <c r="G121" s="141" t="str">
        <f>VLOOKUP(E121,'LISTADO ATM'!$A$2:$B$901,2,0)</f>
        <v xml:space="preserve">ATM S/M Jumbo (San Pedro) </v>
      </c>
      <c r="H121" s="141" t="str">
        <f>VLOOKUP(E121,VIP!$A$2:$O19684,7,FALSE)</f>
        <v>Si</v>
      </c>
      <c r="I121" s="141" t="str">
        <f>VLOOKUP(E121,VIP!$A$2:$O11649,8,FALSE)</f>
        <v>Si</v>
      </c>
      <c r="J121" s="141" t="str">
        <f>VLOOKUP(E121,VIP!$A$2:$O11599,8,FALSE)</f>
        <v>Si</v>
      </c>
      <c r="K121" s="141" t="str">
        <f>VLOOKUP(E121,VIP!$A$2:$O15173,6,0)</f>
        <v>NO</v>
      </c>
      <c r="L121" s="142" t="s">
        <v>2414</v>
      </c>
      <c r="M121" s="98" t="s">
        <v>2442</v>
      </c>
      <c r="N121" s="98" t="s">
        <v>2449</v>
      </c>
      <c r="O121" s="141" t="s">
        <v>2466</v>
      </c>
      <c r="P121" s="141"/>
      <c r="Q121" s="98" t="s">
        <v>2414</v>
      </c>
    </row>
    <row r="122" spans="1:17" s="116" customFormat="1" ht="18" x14ac:dyDescent="0.25">
      <c r="A122" s="141" t="str">
        <f>VLOOKUP(E122,'LISTADO ATM'!$A$2:$C$902,3,0)</f>
        <v>NORTE</v>
      </c>
      <c r="B122" s="138">
        <v>3335967819</v>
      </c>
      <c r="C122" s="99">
        <v>44403.922523148147</v>
      </c>
      <c r="D122" s="99" t="s">
        <v>2177</v>
      </c>
      <c r="E122" s="133">
        <v>144</v>
      </c>
      <c r="F122" s="141" t="str">
        <f>VLOOKUP(E122,VIP!$A$2:$O14722,2,0)</f>
        <v>DRBR144</v>
      </c>
      <c r="G122" s="141" t="str">
        <f>VLOOKUP(E122,'LISTADO ATM'!$A$2:$B$901,2,0)</f>
        <v xml:space="preserve">ATM Oficina Villa Altagracia </v>
      </c>
      <c r="H122" s="141" t="str">
        <f>VLOOKUP(E122,VIP!$A$2:$O19683,7,FALSE)</f>
        <v>Si</v>
      </c>
      <c r="I122" s="141" t="str">
        <f>VLOOKUP(E122,VIP!$A$2:$O11648,8,FALSE)</f>
        <v>Si</v>
      </c>
      <c r="J122" s="141" t="str">
        <f>VLOOKUP(E122,VIP!$A$2:$O11598,8,FALSE)</f>
        <v>Si</v>
      </c>
      <c r="K122" s="141" t="str">
        <f>VLOOKUP(E122,VIP!$A$2:$O15172,6,0)</f>
        <v>SI</v>
      </c>
      <c r="L122" s="142" t="s">
        <v>2216</v>
      </c>
      <c r="M122" s="98" t="s">
        <v>2442</v>
      </c>
      <c r="N122" s="98" t="s">
        <v>2449</v>
      </c>
      <c r="O122" s="141" t="s">
        <v>2451</v>
      </c>
      <c r="P122" s="141"/>
      <c r="Q122" s="98" t="s">
        <v>2216</v>
      </c>
    </row>
    <row r="123" spans="1:17" s="116" customFormat="1" ht="18" x14ac:dyDescent="0.25">
      <c r="A123" s="141" t="str">
        <f>VLOOKUP(E123,'LISTADO ATM'!$A$2:$C$902,3,0)</f>
        <v>NORTE</v>
      </c>
      <c r="B123" s="138">
        <v>3335967820</v>
      </c>
      <c r="C123" s="99">
        <v>44403.923333333332</v>
      </c>
      <c r="D123" s="99" t="s">
        <v>2177</v>
      </c>
      <c r="E123" s="133">
        <v>92</v>
      </c>
      <c r="F123" s="141" t="str">
        <f>VLOOKUP(E123,VIP!$A$2:$O14721,2,0)</f>
        <v>DRBR092</v>
      </c>
      <c r="G123" s="141" t="str">
        <f>VLOOKUP(E123,'LISTADO ATM'!$A$2:$B$901,2,0)</f>
        <v xml:space="preserve">ATM Oficina Salcedo </v>
      </c>
      <c r="H123" s="141" t="str">
        <f>VLOOKUP(E123,VIP!$A$2:$O19682,7,FALSE)</f>
        <v>Si</v>
      </c>
      <c r="I123" s="141" t="str">
        <f>VLOOKUP(E123,VIP!$A$2:$O11647,8,FALSE)</f>
        <v>Si</v>
      </c>
      <c r="J123" s="141" t="str">
        <f>VLOOKUP(E123,VIP!$A$2:$O11597,8,FALSE)</f>
        <v>Si</v>
      </c>
      <c r="K123" s="141" t="str">
        <f>VLOOKUP(E123,VIP!$A$2:$O15171,6,0)</f>
        <v>SI</v>
      </c>
      <c r="L123" s="142" t="s">
        <v>2216</v>
      </c>
      <c r="M123" s="98" t="s">
        <v>2442</v>
      </c>
      <c r="N123" s="98" t="s">
        <v>2449</v>
      </c>
      <c r="O123" s="141" t="s">
        <v>2451</v>
      </c>
      <c r="P123" s="141"/>
      <c r="Q123" s="98" t="s">
        <v>2216</v>
      </c>
    </row>
    <row r="124" spans="1:17" s="116" customFormat="1" ht="18" x14ac:dyDescent="0.25">
      <c r="A124" s="141" t="str">
        <f>VLOOKUP(E124,'LISTADO ATM'!$A$2:$C$902,3,0)</f>
        <v>DISTRITO NACIONAL</v>
      </c>
      <c r="B124" s="138">
        <v>3335967821</v>
      </c>
      <c r="C124" s="99">
        <v>44403.924293981479</v>
      </c>
      <c r="D124" s="99" t="s">
        <v>2177</v>
      </c>
      <c r="E124" s="133">
        <v>298</v>
      </c>
      <c r="F124" s="141" t="str">
        <f>VLOOKUP(E124,VIP!$A$2:$O14720,2,0)</f>
        <v>DRBR298</v>
      </c>
      <c r="G124" s="141" t="str">
        <f>VLOOKUP(E124,'LISTADO ATM'!$A$2:$B$901,2,0)</f>
        <v xml:space="preserve">ATM S/M Aprezio Engombe </v>
      </c>
      <c r="H124" s="141" t="str">
        <f>VLOOKUP(E124,VIP!$A$2:$O19681,7,FALSE)</f>
        <v>Si</v>
      </c>
      <c r="I124" s="141" t="str">
        <f>VLOOKUP(E124,VIP!$A$2:$O11646,8,FALSE)</f>
        <v>Si</v>
      </c>
      <c r="J124" s="141" t="str">
        <f>VLOOKUP(E124,VIP!$A$2:$O11596,8,FALSE)</f>
        <v>Si</v>
      </c>
      <c r="K124" s="141" t="str">
        <f>VLOOKUP(E124,VIP!$A$2:$O15170,6,0)</f>
        <v>NO</v>
      </c>
      <c r="L124" s="142" t="s">
        <v>2216</v>
      </c>
      <c r="M124" s="98" t="s">
        <v>2442</v>
      </c>
      <c r="N124" s="98" t="s">
        <v>2449</v>
      </c>
      <c r="O124" s="141" t="s">
        <v>2451</v>
      </c>
      <c r="P124" s="141"/>
      <c r="Q124" s="98" t="s">
        <v>2216</v>
      </c>
    </row>
    <row r="125" spans="1:17" s="116" customFormat="1" ht="18" x14ac:dyDescent="0.25">
      <c r="A125" s="141" t="str">
        <f>VLOOKUP(E125,'LISTADO ATM'!$A$2:$C$902,3,0)</f>
        <v>ESTE</v>
      </c>
      <c r="B125" s="138">
        <v>3335967822</v>
      </c>
      <c r="C125" s="99">
        <v>44403.925254629627</v>
      </c>
      <c r="D125" s="99" t="s">
        <v>2465</v>
      </c>
      <c r="E125" s="133">
        <v>844</v>
      </c>
      <c r="F125" s="141" t="str">
        <f>VLOOKUP(E125,VIP!$A$2:$O14719,2,0)</f>
        <v>DRBR844</v>
      </c>
      <c r="G125" s="141" t="str">
        <f>VLOOKUP(E125,'LISTADO ATM'!$A$2:$B$901,2,0)</f>
        <v xml:space="preserve">ATM San Juan Shopping Center (Bávaro) </v>
      </c>
      <c r="H125" s="141" t="str">
        <f>VLOOKUP(E125,VIP!$A$2:$O19680,7,FALSE)</f>
        <v>Si</v>
      </c>
      <c r="I125" s="141" t="str">
        <f>VLOOKUP(E125,VIP!$A$2:$O11645,8,FALSE)</f>
        <v>Si</v>
      </c>
      <c r="J125" s="141" t="str">
        <f>VLOOKUP(E125,VIP!$A$2:$O11595,8,FALSE)</f>
        <v>Si</v>
      </c>
      <c r="K125" s="141" t="str">
        <f>VLOOKUP(E125,VIP!$A$2:$O15169,6,0)</f>
        <v>NO</v>
      </c>
      <c r="L125" s="142" t="s">
        <v>2438</v>
      </c>
      <c r="M125" s="98" t="s">
        <v>2442</v>
      </c>
      <c r="N125" s="98" t="s">
        <v>2449</v>
      </c>
      <c r="O125" s="141" t="s">
        <v>2466</v>
      </c>
      <c r="P125" s="141"/>
      <c r="Q125" s="98" t="s">
        <v>2438</v>
      </c>
    </row>
    <row r="126" spans="1:17" s="116" customFormat="1" ht="18" x14ac:dyDescent="0.25">
      <c r="A126" s="141" t="str">
        <f>VLOOKUP(E126,'LISTADO ATM'!$A$2:$C$902,3,0)</f>
        <v>NORTE</v>
      </c>
      <c r="B126" s="138">
        <v>3335967823</v>
      </c>
      <c r="C126" s="99">
        <v>44403.927060185182</v>
      </c>
      <c r="D126" s="99" t="s">
        <v>2465</v>
      </c>
      <c r="E126" s="133">
        <v>774</v>
      </c>
      <c r="F126" s="141" t="str">
        <f>VLOOKUP(E126,VIP!$A$2:$O14718,2,0)</f>
        <v>DRBR061</v>
      </c>
      <c r="G126" s="141" t="str">
        <f>VLOOKUP(E126,'LISTADO ATM'!$A$2:$B$901,2,0)</f>
        <v xml:space="preserve">ATM Oficina Montecristi </v>
      </c>
      <c r="H126" s="141" t="str">
        <f>VLOOKUP(E126,VIP!$A$2:$O19679,7,FALSE)</f>
        <v>Si</v>
      </c>
      <c r="I126" s="141" t="str">
        <f>VLOOKUP(E126,VIP!$A$2:$O11644,8,FALSE)</f>
        <v>Si</v>
      </c>
      <c r="J126" s="141" t="str">
        <f>VLOOKUP(E126,VIP!$A$2:$O11594,8,FALSE)</f>
        <v>Si</v>
      </c>
      <c r="K126" s="141" t="str">
        <f>VLOOKUP(E126,VIP!$A$2:$O15168,6,0)</f>
        <v>NO</v>
      </c>
      <c r="L126" s="142" t="s">
        <v>2414</v>
      </c>
      <c r="M126" s="98" t="s">
        <v>2442</v>
      </c>
      <c r="N126" s="98" t="s">
        <v>2449</v>
      </c>
      <c r="O126" s="141" t="s">
        <v>2466</v>
      </c>
      <c r="P126" s="141"/>
      <c r="Q126" s="98" t="s">
        <v>2414</v>
      </c>
    </row>
    <row r="127" spans="1:17" s="116" customFormat="1" ht="18" x14ac:dyDescent="0.25">
      <c r="A127" s="141" t="str">
        <f>VLOOKUP(E127,'LISTADO ATM'!$A$2:$C$902,3,0)</f>
        <v>SUR</v>
      </c>
      <c r="B127" s="138">
        <v>3335967824</v>
      </c>
      <c r="C127" s="99">
        <v>44403.928506944445</v>
      </c>
      <c r="D127" s="99" t="s">
        <v>2465</v>
      </c>
      <c r="E127" s="133">
        <v>699</v>
      </c>
      <c r="F127" s="141" t="str">
        <f>VLOOKUP(E127,VIP!$A$2:$O14717,2,0)</f>
        <v>DRBR699</v>
      </c>
      <c r="G127" s="141" t="str">
        <f>VLOOKUP(E127,'LISTADO ATM'!$A$2:$B$901,2,0)</f>
        <v>ATM S/M Bravo Bani</v>
      </c>
      <c r="H127" s="141" t="str">
        <f>VLOOKUP(E127,VIP!$A$2:$O19678,7,FALSE)</f>
        <v>NO</v>
      </c>
      <c r="I127" s="141" t="str">
        <f>VLOOKUP(E127,VIP!$A$2:$O11643,8,FALSE)</f>
        <v>SI</v>
      </c>
      <c r="J127" s="141" t="str">
        <f>VLOOKUP(E127,VIP!$A$2:$O11593,8,FALSE)</f>
        <v>SI</v>
      </c>
      <c r="K127" s="141" t="str">
        <f>VLOOKUP(E127,VIP!$A$2:$O15167,6,0)</f>
        <v>NO</v>
      </c>
      <c r="L127" s="142" t="s">
        <v>2414</v>
      </c>
      <c r="M127" s="98" t="s">
        <v>2442</v>
      </c>
      <c r="N127" s="98" t="s">
        <v>2449</v>
      </c>
      <c r="O127" s="141" t="s">
        <v>2466</v>
      </c>
      <c r="P127" s="141"/>
      <c r="Q127" s="98" t="s">
        <v>2414</v>
      </c>
    </row>
    <row r="128" spans="1:17" s="116" customFormat="1" ht="18" x14ac:dyDescent="0.25">
      <c r="A128" s="141" t="str">
        <f>VLOOKUP(E128,'LISTADO ATM'!$A$2:$C$902,3,0)</f>
        <v>NORTE</v>
      </c>
      <c r="B128" s="138">
        <v>3335967825</v>
      </c>
      <c r="C128" s="99">
        <v>44403.930266203701</v>
      </c>
      <c r="D128" s="99" t="s">
        <v>2592</v>
      </c>
      <c r="E128" s="133">
        <v>511</v>
      </c>
      <c r="F128" s="141" t="str">
        <f>VLOOKUP(E128,VIP!$A$2:$O14716,2,0)</f>
        <v>DRBR511</v>
      </c>
      <c r="G128" s="141" t="str">
        <f>VLOOKUP(E128,'LISTADO ATM'!$A$2:$B$901,2,0)</f>
        <v xml:space="preserve">ATM UNP Río San Juan (Nagua) </v>
      </c>
      <c r="H128" s="141" t="str">
        <f>VLOOKUP(E128,VIP!$A$2:$O19677,7,FALSE)</f>
        <v>Si</v>
      </c>
      <c r="I128" s="141" t="str">
        <f>VLOOKUP(E128,VIP!$A$2:$O11642,8,FALSE)</f>
        <v>Si</v>
      </c>
      <c r="J128" s="141" t="str">
        <f>VLOOKUP(E128,VIP!$A$2:$O11592,8,FALSE)</f>
        <v>Si</v>
      </c>
      <c r="K128" s="141" t="str">
        <f>VLOOKUP(E128,VIP!$A$2:$O15166,6,0)</f>
        <v>NO</v>
      </c>
      <c r="L128" s="142" t="s">
        <v>2414</v>
      </c>
      <c r="M128" s="98" t="s">
        <v>2442</v>
      </c>
      <c r="N128" s="98" t="s">
        <v>2449</v>
      </c>
      <c r="O128" s="141" t="s">
        <v>2595</v>
      </c>
      <c r="P128" s="141"/>
      <c r="Q128" s="98" t="s">
        <v>2414</v>
      </c>
    </row>
    <row r="129" spans="1:17" s="116" customFormat="1" ht="18" x14ac:dyDescent="0.25">
      <c r="A129" s="141" t="str">
        <f>VLOOKUP(E129,'LISTADO ATM'!$A$2:$C$902,3,0)</f>
        <v>SUR</v>
      </c>
      <c r="B129" s="138">
        <v>3335967826</v>
      </c>
      <c r="C129" s="99">
        <v>44403.931481481479</v>
      </c>
      <c r="D129" s="99" t="s">
        <v>2465</v>
      </c>
      <c r="E129" s="133">
        <v>182</v>
      </c>
      <c r="F129" s="141" t="str">
        <f>VLOOKUP(E129,VIP!$A$2:$O14715,2,0)</f>
        <v>DRBR182</v>
      </c>
      <c r="G129" s="141" t="str">
        <f>VLOOKUP(E129,'LISTADO ATM'!$A$2:$B$901,2,0)</f>
        <v xml:space="preserve">ATM Barahona Comb </v>
      </c>
      <c r="H129" s="141" t="str">
        <f>VLOOKUP(E129,VIP!$A$2:$O19676,7,FALSE)</f>
        <v>Si</v>
      </c>
      <c r="I129" s="141" t="str">
        <f>VLOOKUP(E129,VIP!$A$2:$O11641,8,FALSE)</f>
        <v>Si</v>
      </c>
      <c r="J129" s="141" t="str">
        <f>VLOOKUP(E129,VIP!$A$2:$O11591,8,FALSE)</f>
        <v>Si</v>
      </c>
      <c r="K129" s="141" t="str">
        <f>VLOOKUP(E129,VIP!$A$2:$O15165,6,0)</f>
        <v>NO</v>
      </c>
      <c r="L129" s="142" t="s">
        <v>2414</v>
      </c>
      <c r="M129" s="98" t="s">
        <v>2442</v>
      </c>
      <c r="N129" s="98" t="s">
        <v>2449</v>
      </c>
      <c r="O129" s="141" t="s">
        <v>2466</v>
      </c>
      <c r="P129" s="141"/>
      <c r="Q129" s="98" t="s">
        <v>2414</v>
      </c>
    </row>
    <row r="130" spans="1:17" ht="18" x14ac:dyDescent="0.25">
      <c r="A130" s="141" t="str">
        <f>VLOOKUP(E130,'LISTADO ATM'!$A$2:$C$902,3,0)</f>
        <v>NORTE</v>
      </c>
      <c r="B130" s="138" t="s">
        <v>2655</v>
      </c>
      <c r="C130" s="99">
        <v>44403.988564814812</v>
      </c>
      <c r="D130" s="99" t="s">
        <v>2177</v>
      </c>
      <c r="E130" s="133">
        <v>691</v>
      </c>
      <c r="F130" s="141" t="str">
        <f>VLOOKUP(E130,VIP!$A$2:$O14716,2,0)</f>
        <v>DRBR691</v>
      </c>
      <c r="G130" s="141" t="str">
        <f>VLOOKUP(E130,'LISTADO ATM'!$A$2:$B$901,2,0)</f>
        <v>ATM Eco Petroleo Manzanillo</v>
      </c>
      <c r="H130" s="141" t="str">
        <f>VLOOKUP(E130,VIP!$A$2:$O19677,7,FALSE)</f>
        <v>Si</v>
      </c>
      <c r="I130" s="141" t="str">
        <f>VLOOKUP(E130,VIP!$A$2:$O11642,8,FALSE)</f>
        <v>Si</v>
      </c>
      <c r="J130" s="141" t="str">
        <f>VLOOKUP(E130,VIP!$A$2:$O11592,8,FALSE)</f>
        <v>Si</v>
      </c>
      <c r="K130" s="141" t="str">
        <f>VLOOKUP(E130,VIP!$A$2:$O15166,6,0)</f>
        <v>NO</v>
      </c>
      <c r="L130" s="142" t="s">
        <v>2242</v>
      </c>
      <c r="M130" s="98" t="s">
        <v>2442</v>
      </c>
      <c r="N130" s="98" t="s">
        <v>2449</v>
      </c>
      <c r="O130" s="141" t="s">
        <v>2451</v>
      </c>
      <c r="P130" s="141"/>
      <c r="Q130" s="98" t="s">
        <v>2242</v>
      </c>
    </row>
    <row r="131" spans="1:17" ht="18" x14ac:dyDescent="0.25">
      <c r="A131" s="141" t="str">
        <f>VLOOKUP(E131,'LISTADO ATM'!$A$2:$C$902,3,0)</f>
        <v>NORTE</v>
      </c>
      <c r="B131" s="138" t="s">
        <v>2656</v>
      </c>
      <c r="C131" s="99">
        <v>44403.989641203705</v>
      </c>
      <c r="D131" s="99" t="s">
        <v>2178</v>
      </c>
      <c r="E131" s="133">
        <v>937</v>
      </c>
      <c r="F131" s="141" t="str">
        <f>VLOOKUP(E131,VIP!$A$2:$O14717,2,0)</f>
        <v>DRBR937</v>
      </c>
      <c r="G131" s="141" t="str">
        <f>VLOOKUP(E131,'LISTADO ATM'!$A$2:$B$901,2,0)</f>
        <v xml:space="preserve">ATM Autobanco Oficina La Vega II </v>
      </c>
      <c r="H131" s="141" t="str">
        <f>VLOOKUP(E131,VIP!$A$2:$O19678,7,FALSE)</f>
        <v>Si</v>
      </c>
      <c r="I131" s="141" t="str">
        <f>VLOOKUP(E131,VIP!$A$2:$O11643,8,FALSE)</f>
        <v>Si</v>
      </c>
      <c r="J131" s="141" t="str">
        <f>VLOOKUP(E131,VIP!$A$2:$O11593,8,FALSE)</f>
        <v>Si</v>
      </c>
      <c r="K131" s="141" t="str">
        <f>VLOOKUP(E131,VIP!$A$2:$O15167,6,0)</f>
        <v>NO</v>
      </c>
      <c r="L131" s="142" t="s">
        <v>2662</v>
      </c>
      <c r="M131" s="98" t="s">
        <v>2442</v>
      </c>
      <c r="N131" s="98" t="s">
        <v>2449</v>
      </c>
      <c r="O131" s="141" t="s">
        <v>2580</v>
      </c>
      <c r="P131" s="141"/>
      <c r="Q131" s="98" t="s">
        <v>2662</v>
      </c>
    </row>
    <row r="132" spans="1:17" ht="18" x14ac:dyDescent="0.25">
      <c r="A132" s="141" t="str">
        <f>VLOOKUP(E132,'LISTADO ATM'!$A$2:$C$902,3,0)</f>
        <v>DISTRITO NACIONAL</v>
      </c>
      <c r="B132" s="138" t="s">
        <v>2657</v>
      </c>
      <c r="C132" s="99">
        <v>44403.990312499998</v>
      </c>
      <c r="D132" s="99" t="s">
        <v>2177</v>
      </c>
      <c r="E132" s="133">
        <v>13</v>
      </c>
      <c r="F132" s="141" t="str">
        <f>VLOOKUP(E132,VIP!$A$2:$O14718,2,0)</f>
        <v>DRBR013</v>
      </c>
      <c r="G132" s="141" t="str">
        <f>VLOOKUP(E132,'LISTADO ATM'!$A$2:$B$901,2,0)</f>
        <v xml:space="preserve">ATM CDEEE </v>
      </c>
      <c r="H132" s="141" t="str">
        <f>VLOOKUP(E132,VIP!$A$2:$O19679,7,FALSE)</f>
        <v>Si</v>
      </c>
      <c r="I132" s="141" t="str">
        <f>VLOOKUP(E132,VIP!$A$2:$O11644,8,FALSE)</f>
        <v>Si</v>
      </c>
      <c r="J132" s="141" t="str">
        <f>VLOOKUP(E132,VIP!$A$2:$O11594,8,FALSE)</f>
        <v>Si</v>
      </c>
      <c r="K132" s="141" t="str">
        <f>VLOOKUP(E132,VIP!$A$2:$O15168,6,0)</f>
        <v>NO</v>
      </c>
      <c r="L132" s="142" t="s">
        <v>2662</v>
      </c>
      <c r="M132" s="98" t="s">
        <v>2442</v>
      </c>
      <c r="N132" s="98" t="s">
        <v>2449</v>
      </c>
      <c r="O132" s="141" t="s">
        <v>2451</v>
      </c>
      <c r="P132" s="141"/>
      <c r="Q132" s="98" t="s">
        <v>2662</v>
      </c>
    </row>
    <row r="133" spans="1:17" ht="18" x14ac:dyDescent="0.25">
      <c r="A133" s="141" t="str">
        <f>VLOOKUP(E133,'LISTADO ATM'!$A$2:$C$902,3,0)</f>
        <v>DISTRITO NACIONAL</v>
      </c>
      <c r="B133" s="138" t="s">
        <v>2658</v>
      </c>
      <c r="C133" s="99">
        <v>44403.995995370373</v>
      </c>
      <c r="D133" s="99" t="s">
        <v>2177</v>
      </c>
      <c r="E133" s="133">
        <v>23</v>
      </c>
      <c r="F133" s="141" t="str">
        <f>VLOOKUP(E133,VIP!$A$2:$O14719,2,0)</f>
        <v>DRBR023</v>
      </c>
      <c r="G133" s="141" t="str">
        <f>VLOOKUP(E133,'LISTADO ATM'!$A$2:$B$901,2,0)</f>
        <v xml:space="preserve">ATM Oficina México </v>
      </c>
      <c r="H133" s="141" t="str">
        <f>VLOOKUP(E133,VIP!$A$2:$O19680,7,FALSE)</f>
        <v>Si</v>
      </c>
      <c r="I133" s="141" t="str">
        <f>VLOOKUP(E133,VIP!$A$2:$O11645,8,FALSE)</f>
        <v>Si</v>
      </c>
      <c r="J133" s="141" t="str">
        <f>VLOOKUP(E133,VIP!$A$2:$O11595,8,FALSE)</f>
        <v>Si</v>
      </c>
      <c r="K133" s="141" t="str">
        <f>VLOOKUP(E133,VIP!$A$2:$O15169,6,0)</f>
        <v>NO</v>
      </c>
      <c r="L133" s="142" t="s">
        <v>2461</v>
      </c>
      <c r="M133" s="98" t="s">
        <v>2442</v>
      </c>
      <c r="N133" s="98" t="s">
        <v>2449</v>
      </c>
      <c r="O133" s="141" t="s">
        <v>2451</v>
      </c>
      <c r="P133" s="141"/>
      <c r="Q133" s="98" t="s">
        <v>2461</v>
      </c>
    </row>
    <row r="134" spans="1:17" ht="18" x14ac:dyDescent="0.25">
      <c r="A134" s="141" t="str">
        <f>VLOOKUP(E134,'LISTADO ATM'!$A$2:$C$902,3,0)</f>
        <v>DISTRITO NACIONAL</v>
      </c>
      <c r="B134" s="138" t="s">
        <v>2659</v>
      </c>
      <c r="C134" s="99">
        <v>44404.237766203703</v>
      </c>
      <c r="D134" s="99" t="s">
        <v>2177</v>
      </c>
      <c r="E134" s="133">
        <v>858</v>
      </c>
      <c r="F134" s="141" t="str">
        <f>VLOOKUP(E134,VIP!$A$2:$O14720,2,0)</f>
        <v>DRBR858</v>
      </c>
      <c r="G134" s="141" t="str">
        <f>VLOOKUP(E134,'LISTADO ATM'!$A$2:$B$901,2,0)</f>
        <v xml:space="preserve">ATM Cooperativa Maestros (COOPNAMA) </v>
      </c>
      <c r="H134" s="141" t="str">
        <f>VLOOKUP(E134,VIP!$A$2:$O19681,7,FALSE)</f>
        <v>Si</v>
      </c>
      <c r="I134" s="141" t="str">
        <f>VLOOKUP(E134,VIP!$A$2:$O11646,8,FALSE)</f>
        <v>No</v>
      </c>
      <c r="J134" s="141" t="str">
        <f>VLOOKUP(E134,VIP!$A$2:$O11596,8,FALSE)</f>
        <v>No</v>
      </c>
      <c r="K134" s="141" t="str">
        <f>VLOOKUP(E134,VIP!$A$2:$O15170,6,0)</f>
        <v>NO</v>
      </c>
      <c r="L134" s="142" t="s">
        <v>2216</v>
      </c>
      <c r="M134" s="98" t="s">
        <v>2442</v>
      </c>
      <c r="N134" s="98" t="s">
        <v>2449</v>
      </c>
      <c r="O134" s="141" t="s">
        <v>2451</v>
      </c>
      <c r="P134" s="141"/>
      <c r="Q134" s="98" t="s">
        <v>2216</v>
      </c>
    </row>
    <row r="135" spans="1:17" ht="18" x14ac:dyDescent="0.25">
      <c r="A135" s="141" t="str">
        <f>VLOOKUP(E135,'LISTADO ATM'!$A$2:$C$902,3,0)</f>
        <v>ESTE</v>
      </c>
      <c r="B135" s="138" t="s">
        <v>2660</v>
      </c>
      <c r="C135" s="99">
        <v>44404.23847222222</v>
      </c>
      <c r="D135" s="99" t="s">
        <v>2177</v>
      </c>
      <c r="E135" s="133">
        <v>213</v>
      </c>
      <c r="F135" s="141" t="str">
        <f>VLOOKUP(E135,VIP!$A$2:$O14721,2,0)</f>
        <v>DRBR213</v>
      </c>
      <c r="G135" s="141" t="str">
        <f>VLOOKUP(E135,'LISTADO ATM'!$A$2:$B$901,2,0)</f>
        <v xml:space="preserve">ATM Almacenes Iberia (La Romana) </v>
      </c>
      <c r="H135" s="141" t="str">
        <f>VLOOKUP(E135,VIP!$A$2:$O19682,7,FALSE)</f>
        <v>Si</v>
      </c>
      <c r="I135" s="141" t="str">
        <f>VLOOKUP(E135,VIP!$A$2:$O11647,8,FALSE)</f>
        <v>Si</v>
      </c>
      <c r="J135" s="141" t="str">
        <f>VLOOKUP(E135,VIP!$A$2:$O11597,8,FALSE)</f>
        <v>Si</v>
      </c>
      <c r="K135" s="141" t="str">
        <f>VLOOKUP(E135,VIP!$A$2:$O15171,6,0)</f>
        <v>NO</v>
      </c>
      <c r="L135" s="142" t="s">
        <v>2242</v>
      </c>
      <c r="M135" s="98" t="s">
        <v>2442</v>
      </c>
      <c r="N135" s="98" t="s">
        <v>2449</v>
      </c>
      <c r="O135" s="141" t="s">
        <v>2451</v>
      </c>
      <c r="P135" s="141"/>
      <c r="Q135" s="98" t="s">
        <v>2242</v>
      </c>
    </row>
    <row r="136" spans="1:17" ht="18" x14ac:dyDescent="0.25">
      <c r="A136" s="141" t="str">
        <f>VLOOKUP(E136,'LISTADO ATM'!$A$2:$C$902,3,0)</f>
        <v>DISTRITO NACIONAL</v>
      </c>
      <c r="B136" s="138" t="s">
        <v>2661</v>
      </c>
      <c r="C136" s="99">
        <v>44404.240752314814</v>
      </c>
      <c r="D136" s="99" t="s">
        <v>2177</v>
      </c>
      <c r="E136" s="133">
        <v>577</v>
      </c>
      <c r="F136" s="141" t="str">
        <f>VLOOKUP(E136,VIP!$A$2:$O14722,2,0)</f>
        <v>DRBR173</v>
      </c>
      <c r="G136" s="141" t="str">
        <f>VLOOKUP(E136,'LISTADO ATM'!$A$2:$B$901,2,0)</f>
        <v xml:space="preserve">ATM Olé Ave. Duarte </v>
      </c>
      <c r="H136" s="141" t="str">
        <f>VLOOKUP(E136,VIP!$A$2:$O19683,7,FALSE)</f>
        <v>Si</v>
      </c>
      <c r="I136" s="141" t="str">
        <f>VLOOKUP(E136,VIP!$A$2:$O11648,8,FALSE)</f>
        <v>Si</v>
      </c>
      <c r="J136" s="141" t="str">
        <f>VLOOKUP(E136,VIP!$A$2:$O11598,8,FALSE)</f>
        <v>Si</v>
      </c>
      <c r="K136" s="141" t="str">
        <f>VLOOKUP(E136,VIP!$A$2:$O15172,6,0)</f>
        <v>SI</v>
      </c>
      <c r="L136" s="142" t="s">
        <v>2663</v>
      </c>
      <c r="M136" s="98" t="s">
        <v>2442</v>
      </c>
      <c r="N136" s="98" t="s">
        <v>2449</v>
      </c>
      <c r="O136" s="141" t="s">
        <v>2451</v>
      </c>
      <c r="P136" s="141"/>
      <c r="Q136" s="98" t="s">
        <v>2663</v>
      </c>
    </row>
    <row r="1043793" spans="16:16" ht="18" x14ac:dyDescent="0.25">
      <c r="P1043793" s="141"/>
    </row>
  </sheetData>
  <autoFilter ref="A4:Q4">
    <sortState ref="A5:Q12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9">
    <cfRule type="duplicateValues" dxfId="384" priority="151"/>
    <cfRule type="duplicateValues" dxfId="383" priority="152"/>
  </conditionalFormatting>
  <conditionalFormatting sqref="E29">
    <cfRule type="duplicateValues" dxfId="382" priority="150"/>
  </conditionalFormatting>
  <conditionalFormatting sqref="B29">
    <cfRule type="duplicateValues" dxfId="381" priority="149"/>
  </conditionalFormatting>
  <conditionalFormatting sqref="E29">
    <cfRule type="duplicateValues" dxfId="380" priority="148"/>
  </conditionalFormatting>
  <conditionalFormatting sqref="B29">
    <cfRule type="duplicateValues" dxfId="379" priority="147"/>
  </conditionalFormatting>
  <conditionalFormatting sqref="B29">
    <cfRule type="duplicateValues" dxfId="378" priority="146"/>
  </conditionalFormatting>
  <conditionalFormatting sqref="B29">
    <cfRule type="duplicateValues" dxfId="377" priority="145"/>
  </conditionalFormatting>
  <conditionalFormatting sqref="B29">
    <cfRule type="duplicateValues" dxfId="376" priority="143"/>
    <cfRule type="duplicateValues" dxfId="375" priority="144"/>
  </conditionalFormatting>
  <conditionalFormatting sqref="E29">
    <cfRule type="duplicateValues" dxfId="374" priority="142"/>
  </conditionalFormatting>
  <conditionalFormatting sqref="E29">
    <cfRule type="duplicateValues" dxfId="373" priority="140"/>
    <cfRule type="duplicateValues" dxfId="372" priority="141"/>
  </conditionalFormatting>
  <conditionalFormatting sqref="B29">
    <cfRule type="duplicateValues" dxfId="371" priority="139"/>
  </conditionalFormatting>
  <conditionalFormatting sqref="B29">
    <cfRule type="duplicateValues" dxfId="370" priority="137"/>
    <cfRule type="duplicateValues" dxfId="369" priority="138"/>
  </conditionalFormatting>
  <conditionalFormatting sqref="E29">
    <cfRule type="duplicateValues" dxfId="368" priority="136"/>
  </conditionalFormatting>
  <conditionalFormatting sqref="E29">
    <cfRule type="duplicateValues" dxfId="367" priority="135"/>
  </conditionalFormatting>
  <conditionalFormatting sqref="B29">
    <cfRule type="duplicateValues" dxfId="366" priority="134"/>
  </conditionalFormatting>
  <conditionalFormatting sqref="E57:E58">
    <cfRule type="duplicateValues" dxfId="365" priority="104"/>
    <cfRule type="duplicateValues" dxfId="364" priority="105"/>
  </conditionalFormatting>
  <conditionalFormatting sqref="E57:E58">
    <cfRule type="duplicateValues" dxfId="363" priority="103"/>
  </conditionalFormatting>
  <conditionalFormatting sqref="B57:B58">
    <cfRule type="duplicateValues" dxfId="362" priority="102"/>
  </conditionalFormatting>
  <conditionalFormatting sqref="E57:E58">
    <cfRule type="duplicateValues" dxfId="361" priority="101"/>
  </conditionalFormatting>
  <conditionalFormatting sqref="B57:B58">
    <cfRule type="duplicateValues" dxfId="360" priority="100"/>
  </conditionalFormatting>
  <conditionalFormatting sqref="B57:B58">
    <cfRule type="duplicateValues" dxfId="359" priority="99"/>
  </conditionalFormatting>
  <conditionalFormatting sqref="B57:B58">
    <cfRule type="duplicateValues" dxfId="358" priority="98"/>
  </conditionalFormatting>
  <conditionalFormatting sqref="B57:B58">
    <cfRule type="duplicateValues" dxfId="357" priority="96"/>
    <cfRule type="duplicateValues" dxfId="356" priority="97"/>
  </conditionalFormatting>
  <conditionalFormatting sqref="E57:E58">
    <cfRule type="duplicateValues" dxfId="355" priority="95"/>
  </conditionalFormatting>
  <conditionalFormatting sqref="E57:E58">
    <cfRule type="duplicateValues" dxfId="354" priority="93"/>
    <cfRule type="duplicateValues" dxfId="353" priority="94"/>
  </conditionalFormatting>
  <conditionalFormatting sqref="B57:B58">
    <cfRule type="duplicateValues" dxfId="352" priority="92"/>
  </conditionalFormatting>
  <conditionalFormatting sqref="B57:B58">
    <cfRule type="duplicateValues" dxfId="351" priority="90"/>
    <cfRule type="duplicateValues" dxfId="350" priority="91"/>
  </conditionalFormatting>
  <conditionalFormatting sqref="E57:E58">
    <cfRule type="duplicateValues" dxfId="349" priority="89"/>
  </conditionalFormatting>
  <conditionalFormatting sqref="E57:E58">
    <cfRule type="duplicateValues" dxfId="348" priority="88"/>
  </conditionalFormatting>
  <conditionalFormatting sqref="B57:B58">
    <cfRule type="duplicateValues" dxfId="347" priority="87"/>
  </conditionalFormatting>
  <conditionalFormatting sqref="E57:E58">
    <cfRule type="duplicateValues" dxfId="346" priority="86"/>
  </conditionalFormatting>
  <conditionalFormatting sqref="E57:E58">
    <cfRule type="duplicateValues" dxfId="345" priority="84"/>
    <cfRule type="duplicateValues" dxfId="344" priority="85"/>
  </conditionalFormatting>
  <conditionalFormatting sqref="B57:B58">
    <cfRule type="duplicateValues" dxfId="343" priority="83"/>
  </conditionalFormatting>
  <conditionalFormatting sqref="E59:E79">
    <cfRule type="duplicateValues" dxfId="342" priority="80"/>
    <cfRule type="duplicateValues" dxfId="341" priority="81"/>
  </conditionalFormatting>
  <conditionalFormatting sqref="E59:E79">
    <cfRule type="duplicateValues" dxfId="340" priority="79"/>
  </conditionalFormatting>
  <conditionalFormatting sqref="B59:B79">
    <cfRule type="duplicateValues" dxfId="339" priority="78"/>
  </conditionalFormatting>
  <conditionalFormatting sqref="B59:B79">
    <cfRule type="duplicateValues" dxfId="338" priority="77"/>
  </conditionalFormatting>
  <conditionalFormatting sqref="B59:B79">
    <cfRule type="duplicateValues" dxfId="337" priority="75"/>
    <cfRule type="duplicateValues" dxfId="336" priority="76"/>
  </conditionalFormatting>
  <conditionalFormatting sqref="B59:B79">
    <cfRule type="duplicateValues" dxfId="335" priority="74"/>
  </conditionalFormatting>
  <conditionalFormatting sqref="E59:E79">
    <cfRule type="duplicateValues" dxfId="334" priority="73"/>
  </conditionalFormatting>
  <conditionalFormatting sqref="E59:E79">
    <cfRule type="duplicateValues" dxfId="333" priority="71"/>
    <cfRule type="duplicateValues" dxfId="332" priority="72"/>
  </conditionalFormatting>
  <conditionalFormatting sqref="E59:E79">
    <cfRule type="duplicateValues" dxfId="331" priority="70"/>
  </conditionalFormatting>
  <conditionalFormatting sqref="B59:B79">
    <cfRule type="duplicateValues" dxfId="330" priority="69"/>
  </conditionalFormatting>
  <conditionalFormatting sqref="B59:B79">
    <cfRule type="duplicateValues" dxfId="329" priority="68"/>
  </conditionalFormatting>
  <conditionalFormatting sqref="B59:B79">
    <cfRule type="duplicateValues" dxfId="328" priority="67"/>
  </conditionalFormatting>
  <conditionalFormatting sqref="B59:B79">
    <cfRule type="duplicateValues" dxfId="327" priority="65"/>
    <cfRule type="duplicateValues" dxfId="326" priority="66"/>
  </conditionalFormatting>
  <conditionalFormatting sqref="B59:B79">
    <cfRule type="duplicateValues" dxfId="325" priority="64"/>
  </conditionalFormatting>
  <conditionalFormatting sqref="B59:B79">
    <cfRule type="duplicateValues" dxfId="324" priority="62"/>
    <cfRule type="duplicateValues" dxfId="323" priority="63"/>
  </conditionalFormatting>
  <conditionalFormatting sqref="E59:E79">
    <cfRule type="duplicateValues" dxfId="322" priority="61"/>
  </conditionalFormatting>
  <conditionalFormatting sqref="E59:E79">
    <cfRule type="duplicateValues" dxfId="321" priority="60"/>
  </conditionalFormatting>
  <conditionalFormatting sqref="B59:B79">
    <cfRule type="duplicateValues" dxfId="320" priority="59"/>
  </conditionalFormatting>
  <conditionalFormatting sqref="E59:E79">
    <cfRule type="duplicateValues" dxfId="319" priority="58"/>
  </conditionalFormatting>
  <conditionalFormatting sqref="E59:E79">
    <cfRule type="duplicateValues" dxfId="318" priority="56"/>
    <cfRule type="duplicateValues" dxfId="317" priority="57"/>
  </conditionalFormatting>
  <conditionalFormatting sqref="B59:B79">
    <cfRule type="duplicateValues" dxfId="316" priority="55"/>
  </conditionalFormatting>
  <conditionalFormatting sqref="E59:E79">
    <cfRule type="duplicateValues" dxfId="315" priority="54"/>
  </conditionalFormatting>
  <conditionalFormatting sqref="E10:E28">
    <cfRule type="duplicateValues" dxfId="314" priority="129354"/>
    <cfRule type="duplicateValues" dxfId="313" priority="129355"/>
  </conditionalFormatting>
  <conditionalFormatting sqref="E10:E28">
    <cfRule type="duplicateValues" dxfId="312" priority="129358"/>
  </conditionalFormatting>
  <conditionalFormatting sqref="B10:B28">
    <cfRule type="duplicateValues" dxfId="311" priority="129360"/>
  </conditionalFormatting>
  <conditionalFormatting sqref="B10:B28">
    <cfRule type="duplicateValues" dxfId="310" priority="129364"/>
    <cfRule type="duplicateValues" dxfId="309" priority="129365"/>
  </conditionalFormatting>
  <conditionalFormatting sqref="E30:E56">
    <cfRule type="duplicateValues" dxfId="308" priority="129447"/>
    <cfRule type="duplicateValues" dxfId="307" priority="129448"/>
  </conditionalFormatting>
  <conditionalFormatting sqref="E30:E56">
    <cfRule type="duplicateValues" dxfId="306" priority="129451"/>
  </conditionalFormatting>
  <conditionalFormatting sqref="B30:B56">
    <cfRule type="duplicateValues" dxfId="305" priority="129453"/>
  </conditionalFormatting>
  <conditionalFormatting sqref="B30:B56">
    <cfRule type="duplicateValues" dxfId="304" priority="129455"/>
    <cfRule type="duplicateValues" dxfId="303" priority="129456"/>
  </conditionalFormatting>
  <conditionalFormatting sqref="E80:E129">
    <cfRule type="duplicateValues" dxfId="302" priority="129537"/>
    <cfRule type="duplicateValues" dxfId="301" priority="129538"/>
  </conditionalFormatting>
  <conditionalFormatting sqref="E80:E129">
    <cfRule type="duplicateValues" dxfId="300" priority="129541"/>
  </conditionalFormatting>
  <conditionalFormatting sqref="B80:B129">
    <cfRule type="duplicateValues" dxfId="299" priority="129543"/>
  </conditionalFormatting>
  <conditionalFormatting sqref="B80:B129">
    <cfRule type="duplicateValues" dxfId="298" priority="129545"/>
    <cfRule type="duplicateValues" dxfId="297" priority="129546"/>
  </conditionalFormatting>
  <conditionalFormatting sqref="E5:E9">
    <cfRule type="duplicateValues" dxfId="296" priority="129665"/>
    <cfRule type="duplicateValues" dxfId="295" priority="129666"/>
  </conditionalFormatting>
  <conditionalFormatting sqref="E5:E9">
    <cfRule type="duplicateValues" dxfId="294" priority="129667"/>
  </conditionalFormatting>
  <conditionalFormatting sqref="B5:B9">
    <cfRule type="duplicateValues" dxfId="293" priority="129668"/>
  </conditionalFormatting>
  <conditionalFormatting sqref="B5:B9">
    <cfRule type="duplicateValues" dxfId="292" priority="129669"/>
    <cfRule type="duplicateValues" dxfId="291" priority="129670"/>
  </conditionalFormatting>
  <conditionalFormatting sqref="E1:E4 E137:E1048576">
    <cfRule type="duplicateValues" dxfId="25" priority="129671"/>
    <cfRule type="duplicateValues" dxfId="24" priority="129672"/>
  </conditionalFormatting>
  <conditionalFormatting sqref="E137:E1048576">
    <cfRule type="duplicateValues" dxfId="23" priority="129679"/>
  </conditionalFormatting>
  <conditionalFormatting sqref="B1:B4 B137:B1048576">
    <cfRule type="duplicateValues" dxfId="22" priority="129682"/>
  </conditionalFormatting>
  <conditionalFormatting sqref="B137:B1048576">
    <cfRule type="duplicateValues" dxfId="21" priority="129686"/>
  </conditionalFormatting>
  <conditionalFormatting sqref="B1:B4 B137:B1048576">
    <cfRule type="duplicateValues" dxfId="20" priority="129689"/>
    <cfRule type="duplicateValues" dxfId="19" priority="129690"/>
  </conditionalFormatting>
  <conditionalFormatting sqref="E1:E4 E137:E1048576">
    <cfRule type="duplicateValues" dxfId="18" priority="129700"/>
  </conditionalFormatting>
  <conditionalFormatting sqref="E1:E9 E137:E1048576">
    <cfRule type="duplicateValues" dxfId="17" priority="129713"/>
  </conditionalFormatting>
  <conditionalFormatting sqref="B1:B28 B137:B1048576">
    <cfRule type="duplicateValues" dxfId="16" priority="129717"/>
  </conditionalFormatting>
  <conditionalFormatting sqref="E1:E29 E137:E1048576">
    <cfRule type="duplicateValues" dxfId="15" priority="129721"/>
  </conditionalFormatting>
  <conditionalFormatting sqref="E1:E56 E137:E1048576">
    <cfRule type="duplicateValues" dxfId="14" priority="129725"/>
    <cfRule type="duplicateValues" dxfId="13" priority="129726"/>
  </conditionalFormatting>
  <conditionalFormatting sqref="B1:B56 B137:B1048576">
    <cfRule type="duplicateValues" dxfId="12" priority="129733"/>
  </conditionalFormatting>
  <conditionalFormatting sqref="E1:E58 E137:E1048576">
    <cfRule type="duplicateValues" dxfId="11" priority="129737"/>
  </conditionalFormatting>
  <conditionalFormatting sqref="E1:E79 E137:E1048576">
    <cfRule type="duplicateValues" dxfId="10" priority="129741"/>
  </conditionalFormatting>
  <conditionalFormatting sqref="E1:E129 E137:E1048576">
    <cfRule type="duplicateValues" dxfId="9" priority="129745"/>
  </conditionalFormatting>
  <conditionalFormatting sqref="B1:B129 B137:B1048576">
    <cfRule type="duplicateValues" dxfId="8" priority="129748"/>
  </conditionalFormatting>
  <conditionalFormatting sqref="E130:E136">
    <cfRule type="duplicateValues" dxfId="7" priority="7"/>
    <cfRule type="duplicateValues" dxfId="6" priority="8"/>
  </conditionalFormatting>
  <conditionalFormatting sqref="E130:E136">
    <cfRule type="duplicateValues" dxfId="5" priority="6"/>
  </conditionalFormatting>
  <conditionalFormatting sqref="B130:B136">
    <cfRule type="duplicateValues" dxfId="4" priority="5"/>
  </conditionalFormatting>
  <conditionalFormatting sqref="B130:B136">
    <cfRule type="duplicateValues" dxfId="3" priority="3"/>
    <cfRule type="duplicateValues" dxfId="2" priority="4"/>
  </conditionalFormatting>
  <conditionalFormatting sqref="E130:E136">
    <cfRule type="duplicateValues" dxfId="1" priority="2"/>
  </conditionalFormatting>
  <conditionalFormatting sqref="B130:B136">
    <cfRule type="duplicateValues" dxfId="0" priority="1"/>
  </conditionalFormatting>
  <hyperlinks>
    <hyperlink ref="B136" r:id="rId7" display="http://s460-helpdesk/CAisd/pdmweb.exe?OP=SEARCH+FACTORY=in+SKIPLIST=1+QBE.EQ.id=3676361"/>
    <hyperlink ref="B135" r:id="rId8" display="http://s460-helpdesk/CAisd/pdmweb.exe?OP=SEARCH+FACTORY=in+SKIPLIST=1+QBE.EQ.id=3676360"/>
    <hyperlink ref="B134" r:id="rId9" display="http://s460-helpdesk/CAisd/pdmweb.exe?OP=SEARCH+FACTORY=in+SKIPLIST=1+QBE.EQ.id=3676359"/>
    <hyperlink ref="B133" r:id="rId10" display="http://s460-helpdesk/CAisd/pdmweb.exe?OP=SEARCH+FACTORY=in+SKIPLIST=1+QBE.EQ.id=3676358"/>
    <hyperlink ref="B132" r:id="rId11" display="http://s460-helpdesk/CAisd/pdmweb.exe?OP=SEARCH+FACTORY=in+SKIPLIST=1+QBE.EQ.id=3676356"/>
    <hyperlink ref="B131" r:id="rId12" display="http://s460-helpdesk/CAisd/pdmweb.exe?OP=SEARCH+FACTORY=in+SKIPLIST=1+QBE.EQ.id=3676355"/>
    <hyperlink ref="B130" r:id="rId13" display="http://s460-helpdesk/CAisd/pdmweb.exe?OP=SEARCH+FACTORY=in+SKIPLIST=1+QBE.EQ.id=3676354"/>
  </hyperlinks>
  <pageMargins left="0.7" right="0.7" top="0.75" bottom="0.75" header="0.3" footer="0.3"/>
  <pageSetup scale="60" orientation="landscape" r:id="rId14"/>
  <legacy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opLeftCell="A48" zoomScale="70" zoomScaleNormal="70" workbookViewId="0">
      <selection activeCell="B228" sqref="B2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2147</v>
      </c>
      <c r="B1" s="197"/>
      <c r="C1" s="197"/>
      <c r="D1" s="197"/>
      <c r="E1" s="198"/>
      <c r="F1" s="194" t="s">
        <v>2546</v>
      </c>
      <c r="G1" s="195"/>
      <c r="H1" s="104">
        <f>COUNTIF(A:E,"2 Gavetas Vacias Y 1 Fallando")</f>
        <v>0</v>
      </c>
      <c r="I1" s="104">
        <f>COUNTIF(A:E,("3 Gavetas Vacias"))</f>
        <v>17</v>
      </c>
      <c r="J1" s="83">
        <f>COUNTIF(A:E,"2 Gavetas Fallando + 1 Vacias")</f>
        <v>0</v>
      </c>
    </row>
    <row r="2" spans="1:11" ht="25.5" customHeight="1" x14ac:dyDescent="0.25">
      <c r="A2" s="199" t="s">
        <v>2447</v>
      </c>
      <c r="B2" s="200"/>
      <c r="C2" s="200"/>
      <c r="D2" s="200"/>
      <c r="E2" s="201"/>
      <c r="F2" s="103" t="s">
        <v>2545</v>
      </c>
      <c r="G2" s="102">
        <f>G3+G4</f>
        <v>132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132</v>
      </c>
      <c r="H3" s="103" t="s">
        <v>2551</v>
      </c>
      <c r="I3" s="102">
        <f>COUNTIF(A:E,"Gavetas Vacías + Gavetas Fallando")</f>
        <v>28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9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17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3" t="s">
        <v>2547</v>
      </c>
      <c r="G7" s="102">
        <f>COUNTIF(A:E,"Sin Efectivo")</f>
        <v>75</v>
      </c>
      <c r="H7" s="103" t="s">
        <v>2553</v>
      </c>
      <c r="I7" s="102">
        <f>COUNTIF(A:E,"GAVETA DE DEPOSITO LLENA")</f>
        <v>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SUR</v>
      </c>
      <c r="B9" s="142">
        <v>403</v>
      </c>
      <c r="C9" s="136" t="str">
        <f>VLOOKUP(B9,'[1]LISTADO ATM'!$A$2:$B$822,2,0)</f>
        <v xml:space="preserve">ATM Oficina Vicente Noble </v>
      </c>
      <c r="D9" s="130" t="s">
        <v>2540</v>
      </c>
      <c r="E9" s="150">
        <v>3335965815</v>
      </c>
    </row>
    <row r="10" spans="1:11" s="116" customFormat="1" ht="18" x14ac:dyDescent="0.25">
      <c r="A10" s="133" t="str">
        <f>VLOOKUP(B10,'[1]LISTADO ATM'!$A$2:$C$822,3,0)</f>
        <v>SUR</v>
      </c>
      <c r="B10" s="142">
        <v>252</v>
      </c>
      <c r="C10" s="136" t="str">
        <f>VLOOKUP(B10,'[1]LISTADO ATM'!$A$2:$B$822,2,0)</f>
        <v xml:space="preserve">ATM Banco Agrícola (Barahona) </v>
      </c>
      <c r="D10" s="130" t="s">
        <v>2540</v>
      </c>
      <c r="E10" s="150">
        <v>3335965818</v>
      </c>
    </row>
    <row r="11" spans="1:11" s="116" customFormat="1" ht="18" x14ac:dyDescent="0.25">
      <c r="A11" s="133" t="str">
        <f>VLOOKUP(B11,'[1]LISTADO ATM'!$A$2:$C$822,3,0)</f>
        <v>NORTE</v>
      </c>
      <c r="B11" s="142">
        <v>157</v>
      </c>
      <c r="C11" s="136" t="str">
        <f>VLOOKUP(B11,'[1]LISTADO ATM'!$A$2:$B$822,2,0)</f>
        <v xml:space="preserve">ATM Oficina Samaná </v>
      </c>
      <c r="D11" s="130" t="s">
        <v>2540</v>
      </c>
      <c r="E11" s="150">
        <v>3335965906</v>
      </c>
    </row>
    <row r="12" spans="1:11" s="116" customFormat="1" ht="18" x14ac:dyDescent="0.25">
      <c r="A12" s="133" t="str">
        <f>VLOOKUP(B12,'[1]LISTADO ATM'!$A$2:$C$822,3,0)</f>
        <v>NORTE</v>
      </c>
      <c r="B12" s="142">
        <v>950</v>
      </c>
      <c r="C12" s="136" t="str">
        <f>VLOOKUP(B12,'[1]LISTADO ATM'!$A$2:$B$822,2,0)</f>
        <v xml:space="preserve">ATM Oficina Monterrico </v>
      </c>
      <c r="D12" s="130" t="s">
        <v>2540</v>
      </c>
      <c r="E12" s="150">
        <v>3335965908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549</v>
      </c>
      <c r="C13" s="136" t="str">
        <f>VLOOKUP(B13,'[1]LISTADO ATM'!$A$2:$B$822,2,0)</f>
        <v xml:space="preserve">ATM Ministerio de Turismo (Oficinas Gubernamentales) </v>
      </c>
      <c r="D13" s="130" t="s">
        <v>2540</v>
      </c>
      <c r="E13" s="150">
        <v>3335965929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722</v>
      </c>
      <c r="C14" s="136" t="str">
        <f>VLOOKUP(B14,'[1]LISTADO ATM'!$A$2:$B$822,2,0)</f>
        <v xml:space="preserve">ATM Oficina Charles de Gaulle III </v>
      </c>
      <c r="D14" s="130" t="s">
        <v>2540</v>
      </c>
      <c r="E14" s="150">
        <v>3335965952</v>
      </c>
    </row>
    <row r="15" spans="1:11" s="116" customFormat="1" ht="18" x14ac:dyDescent="0.25">
      <c r="A15" s="133" t="str">
        <f>VLOOKUP(B15,'[1]LISTADO ATM'!$A$2:$C$822,3,0)</f>
        <v>NORTE</v>
      </c>
      <c r="B15" s="142">
        <v>181</v>
      </c>
      <c r="C15" s="136" t="str">
        <f>VLOOKUP(B15,'[1]LISTADO ATM'!$A$2:$B$822,2,0)</f>
        <v xml:space="preserve">ATM Oficina Sabaneta </v>
      </c>
      <c r="D15" s="130" t="s">
        <v>2540</v>
      </c>
      <c r="E15" s="150">
        <v>3335965990</v>
      </c>
    </row>
    <row r="16" spans="1:11" s="116" customFormat="1" ht="18" x14ac:dyDescent="0.25">
      <c r="A16" s="133" t="str">
        <f>VLOOKUP(B16,'[1]LISTADO ATM'!$A$2:$C$822,3,0)</f>
        <v>ESTE</v>
      </c>
      <c r="B16" s="142">
        <v>630</v>
      </c>
      <c r="C16" s="136" t="str">
        <f>VLOOKUP(B16,'[1]LISTADO ATM'!$A$2:$B$822,2,0)</f>
        <v xml:space="preserve">ATM Oficina Plaza Zaglul (SPM) </v>
      </c>
      <c r="D16" s="130" t="s">
        <v>2540</v>
      </c>
      <c r="E16" s="150">
        <v>3335965991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36" t="str">
        <f>VLOOKUP(B17,'[1]LISTADO ATM'!$A$2:$B$822,2,0)</f>
        <v xml:space="preserve">ATM Oficina San Pedro II </v>
      </c>
      <c r="D17" s="130" t="s">
        <v>2540</v>
      </c>
      <c r="E17" s="150">
        <v>3335965993</v>
      </c>
    </row>
    <row r="18" spans="1:5" s="116" customFormat="1" ht="18" x14ac:dyDescent="0.25">
      <c r="A18" s="133" t="str">
        <f>VLOOKUP(B18,'[1]LISTADO ATM'!$A$2:$C$822,3,0)</f>
        <v>NORTE</v>
      </c>
      <c r="B18" s="142">
        <v>119</v>
      </c>
      <c r="C18" s="136" t="str">
        <f>VLOOKUP(B18,'[1]LISTADO ATM'!$A$2:$B$822,2,0)</f>
        <v>ATM Oficina La Barranquita</v>
      </c>
      <c r="D18" s="130" t="s">
        <v>2540</v>
      </c>
      <c r="E18" s="150">
        <v>3335966061</v>
      </c>
    </row>
    <row r="19" spans="1:5" s="116" customFormat="1" ht="18" x14ac:dyDescent="0.25">
      <c r="A19" s="133" t="str">
        <f>VLOOKUP(B19,'[1]LISTADO ATM'!$A$2:$C$822,3,0)</f>
        <v>NORTE</v>
      </c>
      <c r="B19" s="142">
        <v>716</v>
      </c>
      <c r="C19" s="136" t="str">
        <f>VLOOKUP(B19,'[1]LISTADO ATM'!$A$2:$B$822,2,0)</f>
        <v xml:space="preserve">ATM Oficina Zona Franca (Santiago) </v>
      </c>
      <c r="D19" s="130" t="s">
        <v>2540</v>
      </c>
      <c r="E19" s="150">
        <v>3335966075</v>
      </c>
    </row>
    <row r="20" spans="1:5" s="116" customFormat="1" ht="18" customHeight="1" x14ac:dyDescent="0.25">
      <c r="A20" s="133" t="str">
        <f>VLOOKUP(B20,'[1]LISTADO ATM'!$A$2:$C$822,3,0)</f>
        <v>NORTE</v>
      </c>
      <c r="B20" s="142">
        <v>991</v>
      </c>
      <c r="C20" s="136" t="str">
        <f>VLOOKUP(B20,'[1]LISTADO ATM'!$A$2:$B$822,2,0)</f>
        <v xml:space="preserve">ATM UNP Las Matas de Santa Cruz </v>
      </c>
      <c r="D20" s="130" t="s">
        <v>2540</v>
      </c>
      <c r="E20" s="150">
        <v>3335966078</v>
      </c>
    </row>
    <row r="21" spans="1:5" s="116" customFormat="1" ht="18" x14ac:dyDescent="0.25">
      <c r="A21" s="133" t="str">
        <f>VLOOKUP(B21,'[1]LISTADO ATM'!$A$2:$C$822,3,0)</f>
        <v>NORTE</v>
      </c>
      <c r="B21" s="142">
        <v>808</v>
      </c>
      <c r="C21" s="136" t="str">
        <f>VLOOKUP(B21,'[1]LISTADO ATM'!$A$2:$B$822,2,0)</f>
        <v xml:space="preserve">ATM Oficina Castillo </v>
      </c>
      <c r="D21" s="130" t="s">
        <v>2540</v>
      </c>
      <c r="E21" s="150">
        <v>3335966083</v>
      </c>
    </row>
    <row r="22" spans="1:5" s="116" customFormat="1" ht="18" x14ac:dyDescent="0.25">
      <c r="A22" s="133" t="str">
        <f>VLOOKUP(B22,'[1]LISTADO ATM'!$A$2:$C$822,3,0)</f>
        <v>NORTE</v>
      </c>
      <c r="B22" s="142">
        <v>779</v>
      </c>
      <c r="C22" s="136" t="str">
        <f>VLOOKUP(B22,'[1]LISTADO ATM'!$A$2:$B$822,2,0)</f>
        <v xml:space="preserve">ATM Zona Franca Esperanza I (Mao) </v>
      </c>
      <c r="D22" s="130" t="s">
        <v>2540</v>
      </c>
      <c r="E22" s="150">
        <v>3335966085</v>
      </c>
    </row>
    <row r="23" spans="1:5" s="116" customFormat="1" ht="18" x14ac:dyDescent="0.25">
      <c r="A23" s="133" t="str">
        <f>VLOOKUP(B23,'[1]LISTADO ATM'!$A$2:$C$822,3,0)</f>
        <v>ESTE</v>
      </c>
      <c r="B23" s="142">
        <v>612</v>
      </c>
      <c r="C23" s="136" t="str">
        <f>VLOOKUP(B23,'[1]LISTADO ATM'!$A$2:$B$822,2,0)</f>
        <v xml:space="preserve">ATM Plaza Orense (La Romana) </v>
      </c>
      <c r="D23" s="130" t="s">
        <v>2540</v>
      </c>
      <c r="E23" s="150">
        <v>3335966087</v>
      </c>
    </row>
    <row r="24" spans="1:5" s="116" customFormat="1" ht="18" x14ac:dyDescent="0.25">
      <c r="A24" s="133" t="str">
        <f>VLOOKUP(B24,'[1]LISTADO ATM'!$A$2:$C$822,3,0)</f>
        <v>ESTE</v>
      </c>
      <c r="B24" s="142">
        <v>776</v>
      </c>
      <c r="C24" s="136" t="str">
        <f>VLOOKUP(B24,'[1]LISTADO ATM'!$A$2:$B$822,2,0)</f>
        <v xml:space="preserve">ATM Oficina Monte Plata </v>
      </c>
      <c r="D24" s="130" t="s">
        <v>2540</v>
      </c>
      <c r="E24" s="150">
        <v>3335966092</v>
      </c>
    </row>
    <row r="25" spans="1:5" s="116" customFormat="1" ht="18" x14ac:dyDescent="0.25">
      <c r="A25" s="133" t="str">
        <f>VLOOKUP(B25,'[1]LISTADO ATM'!$A$2:$C$822,3,0)</f>
        <v>ESTE</v>
      </c>
      <c r="B25" s="142">
        <v>294</v>
      </c>
      <c r="C25" s="136" t="str">
        <f>VLOOKUP(B25,'[1]LISTADO ATM'!$A$2:$B$822,2,0)</f>
        <v xml:space="preserve">ATM Plaza Zaglul San Pedro II </v>
      </c>
      <c r="D25" s="130" t="s">
        <v>2540</v>
      </c>
      <c r="E25" s="150">
        <v>3335966065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617</v>
      </c>
      <c r="C26" s="136" t="str">
        <f>VLOOKUP(B26,'[1]LISTADO ATM'!$A$2:$B$822,2,0)</f>
        <v xml:space="preserve">ATM Guardia Presidencial </v>
      </c>
      <c r="D26" s="130" t="s">
        <v>2540</v>
      </c>
      <c r="E26" s="150">
        <v>3335965898</v>
      </c>
    </row>
    <row r="27" spans="1:5" s="116" customFormat="1" ht="18" x14ac:dyDescent="0.25">
      <c r="A27" s="133" t="str">
        <f>VLOOKUP(B27,'[1]LISTADO ATM'!$A$2:$C$822,3,0)</f>
        <v>SUR</v>
      </c>
      <c r="B27" s="142">
        <v>783</v>
      </c>
      <c r="C27" s="136" t="str">
        <f>VLOOKUP(B27,'[1]LISTADO ATM'!$A$2:$B$822,2,0)</f>
        <v xml:space="preserve">ATM Autobanco Alfa y Omega (Barahona) </v>
      </c>
      <c r="D27" s="130" t="s">
        <v>2540</v>
      </c>
      <c r="E27" s="150">
        <v>3335966114</v>
      </c>
    </row>
    <row r="28" spans="1:5" s="116" customFormat="1" ht="18" x14ac:dyDescent="0.25">
      <c r="A28" s="133" t="str">
        <f>VLOOKUP(B28,'[1]LISTADO ATM'!$A$2:$C$822,3,0)</f>
        <v>NORTE</v>
      </c>
      <c r="B28" s="142">
        <v>731</v>
      </c>
      <c r="C28" s="136" t="str">
        <f>VLOOKUP(B28,'[1]LISTADO ATM'!$A$2:$B$822,2,0)</f>
        <v xml:space="preserve">ATM UNP Villa González </v>
      </c>
      <c r="D28" s="130" t="s">
        <v>2540</v>
      </c>
      <c r="E28" s="150">
        <v>3335966115</v>
      </c>
    </row>
    <row r="29" spans="1:5" s="116" customFormat="1" ht="18.75" customHeight="1" x14ac:dyDescent="0.25">
      <c r="A29" s="133" t="str">
        <f>VLOOKUP(B29,'[1]LISTADO ATM'!$A$2:$C$822,3,0)</f>
        <v>DISTRITO NACIONAL</v>
      </c>
      <c r="B29" s="142">
        <v>721</v>
      </c>
      <c r="C29" s="136" t="str">
        <f>VLOOKUP(B29,'[1]LISTADO ATM'!$A$2:$B$822,2,0)</f>
        <v xml:space="preserve">ATM Oficina Charles de Gaulle II </v>
      </c>
      <c r="D29" s="130" t="s">
        <v>2540</v>
      </c>
      <c r="E29" s="150">
        <v>3335966121</v>
      </c>
    </row>
    <row r="30" spans="1:5" s="116" customFormat="1" ht="18" x14ac:dyDescent="0.25">
      <c r="A30" s="133" t="str">
        <f>VLOOKUP(B30,'[1]LISTADO ATM'!$A$2:$C$822,3,0)</f>
        <v>ESTE</v>
      </c>
      <c r="B30" s="142">
        <v>211</v>
      </c>
      <c r="C30" s="136" t="str">
        <f>VLOOKUP(B30,'[1]LISTADO ATM'!$A$2:$B$822,2,0)</f>
        <v xml:space="preserve">ATM Oficina La Romana I </v>
      </c>
      <c r="D30" s="130" t="s">
        <v>2540</v>
      </c>
      <c r="E30" s="150">
        <v>3335966122</v>
      </c>
    </row>
    <row r="31" spans="1:5" s="116" customFormat="1" ht="18" x14ac:dyDescent="0.25">
      <c r="A31" s="133" t="str">
        <f>VLOOKUP(B31,'[1]LISTADO ATM'!$A$2:$C$822,3,0)</f>
        <v>NORTE</v>
      </c>
      <c r="B31" s="142">
        <v>144</v>
      </c>
      <c r="C31" s="136" t="str">
        <f>VLOOKUP(B31,'[1]LISTADO ATM'!$A$2:$B$822,2,0)</f>
        <v xml:space="preserve">ATM Oficina Villa Altagracia </v>
      </c>
      <c r="D31" s="130" t="s">
        <v>2540</v>
      </c>
      <c r="E31" s="150">
        <v>3335966126</v>
      </c>
    </row>
    <row r="32" spans="1:5" s="116" customFormat="1" ht="18" x14ac:dyDescent="0.25">
      <c r="A32" s="133" t="str">
        <f>VLOOKUP(B32,'[1]LISTADO ATM'!$A$2:$C$822,3,0)</f>
        <v>NORTE</v>
      </c>
      <c r="B32" s="142">
        <v>98</v>
      </c>
      <c r="C32" s="136" t="str">
        <f>VLOOKUP(B32,'[1]LISTADO ATM'!$A$2:$B$822,2,0)</f>
        <v xml:space="preserve">ATM UNP Pimentel </v>
      </c>
      <c r="D32" s="130" t="s">
        <v>2540</v>
      </c>
      <c r="E32" s="150">
        <v>3335966127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596</v>
      </c>
      <c r="C33" s="136" t="str">
        <f>VLOOKUP(B33,'[1]LISTADO ATM'!$A$2:$B$822,2,0)</f>
        <v xml:space="preserve">ATM Autobanco Malecón Center </v>
      </c>
      <c r="D33" s="130" t="s">
        <v>2540</v>
      </c>
      <c r="E33" s="150">
        <v>3335966265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914</v>
      </c>
      <c r="C34" s="136" t="str">
        <f>VLOOKUP(B34,'[1]LISTADO ATM'!$A$2:$B$822,2,0)</f>
        <v xml:space="preserve">ATM Clínica Abreu </v>
      </c>
      <c r="D34" s="130" t="s">
        <v>2540</v>
      </c>
      <c r="E34" s="150">
        <v>3335966569</v>
      </c>
    </row>
    <row r="35" spans="1:5" s="116" customFormat="1" ht="18" x14ac:dyDescent="0.25">
      <c r="A35" s="133" t="str">
        <f>VLOOKUP(B35,'[1]LISTADO ATM'!$A$2:$C$822,3,0)</f>
        <v>SUR</v>
      </c>
      <c r="B35" s="142">
        <v>615</v>
      </c>
      <c r="C35" s="136" t="str">
        <f>VLOOKUP(B35,'[1]LISTADO ATM'!$A$2:$B$822,2,0)</f>
        <v xml:space="preserve">ATM Estación Sunix Cabral (Barahona) </v>
      </c>
      <c r="D35" s="130" t="s">
        <v>2540</v>
      </c>
      <c r="E35" s="150">
        <v>3335966572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26</v>
      </c>
      <c r="C36" s="136" t="str">
        <f>VLOOKUP(B36,'[1]LISTADO ATM'!$A$2:$B$822,2,0)</f>
        <v>ATM S/M Jumbo San Isidro</v>
      </c>
      <c r="D36" s="130" t="s">
        <v>2540</v>
      </c>
      <c r="E36" s="150">
        <v>3335966724</v>
      </c>
    </row>
    <row r="37" spans="1:5" s="116" customFormat="1" ht="18" x14ac:dyDescent="0.25">
      <c r="A37" s="133" t="e">
        <f>VLOOKUP(B37,'[1]LISTADO ATM'!$A$2:$C$822,3,0)</f>
        <v>#N/A</v>
      </c>
      <c r="B37" s="142">
        <v>348</v>
      </c>
      <c r="C37" s="136" t="e">
        <f>VLOOKUP(B37,'[1]LISTADO ATM'!$A$2:$B$822,2,0)</f>
        <v>#N/A</v>
      </c>
      <c r="D37" s="130" t="s">
        <v>2540</v>
      </c>
      <c r="E37" s="150">
        <v>3335966757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611</v>
      </c>
      <c r="C38" s="136" t="str">
        <f>VLOOKUP(B38,'[1]LISTADO ATM'!$A$2:$B$822,2,0)</f>
        <v xml:space="preserve">ATM DGII Sede Central </v>
      </c>
      <c r="D38" s="130" t="s">
        <v>2540</v>
      </c>
      <c r="E38" s="150">
        <v>3335965452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879</v>
      </c>
      <c r="C39" s="136" t="str">
        <f>VLOOKUP(B39,'[1]LISTADO ATM'!$A$2:$B$822,2,0)</f>
        <v xml:space="preserve">ATM Plaza Metropolitana </v>
      </c>
      <c r="D39" s="130" t="s">
        <v>2540</v>
      </c>
      <c r="E39" s="150">
        <v>3335965897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578</v>
      </c>
      <c r="C40" s="136" t="str">
        <f>VLOOKUP(B40,'[1]LISTADO ATM'!$A$2:$B$822,2,0)</f>
        <v xml:space="preserve">ATM Procuraduría General de la República </v>
      </c>
      <c r="D40" s="130" t="s">
        <v>2540</v>
      </c>
      <c r="E40" s="150">
        <v>3335965451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39</v>
      </c>
      <c r="C41" s="136" t="str">
        <f>VLOOKUP(B41,'[1]LISTADO ATM'!$A$2:$B$822,2,0)</f>
        <v xml:space="preserve">ATM Oficina Ovando </v>
      </c>
      <c r="D41" s="130" t="s">
        <v>2540</v>
      </c>
      <c r="E41" s="150">
        <v>3335965808</v>
      </c>
    </row>
    <row r="42" spans="1:5" s="116" customFormat="1" ht="18" x14ac:dyDescent="0.25">
      <c r="A42" s="133" t="str">
        <f>VLOOKUP(B42,'[1]LISTADO ATM'!$A$2:$C$822,3,0)</f>
        <v>ESTE</v>
      </c>
      <c r="B42" s="142">
        <v>293</v>
      </c>
      <c r="C42" s="136" t="str">
        <f>VLOOKUP(B42,'[1]LISTADO ATM'!$A$2:$B$822,2,0)</f>
        <v xml:space="preserve">ATM S/M Nueva Visión (San Pedro) </v>
      </c>
      <c r="D42" s="130" t="s">
        <v>2540</v>
      </c>
      <c r="E42" s="150">
        <v>3335965994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911</v>
      </c>
      <c r="C43" s="136" t="str">
        <f>VLOOKUP(B43,'[1]LISTADO ATM'!$A$2:$B$822,2,0)</f>
        <v xml:space="preserve">ATM Oficina Venezuela II </v>
      </c>
      <c r="D43" s="130" t="s">
        <v>2540</v>
      </c>
      <c r="E43" s="150">
        <v>3335966002</v>
      </c>
    </row>
    <row r="44" spans="1:5" s="116" customFormat="1" ht="18" x14ac:dyDescent="0.25">
      <c r="A44" s="133" t="str">
        <f>VLOOKUP(B44,'[1]LISTADO ATM'!$A$2:$C$822,3,0)</f>
        <v>SUR</v>
      </c>
      <c r="B44" s="142">
        <v>962</v>
      </c>
      <c r="C44" s="136" t="str">
        <f>VLOOKUP(B44,'[1]LISTADO ATM'!$A$2:$B$822,2,0)</f>
        <v xml:space="preserve">ATM Oficina Villa Ofelia II (San Juan) </v>
      </c>
      <c r="D44" s="130" t="s">
        <v>2540</v>
      </c>
      <c r="E44" s="150">
        <v>3335966073</v>
      </c>
    </row>
    <row r="45" spans="1:5" s="116" customFormat="1" ht="18" x14ac:dyDescent="0.25">
      <c r="A45" s="133" t="str">
        <f>VLOOKUP(B45,'[1]LISTADO ATM'!$A$2:$C$822,3,0)</f>
        <v>ESTE</v>
      </c>
      <c r="B45" s="142">
        <v>121</v>
      </c>
      <c r="C45" s="136" t="str">
        <f>VLOOKUP(B45,'[1]LISTADO ATM'!$A$2:$B$822,2,0)</f>
        <v xml:space="preserve">ATM Oficina Bayaguana </v>
      </c>
      <c r="D45" s="130" t="s">
        <v>2540</v>
      </c>
      <c r="E45" s="150">
        <v>3335966113</v>
      </c>
    </row>
    <row r="46" spans="1:5" s="116" customFormat="1" ht="18" x14ac:dyDescent="0.25">
      <c r="A46" s="133" t="str">
        <f>VLOOKUP(B46,'[1]LISTADO ATM'!$A$2:$C$822,3,0)</f>
        <v>ESTE</v>
      </c>
      <c r="B46" s="142">
        <v>111</v>
      </c>
      <c r="C46" s="136" t="str">
        <f>VLOOKUP(B46,'[1]LISTADO ATM'!$A$2:$B$822,2,0)</f>
        <v xml:space="preserve">ATM Oficina San Pedro </v>
      </c>
      <c r="D46" s="130" t="s">
        <v>2540</v>
      </c>
      <c r="E46" s="150">
        <v>3335965997</v>
      </c>
    </row>
    <row r="47" spans="1:5" s="116" customFormat="1" ht="18" x14ac:dyDescent="0.25">
      <c r="A47" s="133" t="str">
        <f>VLOOKUP(B47,'[1]LISTADO ATM'!$A$2:$C$822,3,0)</f>
        <v>NORTE</v>
      </c>
      <c r="B47" s="142">
        <v>882</v>
      </c>
      <c r="C47" s="136" t="str">
        <f>VLOOKUP(B47,'[1]LISTADO ATM'!$A$2:$B$822,2,0)</f>
        <v xml:space="preserve">ATM Oficina Moca II </v>
      </c>
      <c r="D47" s="130" t="s">
        <v>2540</v>
      </c>
      <c r="E47" s="150">
        <v>3335966124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640</v>
      </c>
      <c r="C48" s="136" t="str">
        <f>VLOOKUP(B48,'[1]LISTADO ATM'!$A$2:$B$822,2,0)</f>
        <v xml:space="preserve">ATM Ministerio Obras Públicas </v>
      </c>
      <c r="D48" s="130" t="s">
        <v>2540</v>
      </c>
      <c r="E48" s="150">
        <v>3335966555</v>
      </c>
    </row>
    <row r="49" spans="1:8" s="116" customFormat="1" ht="18" x14ac:dyDescent="0.25">
      <c r="A49" s="133" t="e">
        <f>VLOOKUP(B49,'[1]LISTADO ATM'!$A$2:$C$822,3,0)</f>
        <v>#N/A</v>
      </c>
      <c r="B49" s="142"/>
      <c r="C49" s="136" t="e">
        <f>VLOOKUP(B49,'[1]LISTADO ATM'!$A$2:$B$822,2,0)</f>
        <v>#N/A</v>
      </c>
      <c r="D49" s="130"/>
      <c r="E49" s="150"/>
    </row>
    <row r="50" spans="1:8" s="116" customFormat="1" ht="18" x14ac:dyDescent="0.25">
      <c r="A50" s="133" t="e">
        <f>VLOOKUP(B50,'[1]LISTADO ATM'!$A$2:$C$822,3,0)</f>
        <v>#N/A</v>
      </c>
      <c r="B50" s="142"/>
      <c r="C50" s="136" t="e">
        <f>VLOOKUP(B50,'[1]LISTADO ATM'!$A$2:$B$822,2,0)</f>
        <v>#N/A</v>
      </c>
      <c r="D50" s="130"/>
      <c r="E50" s="150"/>
    </row>
    <row r="51" spans="1:8" s="116" customFormat="1" ht="18" x14ac:dyDescent="0.25">
      <c r="A51" s="133" t="e">
        <f>VLOOKUP(B51,'[1]LISTADO ATM'!$A$2:$C$822,3,0)</f>
        <v>#N/A</v>
      </c>
      <c r="B51" s="142"/>
      <c r="C51" s="136" t="e">
        <f>VLOOKUP(B51,'[1]LISTADO ATM'!$A$2:$B$822,2,0)</f>
        <v>#N/A</v>
      </c>
      <c r="D51" s="130"/>
      <c r="E51" s="150"/>
    </row>
    <row r="52" spans="1:8" ht="18" x14ac:dyDescent="0.25">
      <c r="A52" s="133" t="e">
        <f>VLOOKUP(B52,'[1]LISTADO ATM'!$A$2:$C$822,3,0)</f>
        <v>#N/A</v>
      </c>
      <c r="B52" s="142"/>
      <c r="C52" s="136" t="e">
        <f>VLOOKUP(B52,'[1]LISTADO ATM'!$A$2:$B$822,2,0)</f>
        <v>#N/A</v>
      </c>
      <c r="D52" s="130"/>
      <c r="E52" s="150"/>
    </row>
    <row r="53" spans="1:8" s="109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30"/>
      <c r="E53" s="150"/>
    </row>
    <row r="54" spans="1:8" s="109" customFormat="1" ht="18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30"/>
      <c r="E54" s="150"/>
    </row>
    <row r="55" spans="1:8" s="116" customFormat="1" ht="18" customHeight="1" thickBot="1" x14ac:dyDescent="0.3">
      <c r="A55" s="119" t="s">
        <v>2468</v>
      </c>
      <c r="B55" s="149">
        <f>COUNT(B9:B54)</f>
        <v>40</v>
      </c>
      <c r="C55" s="188"/>
      <c r="D55" s="189"/>
      <c r="E55" s="190"/>
    </row>
    <row r="56" spans="1:8" s="116" customFormat="1" x14ac:dyDescent="0.25">
      <c r="B56" s="144"/>
      <c r="E56" s="121"/>
    </row>
    <row r="57" spans="1:8" s="116" customFormat="1" ht="18" x14ac:dyDescent="0.25">
      <c r="A57" s="185" t="s">
        <v>2578</v>
      </c>
      <c r="B57" s="186"/>
      <c r="C57" s="186"/>
      <c r="D57" s="186"/>
      <c r="E57" s="187"/>
    </row>
    <row r="58" spans="1:8" ht="18.75" customHeight="1" x14ac:dyDescent="0.25">
      <c r="A58" s="118" t="s">
        <v>15</v>
      </c>
      <c r="B58" s="126" t="s">
        <v>2412</v>
      </c>
      <c r="C58" s="118" t="s">
        <v>46</v>
      </c>
      <c r="D58" s="118" t="s">
        <v>2415</v>
      </c>
      <c r="E58" s="126" t="s">
        <v>2413</v>
      </c>
      <c r="F58" s="116"/>
    </row>
    <row r="59" spans="1:8" ht="18.75" customHeight="1" x14ac:dyDescent="0.25">
      <c r="A59" s="133" t="str">
        <f>VLOOKUP(B59,'[1]LISTADO ATM'!$A$2:$C$822,3,0)</f>
        <v>ESTE</v>
      </c>
      <c r="B59" s="141">
        <v>353</v>
      </c>
      <c r="C59" s="136" t="str">
        <f>VLOOKUP(B59,'[1]LISTADO ATM'!$A$2:$B$822,2,0)</f>
        <v xml:space="preserve">ATM Estación Boulevard Juan Dolio </v>
      </c>
      <c r="D59" s="130" t="s">
        <v>2536</v>
      </c>
      <c r="E59" s="136">
        <v>3335965920</v>
      </c>
      <c r="F59" s="116"/>
    </row>
    <row r="60" spans="1:8" ht="18" customHeight="1" x14ac:dyDescent="0.25">
      <c r="A60" s="133" t="str">
        <f>VLOOKUP(B60,'[1]LISTADO ATM'!$A$2:$C$822,3,0)</f>
        <v>NORTE</v>
      </c>
      <c r="B60" s="142">
        <v>956</v>
      </c>
      <c r="C60" s="136" t="str">
        <f>VLOOKUP(B60,'[1]LISTADO ATM'!$A$2:$B$822,2,0)</f>
        <v xml:space="preserve">ATM Autoservicio El Jaya (SFM) </v>
      </c>
      <c r="D60" s="130" t="s">
        <v>2536</v>
      </c>
      <c r="E60" s="136">
        <v>3335965934</v>
      </c>
      <c r="F60" s="116"/>
    </row>
    <row r="61" spans="1:8" s="105" customFormat="1" ht="18" x14ac:dyDescent="0.25">
      <c r="A61" s="133" t="str">
        <f>VLOOKUP(B61,'[1]LISTADO ATM'!$A$2:$C$822,3,0)</f>
        <v>NORTE</v>
      </c>
      <c r="B61" s="142">
        <v>380</v>
      </c>
      <c r="C61" s="136" t="str">
        <f>VLOOKUP(B61,'[1]LISTADO ATM'!$A$2:$B$822,2,0)</f>
        <v xml:space="preserve">ATM Oficina Navarrete </v>
      </c>
      <c r="D61" s="130" t="s">
        <v>2536</v>
      </c>
      <c r="E61" s="136">
        <v>3335965943</v>
      </c>
      <c r="F61" s="116"/>
    </row>
    <row r="62" spans="1:8" s="105" customFormat="1" ht="18.75" customHeight="1" x14ac:dyDescent="0.25">
      <c r="A62" s="133" t="str">
        <f>VLOOKUP(B62,'[1]LISTADO ATM'!$A$2:$C$822,3,0)</f>
        <v>NORTE</v>
      </c>
      <c r="B62" s="142">
        <v>256</v>
      </c>
      <c r="C62" s="136" t="str">
        <f>VLOOKUP(B62,'[1]LISTADO ATM'!$A$2:$B$822,2,0)</f>
        <v xml:space="preserve">ATM Oficina Licey Al Medio </v>
      </c>
      <c r="D62" s="130" t="s">
        <v>2536</v>
      </c>
      <c r="E62" s="136">
        <v>3335965840</v>
      </c>
      <c r="F62" s="116"/>
      <c r="G62" s="109"/>
      <c r="H62" s="109"/>
    </row>
    <row r="63" spans="1:8" ht="18" x14ac:dyDescent="0.25">
      <c r="A63" s="133" t="str">
        <f>VLOOKUP(B63,'[1]LISTADO ATM'!$A$2:$C$822,3,0)</f>
        <v>ESTE</v>
      </c>
      <c r="B63" s="141">
        <v>117</v>
      </c>
      <c r="C63" s="136" t="str">
        <f>VLOOKUP(B63,'[1]LISTADO ATM'!$A$2:$B$822,2,0)</f>
        <v xml:space="preserve">ATM Oficina El Seybo </v>
      </c>
      <c r="D63" s="130" t="s">
        <v>2536</v>
      </c>
      <c r="E63" s="136">
        <v>3335966027</v>
      </c>
      <c r="F63" s="116"/>
      <c r="G63" s="109"/>
      <c r="H63" s="109"/>
    </row>
    <row r="64" spans="1:8" s="109" customFormat="1" ht="18" x14ac:dyDescent="0.25">
      <c r="A64" s="133" t="str">
        <f>VLOOKUP(B64,'[1]LISTADO ATM'!$A$2:$C$822,3,0)</f>
        <v>NORTE</v>
      </c>
      <c r="B64" s="141">
        <v>388</v>
      </c>
      <c r="C64" s="136" t="str">
        <f>VLOOKUP(B64,'[1]LISTADO ATM'!$A$2:$B$822,2,0)</f>
        <v xml:space="preserve">ATM Multicentro La Sirena Puerto Plata </v>
      </c>
      <c r="D64" s="130" t="s">
        <v>2536</v>
      </c>
      <c r="E64" s="136">
        <v>3335966069</v>
      </c>
      <c r="F64" s="116"/>
    </row>
    <row r="65" spans="1:6" s="109" customFormat="1" ht="18.75" customHeight="1" x14ac:dyDescent="0.25">
      <c r="A65" s="133" t="str">
        <f>VLOOKUP(B65,'[1]LISTADO ATM'!$A$2:$C$822,3,0)</f>
        <v>NORTE</v>
      </c>
      <c r="B65" s="141">
        <v>877</v>
      </c>
      <c r="C65" s="136" t="str">
        <f>VLOOKUP(B65,'[1]LISTADO ATM'!$A$2:$B$822,2,0)</f>
        <v xml:space="preserve">ATM Estación Los Samanes (Ranchito, La Vega) </v>
      </c>
      <c r="D65" s="130" t="s">
        <v>2536</v>
      </c>
      <c r="E65" s="150">
        <v>3335964313</v>
      </c>
      <c r="F65" s="116"/>
    </row>
    <row r="66" spans="1:6" s="109" customFormat="1" ht="18.75" customHeight="1" x14ac:dyDescent="0.25">
      <c r="A66" s="133" t="str">
        <f>VLOOKUP(B66,'[1]LISTADO ATM'!$A$2:$C$822,3,0)</f>
        <v>DISTRITO NACIONAL</v>
      </c>
      <c r="B66" s="141">
        <v>85</v>
      </c>
      <c r="C66" s="136" t="str">
        <f>VLOOKUP(B66,'[1]LISTADO ATM'!$A$2:$B$822,2,0)</f>
        <v xml:space="preserve">ATM Oficina San Isidro (Fuerza Aérea) </v>
      </c>
      <c r="D66" s="130" t="s">
        <v>2536</v>
      </c>
      <c r="E66" s="150">
        <v>3335966094</v>
      </c>
      <c r="F66" s="116"/>
    </row>
    <row r="67" spans="1:6" s="109" customFormat="1" ht="18" x14ac:dyDescent="0.25">
      <c r="A67" s="133" t="str">
        <f>VLOOKUP(B67,'[1]LISTADO ATM'!$A$2:$C$822,3,0)</f>
        <v>NORTE</v>
      </c>
      <c r="B67" s="141">
        <v>97</v>
      </c>
      <c r="C67" s="136" t="str">
        <f>VLOOKUP(B67,'[1]LISTADO ATM'!$A$2:$B$822,2,0)</f>
        <v xml:space="preserve">ATM Oficina Villa Riva </v>
      </c>
      <c r="D67" s="130" t="s">
        <v>2536</v>
      </c>
      <c r="E67" s="150">
        <v>3335966011</v>
      </c>
    </row>
    <row r="68" spans="1:6" ht="18" customHeight="1" x14ac:dyDescent="0.25">
      <c r="A68" s="133" t="str">
        <f>VLOOKUP(B68,'[1]LISTADO ATM'!$A$2:$C$822,3,0)</f>
        <v>DISTRITO NACIONAL</v>
      </c>
      <c r="B68" s="141">
        <v>628</v>
      </c>
      <c r="C68" s="136" t="str">
        <f>VLOOKUP(B68,'[1]LISTADO ATM'!$A$2:$B$822,2,0)</f>
        <v xml:space="preserve">ATM Autobanco San Isidro </v>
      </c>
      <c r="D68" s="130"/>
      <c r="E68" s="150" t="s">
        <v>2631</v>
      </c>
    </row>
    <row r="69" spans="1:6" ht="18" customHeight="1" x14ac:dyDescent="0.25">
      <c r="A69" s="160"/>
      <c r="B69" s="141"/>
      <c r="C69" s="136" t="e">
        <f>VLOOKUP(B69,'[1]LISTADO ATM'!$A$2:$B$822,2,0)</f>
        <v>#N/A</v>
      </c>
      <c r="D69" s="130"/>
      <c r="E69" s="136"/>
    </row>
    <row r="70" spans="1:6" ht="18" customHeight="1" thickBot="1" x14ac:dyDescent="0.3">
      <c r="A70" s="119" t="s">
        <v>2468</v>
      </c>
      <c r="B70" s="149">
        <f>COUNT(B59:B69)</f>
        <v>10</v>
      </c>
      <c r="C70" s="188"/>
      <c r="D70" s="189"/>
      <c r="E70" s="190"/>
    </row>
    <row r="71" spans="1:6" ht="15.75" thickBot="1" x14ac:dyDescent="0.3">
      <c r="A71" s="116"/>
      <c r="B71" s="144"/>
      <c r="C71" s="116"/>
      <c r="D71" s="116"/>
      <c r="E71" s="121"/>
    </row>
    <row r="72" spans="1:6" ht="18.75" customHeight="1" thickBot="1" x14ac:dyDescent="0.3">
      <c r="A72" s="180" t="s">
        <v>2469</v>
      </c>
      <c r="B72" s="181"/>
      <c r="C72" s="181"/>
      <c r="D72" s="181"/>
      <c r="E72" s="182"/>
    </row>
    <row r="73" spans="1:6" ht="18" customHeight="1" x14ac:dyDescent="0.25">
      <c r="A73" s="118" t="s">
        <v>15</v>
      </c>
      <c r="B73" s="126" t="s">
        <v>2412</v>
      </c>
      <c r="C73" s="118" t="s">
        <v>46</v>
      </c>
      <c r="D73" s="118" t="s">
        <v>2415</v>
      </c>
      <c r="E73" s="126" t="s">
        <v>2413</v>
      </c>
    </row>
    <row r="74" spans="1:6" ht="18" customHeight="1" x14ac:dyDescent="0.25">
      <c r="A74" s="162" t="str">
        <f>VLOOKUP(B74,'[1]LISTADO ATM'!$A$2:$C$822,3,0)</f>
        <v>SUR</v>
      </c>
      <c r="B74" s="142">
        <v>677</v>
      </c>
      <c r="C74" s="146" t="str">
        <f>VLOOKUP(B74,'[1]LISTADO ATM'!$A$2:$B$822,2,0)</f>
        <v>ATM PBG Villa Jaragua</v>
      </c>
      <c r="D74" s="129" t="s">
        <v>2433</v>
      </c>
      <c r="E74" s="150">
        <v>3335965228</v>
      </c>
    </row>
    <row r="75" spans="1:6" ht="18" x14ac:dyDescent="0.25">
      <c r="A75" s="133" t="str">
        <f>VLOOKUP(B75,'[1]LISTADO ATM'!$A$2:$C$822,3,0)</f>
        <v>SUR</v>
      </c>
      <c r="B75" s="142">
        <v>751</v>
      </c>
      <c r="C75" s="146" t="str">
        <f>VLOOKUP(B75,'[1]LISTADO ATM'!$A$2:$B$822,2,0)</f>
        <v>ATM Eco Petroleo Camilo</v>
      </c>
      <c r="D75" s="163" t="s">
        <v>2433</v>
      </c>
      <c r="E75" s="150">
        <v>3335965455</v>
      </c>
    </row>
    <row r="76" spans="1:6" ht="18.75" customHeight="1" x14ac:dyDescent="0.25">
      <c r="A76" s="133" t="str">
        <f>VLOOKUP(B76,'[1]LISTADO ATM'!$A$2:$C$822,3,0)</f>
        <v>SUR</v>
      </c>
      <c r="B76" s="142">
        <v>829</v>
      </c>
      <c r="C76" s="146" t="str">
        <f>VLOOKUP(B76,'[1]LISTADO ATM'!$A$2:$B$822,2,0)</f>
        <v xml:space="preserve">ATM UNP Multicentro Sirena Baní </v>
      </c>
      <c r="D76" s="163" t="s">
        <v>2433</v>
      </c>
      <c r="E76" s="150">
        <v>3335965509</v>
      </c>
    </row>
    <row r="77" spans="1:6" ht="18.75" customHeight="1" x14ac:dyDescent="0.25">
      <c r="A77" s="133" t="str">
        <f>VLOOKUP(B77,'[1]LISTADO ATM'!$A$2:$C$822,3,0)</f>
        <v>DISTRITO NACIONAL</v>
      </c>
      <c r="B77" s="142">
        <v>672</v>
      </c>
      <c r="C77" s="146" t="str">
        <f>VLOOKUP(B77,'[1]LISTADO ATM'!$A$2:$B$822,2,0)</f>
        <v>ATM Destacamento Policía Nacional La Victoria</v>
      </c>
      <c r="D77" s="163" t="s">
        <v>2433</v>
      </c>
      <c r="E77" s="150">
        <v>3335965544</v>
      </c>
    </row>
    <row r="78" spans="1:6" ht="18.75" customHeight="1" x14ac:dyDescent="0.25">
      <c r="A78" s="133" t="str">
        <f>VLOOKUP(B78,'[1]LISTADO ATM'!$A$2:$C$822,3,0)</f>
        <v>ESTE</v>
      </c>
      <c r="B78" s="142">
        <v>963</v>
      </c>
      <c r="C78" s="146" t="str">
        <f>VLOOKUP(B78,'[1]LISTADO ATM'!$A$2:$B$822,2,0)</f>
        <v xml:space="preserve">ATM Multiplaza La Romana </v>
      </c>
      <c r="D78" s="163" t="s">
        <v>2433</v>
      </c>
      <c r="E78" s="150">
        <v>3335965560</v>
      </c>
    </row>
    <row r="79" spans="1:6" ht="18.75" customHeight="1" x14ac:dyDescent="0.25">
      <c r="A79" s="133" t="str">
        <f>VLOOKUP(B79,'[1]LISTADO ATM'!$A$2:$C$822,3,0)</f>
        <v>DISTRITO NACIONAL</v>
      </c>
      <c r="B79" s="142">
        <v>318</v>
      </c>
      <c r="C79" s="146" t="str">
        <f>VLOOKUP(B79,'[1]LISTADO ATM'!$A$2:$B$822,2,0)</f>
        <v>ATM Autoservicio Lope de Vega</v>
      </c>
      <c r="D79" s="163" t="s">
        <v>2433</v>
      </c>
      <c r="E79" s="150">
        <v>3335965644</v>
      </c>
    </row>
    <row r="80" spans="1:6" ht="18.75" customHeight="1" x14ac:dyDescent="0.25">
      <c r="A80" s="133" t="str">
        <f>VLOOKUP(B80,'[1]LISTADO ATM'!$A$2:$C$822,3,0)</f>
        <v>DISTRITO NACIONAL</v>
      </c>
      <c r="B80" s="142">
        <v>331</v>
      </c>
      <c r="C80" s="146" t="str">
        <f>VLOOKUP(B80,'[1]LISTADO ATM'!$A$2:$B$822,2,0)</f>
        <v>ATM Ayuntamiento Sto. Dgo. Este</v>
      </c>
      <c r="D80" s="163" t="s">
        <v>2433</v>
      </c>
      <c r="E80" s="150">
        <v>3335965654</v>
      </c>
    </row>
    <row r="81" spans="1:5" ht="18" x14ac:dyDescent="0.25">
      <c r="A81" s="133" t="str">
        <f>VLOOKUP(B81,'[1]LISTADO ATM'!$A$2:$C$822,3,0)</f>
        <v>DISTRITO NACIONAL</v>
      </c>
      <c r="B81" s="142">
        <v>738</v>
      </c>
      <c r="C81" s="146" t="str">
        <f>VLOOKUP(B81,'[1]LISTADO ATM'!$A$2:$B$822,2,0)</f>
        <v xml:space="preserve">ATM Zona Franca Los Alcarrizos </v>
      </c>
      <c r="D81" s="163" t="s">
        <v>2433</v>
      </c>
      <c r="E81" s="150">
        <v>3335965788</v>
      </c>
    </row>
    <row r="82" spans="1:5" s="116" customFormat="1" ht="18.75" customHeight="1" x14ac:dyDescent="0.25">
      <c r="A82" s="133" t="str">
        <f>VLOOKUP(B82,'[1]LISTADO ATM'!$A$2:$C$822,3,0)</f>
        <v>DISTRITO NACIONAL</v>
      </c>
      <c r="B82" s="142">
        <v>708</v>
      </c>
      <c r="C82" s="146" t="str">
        <f>VLOOKUP(B82,'[1]LISTADO ATM'!$A$2:$B$822,2,0)</f>
        <v xml:space="preserve">ATM El Vestir De Hoy </v>
      </c>
      <c r="D82" s="163" t="s">
        <v>2433</v>
      </c>
      <c r="E82" s="150">
        <v>3335965797</v>
      </c>
    </row>
    <row r="83" spans="1:5" ht="18.75" customHeight="1" x14ac:dyDescent="0.25">
      <c r="A83" s="133" t="str">
        <f>VLOOKUP(B83,'[1]LISTADO ATM'!$A$2:$C$822,3,0)</f>
        <v>DISTRITO NACIONAL</v>
      </c>
      <c r="B83" s="142">
        <v>551</v>
      </c>
      <c r="C83" s="146" t="str">
        <f>VLOOKUP(B83,'[1]LISTADO ATM'!$A$2:$B$822,2,0)</f>
        <v xml:space="preserve">ATM Oficina Padre Castellanos </v>
      </c>
      <c r="D83" s="163" t="s">
        <v>2433</v>
      </c>
      <c r="E83" s="150">
        <v>3335965798</v>
      </c>
    </row>
    <row r="84" spans="1:5" ht="18" x14ac:dyDescent="0.25">
      <c r="A84" s="133" t="str">
        <f>VLOOKUP(B84,'[1]LISTADO ATM'!$A$2:$C$822,3,0)</f>
        <v>DISTRITO NACIONAL</v>
      </c>
      <c r="B84" s="142">
        <v>697</v>
      </c>
      <c r="C84" s="146" t="str">
        <f>VLOOKUP(B84,'[1]LISTADO ATM'!$A$2:$B$822,2,0)</f>
        <v>ATM Hipermercado Olé Ciudad Juan Bosch</v>
      </c>
      <c r="D84" s="163" t="s">
        <v>2433</v>
      </c>
      <c r="E84" s="150">
        <v>3335965814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409</v>
      </c>
      <c r="C85" s="146" t="str">
        <f>VLOOKUP(B85,'[1]LISTADO ATM'!$A$2:$B$822,2,0)</f>
        <v xml:space="preserve">ATM Oficina Las Palmas de Herrera I </v>
      </c>
      <c r="D85" s="163" t="s">
        <v>2433</v>
      </c>
      <c r="E85" s="150">
        <v>3335965820</v>
      </c>
    </row>
    <row r="86" spans="1:5" ht="18" x14ac:dyDescent="0.25">
      <c r="A86" s="133" t="str">
        <f>VLOOKUP(B86,'[1]LISTADO ATM'!$A$2:$C$822,3,0)</f>
        <v>NORTE</v>
      </c>
      <c r="B86" s="142">
        <v>292</v>
      </c>
      <c r="C86" s="146" t="str">
        <f>VLOOKUP(B86,'[1]LISTADO ATM'!$A$2:$B$822,2,0)</f>
        <v xml:space="preserve">ATM UNP Castañuelas (Montecristi) </v>
      </c>
      <c r="D86" s="163" t="s">
        <v>2433</v>
      </c>
      <c r="E86" s="150">
        <v>3335965825</v>
      </c>
    </row>
    <row r="87" spans="1:5" ht="18" customHeight="1" x14ac:dyDescent="0.25">
      <c r="A87" s="133" t="str">
        <f>VLOOKUP(B87,'[1]LISTADO ATM'!$A$2:$C$822,3,0)</f>
        <v>ESTE</v>
      </c>
      <c r="B87" s="142">
        <v>114</v>
      </c>
      <c r="C87" s="146" t="str">
        <f>VLOOKUP(B87,'[1]LISTADO ATM'!$A$2:$B$822,2,0)</f>
        <v xml:space="preserve">ATM Oficina Hato Mayor </v>
      </c>
      <c r="D87" s="163" t="s">
        <v>2433</v>
      </c>
      <c r="E87" s="150">
        <v>3335965890</v>
      </c>
    </row>
    <row r="88" spans="1:5" ht="18.75" customHeight="1" x14ac:dyDescent="0.25">
      <c r="A88" s="133" t="str">
        <f>VLOOKUP(B88,'[1]LISTADO ATM'!$A$2:$C$822,3,0)</f>
        <v>DISTRITO NACIONAL</v>
      </c>
      <c r="B88" s="142">
        <v>235</v>
      </c>
      <c r="C88" s="146" t="str">
        <f>VLOOKUP(B88,'[1]LISTADO ATM'!$A$2:$B$822,2,0)</f>
        <v xml:space="preserve">ATM Oficina Multicentro La Sirena San Isidro </v>
      </c>
      <c r="D88" s="163" t="s">
        <v>2433</v>
      </c>
      <c r="E88" s="150">
        <v>3335965891</v>
      </c>
    </row>
    <row r="89" spans="1:5" ht="18.75" customHeight="1" x14ac:dyDescent="0.25">
      <c r="A89" s="133" t="str">
        <f>VLOOKUP(B89,'[1]LISTADO ATM'!$A$2:$C$822,3,0)</f>
        <v>DISTRITO NACIONAL</v>
      </c>
      <c r="B89" s="142">
        <v>717</v>
      </c>
      <c r="C89" s="146" t="str">
        <f>VLOOKUP(B89,'[1]LISTADO ATM'!$A$2:$B$822,2,0)</f>
        <v xml:space="preserve">ATM Oficina Los Alcarrizos </v>
      </c>
      <c r="D89" s="163" t="s">
        <v>2433</v>
      </c>
      <c r="E89" s="150">
        <v>3335965900</v>
      </c>
    </row>
    <row r="90" spans="1:5" ht="18" customHeight="1" x14ac:dyDescent="0.25">
      <c r="A90" s="133" t="str">
        <f>VLOOKUP(B90,'[1]LISTADO ATM'!$A$2:$C$822,3,0)</f>
        <v>DISTRITO NACIONAL</v>
      </c>
      <c r="B90" s="142">
        <v>813</v>
      </c>
      <c r="C90" s="146" t="str">
        <f>VLOOKUP(B90,'[1]LISTADO ATM'!$A$2:$B$822,2,0)</f>
        <v>ATM Oficina Occidental Mall</v>
      </c>
      <c r="D90" s="163" t="s">
        <v>2433</v>
      </c>
      <c r="E90" s="150">
        <v>3335965902</v>
      </c>
    </row>
    <row r="91" spans="1:5" ht="18.75" customHeight="1" x14ac:dyDescent="0.25">
      <c r="A91" s="133" t="str">
        <f>VLOOKUP(B91,'[1]LISTADO ATM'!$A$2:$C$822,3,0)</f>
        <v>DISTRITO NACIONAL</v>
      </c>
      <c r="B91" s="142">
        <v>823</v>
      </c>
      <c r="C91" s="146" t="str">
        <f>VLOOKUP(B91,'[1]LISTADO ATM'!$A$2:$B$822,2,0)</f>
        <v xml:space="preserve">ATM UNP El Carril (Haina) </v>
      </c>
      <c r="D91" s="163" t="s">
        <v>2433</v>
      </c>
      <c r="E91" s="150">
        <v>3335965903</v>
      </c>
    </row>
    <row r="92" spans="1:5" ht="18.75" customHeight="1" x14ac:dyDescent="0.25">
      <c r="A92" s="133" t="str">
        <f>VLOOKUP(B92,'[1]LISTADO ATM'!$A$2:$C$822,3,0)</f>
        <v>DISTRITO NACIONAL</v>
      </c>
      <c r="B92" s="142">
        <v>896</v>
      </c>
      <c r="C92" s="146" t="str">
        <f>VLOOKUP(B92,'[1]LISTADO ATM'!$A$2:$B$822,2,0)</f>
        <v xml:space="preserve">ATM Campamento Militar 16 de Agosto I </v>
      </c>
      <c r="D92" s="163" t="s">
        <v>2433</v>
      </c>
      <c r="E92" s="150">
        <v>3335965905</v>
      </c>
    </row>
    <row r="93" spans="1:5" ht="18" x14ac:dyDescent="0.25">
      <c r="A93" s="133" t="str">
        <f>VLOOKUP(B93,'[1]LISTADO ATM'!$A$2:$C$822,3,0)</f>
        <v>DISTRITO NACIONAL</v>
      </c>
      <c r="B93" s="142">
        <v>797</v>
      </c>
      <c r="C93" s="146" t="str">
        <f>VLOOKUP(B93,'[1]LISTADO ATM'!$A$2:$B$822,2,0)</f>
        <v>ATM Dirección de Jubilaciones y Pensiones</v>
      </c>
      <c r="D93" s="163" t="s">
        <v>2433</v>
      </c>
      <c r="E93" s="150">
        <v>3335965922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363</v>
      </c>
      <c r="C94" s="146" t="str">
        <f>VLOOKUP(B94,'[1]LISTADO ATM'!$A$2:$B$822,2,0)</f>
        <v>ATM S/M Bravo Villa Mella</v>
      </c>
      <c r="D94" s="163" t="s">
        <v>2433</v>
      </c>
      <c r="E94" s="150">
        <v>3335965925</v>
      </c>
    </row>
    <row r="95" spans="1:5" ht="18" x14ac:dyDescent="0.25">
      <c r="A95" s="133" t="str">
        <f>VLOOKUP(B95,'[1]LISTADO ATM'!$A$2:$C$822,3,0)</f>
        <v>DISTRITO NACIONAL</v>
      </c>
      <c r="B95" s="142">
        <v>983</v>
      </c>
      <c r="C95" s="146" t="str">
        <f>VLOOKUP(B95,'[1]LISTADO ATM'!$A$2:$B$822,2,0)</f>
        <v xml:space="preserve">ATM Bravo República de Colombia </v>
      </c>
      <c r="D95" s="163" t="s">
        <v>2433</v>
      </c>
      <c r="E95" s="150">
        <v>3335965928</v>
      </c>
    </row>
    <row r="96" spans="1:5" ht="18.75" customHeight="1" x14ac:dyDescent="0.25">
      <c r="A96" s="133" t="str">
        <f>VLOOKUP(B96,'[1]LISTADO ATM'!$A$2:$C$822,3,0)</f>
        <v>ESTE</v>
      </c>
      <c r="B96" s="142">
        <v>385</v>
      </c>
      <c r="C96" s="146" t="str">
        <f>VLOOKUP(B96,'[1]LISTADO ATM'!$A$2:$B$822,2,0)</f>
        <v xml:space="preserve">ATM Plaza Verón I </v>
      </c>
      <c r="D96" s="163" t="s">
        <v>2433</v>
      </c>
      <c r="E96" s="150">
        <v>3335965953</v>
      </c>
    </row>
    <row r="97" spans="1:5" ht="18" x14ac:dyDescent="0.25">
      <c r="A97" s="133" t="str">
        <f>VLOOKUP(B97,'[1]LISTADO ATM'!$A$2:$C$822,3,0)</f>
        <v>ESTE</v>
      </c>
      <c r="B97" s="142">
        <v>104</v>
      </c>
      <c r="C97" s="146" t="str">
        <f>VLOOKUP(B97,'[1]LISTADO ATM'!$A$2:$B$822,2,0)</f>
        <v xml:space="preserve">ATM Jumbo Higuey </v>
      </c>
      <c r="D97" s="163" t="s">
        <v>2433</v>
      </c>
      <c r="E97" s="150">
        <v>3335965964</v>
      </c>
    </row>
    <row r="98" spans="1:5" ht="18.75" customHeight="1" x14ac:dyDescent="0.25">
      <c r="A98" s="133" t="str">
        <f>VLOOKUP(B98,'[1]LISTADO ATM'!$A$2:$C$822,3,0)</f>
        <v>SUR</v>
      </c>
      <c r="B98" s="142">
        <v>512</v>
      </c>
      <c r="C98" s="146" t="str">
        <f>VLOOKUP(B98,'[1]LISTADO ATM'!$A$2:$B$822,2,0)</f>
        <v>ATM Plaza Jesús Ferreira</v>
      </c>
      <c r="D98" s="163" t="s">
        <v>2433</v>
      </c>
      <c r="E98" s="150">
        <v>3335965966</v>
      </c>
    </row>
    <row r="99" spans="1:5" ht="18.75" customHeight="1" x14ac:dyDescent="0.25">
      <c r="A99" s="133" t="str">
        <f>VLOOKUP(B99,'[1]LISTADO ATM'!$A$2:$C$822,3,0)</f>
        <v>NORTE</v>
      </c>
      <c r="B99" s="142">
        <v>728</v>
      </c>
      <c r="C99" s="146" t="str">
        <f>VLOOKUP(B99,'[1]LISTADO ATM'!$A$2:$B$822,2,0)</f>
        <v xml:space="preserve">ATM UNP La Vega Oficina Regional Norcentral </v>
      </c>
      <c r="D99" s="163" t="s">
        <v>2433</v>
      </c>
      <c r="E99" s="150">
        <v>3335965967</v>
      </c>
    </row>
    <row r="100" spans="1:5" ht="18" x14ac:dyDescent="0.25">
      <c r="A100" s="133" t="str">
        <f>VLOOKUP(B100,'[1]LISTADO ATM'!$A$2:$C$822,3,0)</f>
        <v>NORTE</v>
      </c>
      <c r="B100" s="142">
        <v>990</v>
      </c>
      <c r="C100" s="146" t="str">
        <f>VLOOKUP(B100,'[1]LISTADO ATM'!$A$2:$B$822,2,0)</f>
        <v xml:space="preserve">ATM Autoservicio Bonao II </v>
      </c>
      <c r="D100" s="163" t="s">
        <v>2433</v>
      </c>
      <c r="E100" s="150">
        <v>3335965968</v>
      </c>
    </row>
    <row r="101" spans="1:5" ht="18.75" customHeight="1" x14ac:dyDescent="0.25">
      <c r="A101" s="133" t="str">
        <f>VLOOKUP(B101,'[1]LISTADO ATM'!$A$2:$C$822,3,0)</f>
        <v>DISTRITO NACIONAL</v>
      </c>
      <c r="B101" s="142">
        <v>14</v>
      </c>
      <c r="C101" s="146" t="str">
        <f>VLOOKUP(B101,'[1]LISTADO ATM'!$A$2:$B$822,2,0)</f>
        <v xml:space="preserve">ATM Oficina Aeropuerto Las Américas I </v>
      </c>
      <c r="D101" s="163" t="s">
        <v>2433</v>
      </c>
      <c r="E101" s="150">
        <v>3335965987</v>
      </c>
    </row>
    <row r="102" spans="1:5" ht="18" x14ac:dyDescent="0.25">
      <c r="A102" s="133" t="str">
        <f>VLOOKUP(B102,'[1]LISTADO ATM'!$A$2:$C$822,3,0)</f>
        <v>SUR</v>
      </c>
      <c r="B102" s="142">
        <v>45</v>
      </c>
      <c r="C102" s="146" t="str">
        <f>VLOOKUP(B102,'[1]LISTADO ATM'!$A$2:$B$822,2,0)</f>
        <v xml:space="preserve">ATM Oficina Tamayo </v>
      </c>
      <c r="D102" s="163" t="s">
        <v>2433</v>
      </c>
      <c r="E102" s="150">
        <v>3335966042</v>
      </c>
    </row>
    <row r="103" spans="1:5" ht="18" x14ac:dyDescent="0.25">
      <c r="A103" s="133" t="str">
        <f>VLOOKUP(B103,'[1]LISTADO ATM'!$A$2:$C$822,3,0)</f>
        <v>SUR</v>
      </c>
      <c r="B103" s="142">
        <v>764</v>
      </c>
      <c r="C103" s="146" t="str">
        <f>VLOOKUP(B103,'[1]LISTADO ATM'!$A$2:$B$822,2,0)</f>
        <v xml:space="preserve">ATM Oficina Elías Piña </v>
      </c>
      <c r="D103" s="163" t="s">
        <v>2433</v>
      </c>
      <c r="E103" s="150">
        <v>3335965989</v>
      </c>
    </row>
    <row r="104" spans="1:5" ht="18" x14ac:dyDescent="0.25">
      <c r="A104" s="133" t="str">
        <f>VLOOKUP(B104,'[1]LISTADO ATM'!$A$2:$C$822,3,0)</f>
        <v>DISTRITO NACIONAL</v>
      </c>
      <c r="B104" s="142">
        <v>949</v>
      </c>
      <c r="C104" s="146" t="str">
        <f>VLOOKUP(B104,'[1]LISTADO ATM'!$A$2:$B$822,2,0)</f>
        <v xml:space="preserve">ATM S/M Bravo San Isidro Coral Mall </v>
      </c>
      <c r="D104" s="163" t="s">
        <v>2433</v>
      </c>
      <c r="E104" s="150">
        <v>3335965992</v>
      </c>
    </row>
    <row r="105" spans="1:5" ht="18" x14ac:dyDescent="0.25">
      <c r="A105" s="133" t="str">
        <f>VLOOKUP(B105,'[1]LISTADO ATM'!$A$2:$C$822,3,0)</f>
        <v>NORTE</v>
      </c>
      <c r="B105" s="142">
        <v>965</v>
      </c>
      <c r="C105" s="146" t="str">
        <f>VLOOKUP(B105,'[1]LISTADO ATM'!$A$2:$B$822,2,0)</f>
        <v xml:space="preserve">ATM S/M La Fuente FUN (Santiago) </v>
      </c>
      <c r="D105" s="163" t="s">
        <v>2433</v>
      </c>
      <c r="E105" s="150">
        <v>3335966007</v>
      </c>
    </row>
    <row r="106" spans="1:5" ht="18" x14ac:dyDescent="0.25">
      <c r="A106" s="133" t="str">
        <f>VLOOKUP(B106,'[1]LISTADO ATM'!$A$2:$C$822,3,0)</f>
        <v>ESTE</v>
      </c>
      <c r="B106" s="142">
        <v>158</v>
      </c>
      <c r="C106" s="146" t="str">
        <f>VLOOKUP(B106,'[1]LISTADO ATM'!$A$2:$B$822,2,0)</f>
        <v xml:space="preserve">ATM Oficina Romana Norte </v>
      </c>
      <c r="D106" s="163" t="s">
        <v>2433</v>
      </c>
      <c r="E106" s="150">
        <v>3335966014</v>
      </c>
    </row>
    <row r="107" spans="1:5" ht="18" x14ac:dyDescent="0.25">
      <c r="A107" s="133" t="str">
        <f>VLOOKUP(B107,'[1]LISTADO ATM'!$A$2:$C$822,3,0)</f>
        <v>DISTRITO NACIONAL</v>
      </c>
      <c r="B107" s="142">
        <v>889</v>
      </c>
      <c r="C107" s="146" t="str">
        <f>VLOOKUP(B107,'[1]LISTADO ATM'!$A$2:$B$822,2,0)</f>
        <v>ATM Oficina Plaza Lama Máximo Gómez II</v>
      </c>
      <c r="D107" s="163" t="s">
        <v>2433</v>
      </c>
      <c r="E107" s="150">
        <v>3335966021</v>
      </c>
    </row>
    <row r="108" spans="1:5" ht="18" x14ac:dyDescent="0.25">
      <c r="A108" s="133" t="str">
        <f>VLOOKUP(B108,'[1]LISTADO ATM'!$A$2:$C$822,3,0)</f>
        <v>SUR</v>
      </c>
      <c r="B108" s="142">
        <v>249</v>
      </c>
      <c r="C108" s="146" t="str">
        <f>VLOOKUP(B108,'[1]LISTADO ATM'!$A$2:$B$822,2,0)</f>
        <v xml:space="preserve">ATM Banco Agrícola Neiba </v>
      </c>
      <c r="D108" s="163" t="s">
        <v>2433</v>
      </c>
      <c r="E108" s="150">
        <v>3335966064</v>
      </c>
    </row>
    <row r="109" spans="1:5" ht="18" x14ac:dyDescent="0.25">
      <c r="A109" s="133" t="str">
        <f>VLOOKUP(B109,'[1]LISTADO ATM'!$A$2:$C$822,3,0)</f>
        <v>DISTRITO NACIONAL</v>
      </c>
      <c r="B109" s="142">
        <v>378</v>
      </c>
      <c r="C109" s="146" t="str">
        <f>VLOOKUP(B109,'[1]LISTADO ATM'!$A$2:$B$822,2,0)</f>
        <v>ATM UNP Villa Flores</v>
      </c>
      <c r="D109" s="163" t="s">
        <v>2433</v>
      </c>
      <c r="E109" s="150">
        <v>3335966066</v>
      </c>
    </row>
    <row r="110" spans="1:5" ht="18" x14ac:dyDescent="0.25">
      <c r="A110" s="133" t="str">
        <f>VLOOKUP(B110,'[1]LISTADO ATM'!$A$2:$C$822,3,0)</f>
        <v>DISTRITO NACIONAL</v>
      </c>
      <c r="B110" s="142">
        <v>234</v>
      </c>
      <c r="C110" s="146" t="str">
        <f>VLOOKUP(B110,'[1]LISTADO ATM'!$A$2:$B$822,2,0)</f>
        <v xml:space="preserve">ATM Oficina Boca Chica I </v>
      </c>
      <c r="D110" s="163" t="s">
        <v>2433</v>
      </c>
      <c r="E110" s="150">
        <v>3335966043</v>
      </c>
    </row>
    <row r="111" spans="1:5" ht="18" x14ac:dyDescent="0.25">
      <c r="A111" s="133" t="str">
        <f>VLOOKUP(B111,'[1]LISTADO ATM'!$A$2:$C$822,3,0)</f>
        <v>ESTE</v>
      </c>
      <c r="B111" s="142">
        <v>631</v>
      </c>
      <c r="C111" s="146" t="str">
        <f>VLOOKUP(B111,'[1]LISTADO ATM'!$A$2:$B$822,2,0)</f>
        <v xml:space="preserve">ATM ASOCODEQUI (San Pedro) </v>
      </c>
      <c r="D111" s="163" t="s">
        <v>2433</v>
      </c>
      <c r="E111" s="150">
        <v>3335966074</v>
      </c>
    </row>
    <row r="112" spans="1:5" ht="18" x14ac:dyDescent="0.25">
      <c r="A112" s="133" t="str">
        <f>VLOOKUP(B112,'[1]LISTADO ATM'!$A$2:$C$822,3,0)</f>
        <v>NORTE</v>
      </c>
      <c r="B112" s="142">
        <v>637</v>
      </c>
      <c r="C112" s="146" t="str">
        <f>VLOOKUP(B112,'[1]LISTADO ATM'!$A$2:$B$822,2,0)</f>
        <v xml:space="preserve">ATM UNP Monción </v>
      </c>
      <c r="D112" s="163" t="s">
        <v>2433</v>
      </c>
      <c r="E112" s="150">
        <v>3335966081</v>
      </c>
    </row>
    <row r="113" spans="1:5" ht="18" x14ac:dyDescent="0.25">
      <c r="A113" s="133" t="str">
        <f>VLOOKUP(B113,'[1]LISTADO ATM'!$A$2:$C$822,3,0)</f>
        <v>DISTRITO NACIONAL</v>
      </c>
      <c r="B113" s="142">
        <v>516</v>
      </c>
      <c r="C113" s="146" t="str">
        <f>VLOOKUP(B113,'[1]LISTADO ATM'!$A$2:$B$822,2,0)</f>
        <v xml:space="preserve">ATM Oficina Gascue </v>
      </c>
      <c r="D113" s="163" t="s">
        <v>2433</v>
      </c>
      <c r="E113" s="150">
        <v>3335966084</v>
      </c>
    </row>
    <row r="114" spans="1:5" ht="18" x14ac:dyDescent="0.25">
      <c r="A114" s="133" t="str">
        <f>VLOOKUP(B114,'[1]LISTADO ATM'!$A$2:$C$822,3,0)</f>
        <v>SUR</v>
      </c>
      <c r="B114" s="142">
        <v>582</v>
      </c>
      <c r="C114" s="146" t="str">
        <f>VLOOKUP(B114,'[1]LISTADO ATM'!$A$2:$B$822,2,0)</f>
        <v>ATM Estación Sabana Yegua</v>
      </c>
      <c r="D114" s="163" t="s">
        <v>2433</v>
      </c>
      <c r="E114" s="150">
        <v>3335966086</v>
      </c>
    </row>
    <row r="115" spans="1:5" ht="18" x14ac:dyDescent="0.25">
      <c r="A115" s="133" t="str">
        <f>VLOOKUP(B115,'[1]LISTADO ATM'!$A$2:$C$822,3,0)</f>
        <v>NORTE</v>
      </c>
      <c r="B115" s="142">
        <v>691</v>
      </c>
      <c r="C115" s="146" t="str">
        <f>VLOOKUP(B115,'[1]LISTADO ATM'!$A$2:$B$822,2,0)</f>
        <v>ATM Eco Petroleo Manzanillo</v>
      </c>
      <c r="D115" s="163" t="s">
        <v>2433</v>
      </c>
      <c r="E115" s="150">
        <v>3335966089</v>
      </c>
    </row>
    <row r="116" spans="1:5" ht="18.75" customHeight="1" x14ac:dyDescent="0.25">
      <c r="A116" s="133" t="str">
        <f>VLOOKUP(B116,'[1]LISTADO ATM'!$A$2:$C$822,3,0)</f>
        <v>NORTE</v>
      </c>
      <c r="B116" s="142">
        <v>985</v>
      </c>
      <c r="C116" s="146" t="str">
        <f>VLOOKUP(B116,'[1]LISTADO ATM'!$A$2:$B$822,2,0)</f>
        <v xml:space="preserve">ATM Oficina Dajabón II </v>
      </c>
      <c r="D116" s="163" t="s">
        <v>2433</v>
      </c>
      <c r="E116" s="150">
        <v>3335966091</v>
      </c>
    </row>
    <row r="117" spans="1:5" ht="18" x14ac:dyDescent="0.25">
      <c r="A117" s="133" t="str">
        <f>VLOOKUP(B117,'[1]LISTADO ATM'!$A$2:$C$822,3,0)</f>
        <v>DISTRITO NACIONAL</v>
      </c>
      <c r="B117" s="142">
        <v>415</v>
      </c>
      <c r="C117" s="146" t="str">
        <f>VLOOKUP(B117,'[1]LISTADO ATM'!$A$2:$B$822,2,0)</f>
        <v xml:space="preserve">ATM Autobanco San Martín I </v>
      </c>
      <c r="D117" s="163" t="s">
        <v>2433</v>
      </c>
      <c r="E117" s="150">
        <v>3335966100</v>
      </c>
    </row>
    <row r="118" spans="1:5" ht="18" x14ac:dyDescent="0.25">
      <c r="A118" s="133" t="str">
        <f>VLOOKUP(B118,'[1]LISTADO ATM'!$A$2:$C$822,3,0)</f>
        <v>NORTE</v>
      </c>
      <c r="B118" s="142">
        <v>606</v>
      </c>
      <c r="C118" s="146" t="str">
        <f>VLOOKUP(B118,'[1]LISTADO ATM'!$A$2:$B$822,2,0)</f>
        <v xml:space="preserve">ATM UNP Manolo Tavarez Justo </v>
      </c>
      <c r="D118" s="163" t="s">
        <v>2433</v>
      </c>
      <c r="E118" s="150">
        <v>3335966101</v>
      </c>
    </row>
    <row r="119" spans="1:5" ht="18" x14ac:dyDescent="0.25">
      <c r="A119" s="133" t="str">
        <f>VLOOKUP(B119,'[1]LISTADO ATM'!$A$2:$C$822,3,0)</f>
        <v>ESTE</v>
      </c>
      <c r="B119" s="142">
        <v>427</v>
      </c>
      <c r="C119" s="146" t="str">
        <f>VLOOKUP(B119,'[1]LISTADO ATM'!$A$2:$B$822,2,0)</f>
        <v xml:space="preserve">ATM Almacenes Iberia (Hato Mayor) </v>
      </c>
      <c r="D119" s="163" t="s">
        <v>2433</v>
      </c>
      <c r="E119" s="150">
        <v>3335966102</v>
      </c>
    </row>
    <row r="120" spans="1:5" ht="18" customHeight="1" x14ac:dyDescent="0.25">
      <c r="A120" s="133" t="str">
        <f>VLOOKUP(B120,'[1]LISTADO ATM'!$A$2:$C$822,3,0)</f>
        <v>NORTE</v>
      </c>
      <c r="B120" s="142">
        <v>796</v>
      </c>
      <c r="C120" s="146" t="str">
        <f>VLOOKUP(B120,'[1]LISTADO ATM'!$A$2:$B$822,2,0)</f>
        <v xml:space="preserve">ATM Oficina Plaza Ventura (Nagua) </v>
      </c>
      <c r="D120" s="163" t="s">
        <v>2433</v>
      </c>
      <c r="E120" s="150">
        <v>3335966103</v>
      </c>
    </row>
    <row r="121" spans="1:5" ht="18" x14ac:dyDescent="0.25">
      <c r="A121" s="133" t="str">
        <f>VLOOKUP(B121,'[1]LISTADO ATM'!$A$2:$C$822,3,0)</f>
        <v>SUR</v>
      </c>
      <c r="B121" s="142">
        <v>584</v>
      </c>
      <c r="C121" s="146" t="str">
        <f>VLOOKUP(B121,'[1]LISTADO ATM'!$A$2:$B$822,2,0)</f>
        <v xml:space="preserve">ATM Oficina San Cristóbal I </v>
      </c>
      <c r="D121" s="163" t="s">
        <v>2433</v>
      </c>
      <c r="E121" s="150">
        <v>3335966116</v>
      </c>
    </row>
    <row r="122" spans="1:5" ht="18" x14ac:dyDescent="0.25">
      <c r="A122" s="133" t="str">
        <f>VLOOKUP(B122,'[1]LISTADO ATM'!$A$2:$C$822,3,0)</f>
        <v>ESTE</v>
      </c>
      <c r="B122" s="142">
        <v>742</v>
      </c>
      <c r="C122" s="146" t="str">
        <f>VLOOKUP(B122,'[1]LISTADO ATM'!$A$2:$B$822,2,0)</f>
        <v xml:space="preserve">ATM Oficina Plaza del Rey (La Romana) </v>
      </c>
      <c r="D122" s="163" t="s">
        <v>2433</v>
      </c>
      <c r="E122" s="150">
        <v>3335966117</v>
      </c>
    </row>
    <row r="123" spans="1:5" ht="18.75" customHeight="1" x14ac:dyDescent="0.25">
      <c r="A123" s="133" t="str">
        <f>VLOOKUP(B123,'[1]LISTADO ATM'!$A$2:$C$822,3,0)</f>
        <v>NORTE</v>
      </c>
      <c r="B123" s="142">
        <v>40</v>
      </c>
      <c r="C123" s="146" t="str">
        <f>VLOOKUP(B123,'[1]LISTADO ATM'!$A$2:$B$822,2,0)</f>
        <v xml:space="preserve">ATM Oficina El Puñal </v>
      </c>
      <c r="D123" s="163" t="s">
        <v>2433</v>
      </c>
      <c r="E123" s="150">
        <v>3335966118</v>
      </c>
    </row>
    <row r="124" spans="1:5" ht="18" x14ac:dyDescent="0.25">
      <c r="A124" s="133" t="str">
        <f>VLOOKUP(B124,'[1]LISTADO ATM'!$A$2:$C$822,3,0)</f>
        <v>NORTE</v>
      </c>
      <c r="B124" s="142">
        <v>605</v>
      </c>
      <c r="C124" s="146" t="str">
        <f>VLOOKUP(B124,'[1]LISTADO ATM'!$A$2:$B$822,2,0)</f>
        <v xml:space="preserve">ATM Oficina Bonao I </v>
      </c>
      <c r="D124" s="163" t="s">
        <v>2433</v>
      </c>
      <c r="E124" s="150">
        <v>3335966120</v>
      </c>
    </row>
    <row r="125" spans="1:5" ht="18" x14ac:dyDescent="0.25">
      <c r="A125" s="133" t="str">
        <f>VLOOKUP(B125,'[1]LISTADO ATM'!$A$2:$C$822,3,0)</f>
        <v>DISTRITO NACIONAL</v>
      </c>
      <c r="B125" s="142">
        <v>410</v>
      </c>
      <c r="C125" s="146" t="str">
        <f>VLOOKUP(B125,'[1]LISTADO ATM'!$A$2:$B$822,2,0)</f>
        <v xml:space="preserve">ATM Oficina Las Palmas de Herrera II </v>
      </c>
      <c r="D125" s="163" t="s">
        <v>2433</v>
      </c>
      <c r="E125" s="150">
        <v>3335966123</v>
      </c>
    </row>
    <row r="126" spans="1:5" ht="18.75" customHeight="1" x14ac:dyDescent="0.25">
      <c r="A126" s="133" t="str">
        <f>VLOOKUP(B126,'[1]LISTADO ATM'!$A$2:$C$822,3,0)</f>
        <v>ESTE</v>
      </c>
      <c r="B126" s="142">
        <v>345</v>
      </c>
      <c r="C126" s="146" t="str">
        <f>VLOOKUP(B126,'[1]LISTADO ATM'!$A$2:$B$822,2,0)</f>
        <v>ATM Ofic. Yamasa II</v>
      </c>
      <c r="D126" s="163" t="s">
        <v>2433</v>
      </c>
      <c r="E126" s="150">
        <v>3335966230</v>
      </c>
    </row>
    <row r="127" spans="1:5" ht="18" x14ac:dyDescent="0.25">
      <c r="A127" s="133" t="str">
        <f>VLOOKUP(B127,'[1]LISTADO ATM'!$A$2:$C$822,3,0)</f>
        <v>DISTRITO NACIONAL</v>
      </c>
      <c r="B127" s="142">
        <v>564</v>
      </c>
      <c r="C127" s="146" t="str">
        <f>VLOOKUP(B127,'[1]LISTADO ATM'!$A$2:$B$822,2,0)</f>
        <v xml:space="preserve">ATM Ministerio de Agricultura </v>
      </c>
      <c r="D127" s="163" t="s">
        <v>2433</v>
      </c>
      <c r="E127" s="150">
        <v>3335966256</v>
      </c>
    </row>
    <row r="128" spans="1:5" ht="18" x14ac:dyDescent="0.25">
      <c r="A128" s="133" t="str">
        <f>VLOOKUP(B128,'[1]LISTADO ATM'!$A$2:$C$822,3,0)</f>
        <v>NORTE</v>
      </c>
      <c r="B128" s="142">
        <v>372</v>
      </c>
      <c r="C128" s="146" t="str">
        <f>VLOOKUP(B128,'[1]LISTADO ATM'!$A$2:$B$822,2,0)</f>
        <v>ATM Oficina Sánchez II</v>
      </c>
      <c r="D128" s="163" t="s">
        <v>2433</v>
      </c>
      <c r="E128" s="150">
        <v>3335966281</v>
      </c>
    </row>
    <row r="129" spans="1:5" ht="18" x14ac:dyDescent="0.25">
      <c r="A129" s="133" t="str">
        <f>VLOOKUP(B129,'[1]LISTADO ATM'!$A$2:$C$822,3,0)</f>
        <v>ESTE</v>
      </c>
      <c r="B129" s="142">
        <v>772</v>
      </c>
      <c r="C129" s="146" t="str">
        <f>VLOOKUP(B129,'[1]LISTADO ATM'!$A$2:$B$822,2,0)</f>
        <v xml:space="preserve">ATM UNP Yamasá </v>
      </c>
      <c r="D129" s="163" t="s">
        <v>2433</v>
      </c>
      <c r="E129" s="150">
        <v>3335966563</v>
      </c>
    </row>
    <row r="130" spans="1:5" ht="18" x14ac:dyDescent="0.25">
      <c r="A130" s="133" t="str">
        <f>VLOOKUP(B130,'[1]LISTADO ATM'!$A$2:$C$822,3,0)</f>
        <v>DISTRITO NACIONAL</v>
      </c>
      <c r="B130" s="142">
        <v>23</v>
      </c>
      <c r="C130" s="146" t="str">
        <f>VLOOKUP(B130,'[1]LISTADO ATM'!$A$2:$B$822,2,0)</f>
        <v xml:space="preserve">ATM Oficina México </v>
      </c>
      <c r="D130" s="163" t="s">
        <v>2433</v>
      </c>
      <c r="E130" s="150">
        <v>3335966579</v>
      </c>
    </row>
    <row r="131" spans="1:5" ht="18" x14ac:dyDescent="0.25">
      <c r="A131" s="133" t="str">
        <f>VLOOKUP(B131,'[1]LISTADO ATM'!$A$2:$C$822,3,0)</f>
        <v>DISTRITO NACIONAL</v>
      </c>
      <c r="B131" s="142">
        <v>590</v>
      </c>
      <c r="C131" s="146" t="str">
        <f>VLOOKUP(B131,'[1]LISTADO ATM'!$A$2:$B$822,2,0)</f>
        <v xml:space="preserve">ATM Olé Aut. Las Américas </v>
      </c>
      <c r="D131" s="163" t="s">
        <v>2433</v>
      </c>
      <c r="E131" s="150">
        <v>3335966601</v>
      </c>
    </row>
    <row r="132" spans="1:5" ht="18" x14ac:dyDescent="0.25">
      <c r="A132" s="133" t="str">
        <f>VLOOKUP(B132,'[1]LISTADO ATM'!$A$2:$C$822,3,0)</f>
        <v>DISTRITO NACIONAL</v>
      </c>
      <c r="B132" s="142">
        <v>743</v>
      </c>
      <c r="C132" s="146" t="str">
        <f>VLOOKUP(B132,'[1]LISTADO ATM'!$A$2:$B$822,2,0)</f>
        <v xml:space="preserve">ATM Oficina Los Frailes </v>
      </c>
      <c r="D132" s="163" t="s">
        <v>2433</v>
      </c>
      <c r="E132" s="150">
        <v>3335966699</v>
      </c>
    </row>
    <row r="133" spans="1:5" ht="18" x14ac:dyDescent="0.25">
      <c r="A133" s="133" t="str">
        <f>VLOOKUP(B133,'[1]LISTADO ATM'!$A$2:$C$822,3,0)</f>
        <v>NORTE</v>
      </c>
      <c r="B133" s="142">
        <v>189</v>
      </c>
      <c r="C133" s="146" t="str">
        <f>VLOOKUP(B133,'[1]LISTADO ATM'!$A$2:$B$822,2,0)</f>
        <v xml:space="preserve">ATM Comando Regional Cibao Central P.N. </v>
      </c>
      <c r="D133" s="163" t="s">
        <v>2433</v>
      </c>
      <c r="E133" s="150">
        <v>3335966707</v>
      </c>
    </row>
    <row r="134" spans="1:5" ht="18" x14ac:dyDescent="0.25">
      <c r="A134" s="133" t="str">
        <f>VLOOKUP(B134,'[1]LISTADO ATM'!$A$2:$C$822,3,0)</f>
        <v>DISTRITO NACIONAL</v>
      </c>
      <c r="B134" s="142">
        <v>325</v>
      </c>
      <c r="C134" s="146" t="str">
        <f>VLOOKUP(B134,'[1]LISTADO ATM'!$A$2:$B$822,2,0)</f>
        <v>ATM Casa Edwin</v>
      </c>
      <c r="D134" s="163" t="s">
        <v>2433</v>
      </c>
      <c r="E134" s="150">
        <v>3335966720</v>
      </c>
    </row>
    <row r="135" spans="1:5" ht="18" x14ac:dyDescent="0.25">
      <c r="A135" s="133" t="str">
        <f>VLOOKUP(B135,'[1]LISTADO ATM'!$A$2:$C$822,3,0)</f>
        <v>NORTE</v>
      </c>
      <c r="B135" s="142">
        <v>775</v>
      </c>
      <c r="C135" s="146" t="str">
        <f>VLOOKUP(B135,'[1]LISTADO ATM'!$A$2:$B$822,2,0)</f>
        <v xml:space="preserve">ATM S/M Lilo (Montecristi) </v>
      </c>
      <c r="D135" s="163" t="s">
        <v>2433</v>
      </c>
      <c r="E135" s="150">
        <v>3335966728</v>
      </c>
    </row>
    <row r="136" spans="1:5" ht="18" x14ac:dyDescent="0.25">
      <c r="A136" s="133" t="str">
        <f>VLOOKUP(B136,'[1]LISTADO ATM'!$A$2:$C$822,3,0)</f>
        <v>NORTE</v>
      </c>
      <c r="B136" s="142">
        <v>154</v>
      </c>
      <c r="C136" s="146" t="str">
        <f>VLOOKUP(B136,'[1]LISTADO ATM'!$A$2:$B$822,2,0)</f>
        <v xml:space="preserve">ATM Oficina Sánchez </v>
      </c>
      <c r="D136" s="163" t="s">
        <v>2433</v>
      </c>
      <c r="E136" s="150">
        <v>3335966977</v>
      </c>
    </row>
    <row r="137" spans="1:5" ht="18.75" customHeight="1" x14ac:dyDescent="0.25">
      <c r="A137" s="133" t="str">
        <f>VLOOKUP(B137,'[1]LISTADO ATM'!$A$2:$C$822,3,0)</f>
        <v>SUR</v>
      </c>
      <c r="B137" s="142">
        <v>48</v>
      </c>
      <c r="C137" s="146" t="str">
        <f>VLOOKUP(B137,'[1]LISTADO ATM'!$A$2:$B$822,2,0)</f>
        <v xml:space="preserve">ATM Autoservicio Neiba I </v>
      </c>
      <c r="D137" s="163" t="s">
        <v>2433</v>
      </c>
      <c r="E137" s="150">
        <v>3335967194</v>
      </c>
    </row>
    <row r="138" spans="1:5" ht="18" x14ac:dyDescent="0.25">
      <c r="A138" s="133" t="str">
        <f>VLOOKUP(B138,'[1]LISTADO ATM'!$A$2:$C$822,3,0)</f>
        <v>DISTRITO NACIONAL</v>
      </c>
      <c r="B138" s="142">
        <v>734</v>
      </c>
      <c r="C138" s="146" t="str">
        <f>VLOOKUP(B138,'[1]LISTADO ATM'!$A$2:$B$822,2,0)</f>
        <v xml:space="preserve">ATM Oficina Independencia I </v>
      </c>
      <c r="D138" s="163" t="s">
        <v>2433</v>
      </c>
      <c r="E138" s="150">
        <v>3335967198</v>
      </c>
    </row>
    <row r="139" spans="1:5" ht="18" x14ac:dyDescent="0.25">
      <c r="A139" s="133" t="str">
        <f>VLOOKUP(B139,'[1]LISTADO ATM'!$A$2:$C$822,3,0)</f>
        <v>ESTE</v>
      </c>
      <c r="B139" s="142">
        <v>608</v>
      </c>
      <c r="C139" s="146" t="str">
        <f>VLOOKUP(B139,'[1]LISTADO ATM'!$A$2:$B$822,2,0)</f>
        <v xml:space="preserve">ATM Oficina Jumbo (San Pedro) </v>
      </c>
      <c r="D139" s="163" t="s">
        <v>2433</v>
      </c>
      <c r="E139" s="150">
        <v>3335967203</v>
      </c>
    </row>
    <row r="140" spans="1:5" ht="18.75" customHeight="1" x14ac:dyDescent="0.25">
      <c r="A140" s="133" t="str">
        <f>VLOOKUP(B140,'[1]LISTADO ATM'!$A$2:$C$822,3,0)</f>
        <v>SUR</v>
      </c>
      <c r="B140" s="142">
        <v>750</v>
      </c>
      <c r="C140" s="146" t="str">
        <f>VLOOKUP(B140,'[1]LISTADO ATM'!$A$2:$B$822,2,0)</f>
        <v xml:space="preserve">ATM UNP Duvergé </v>
      </c>
      <c r="D140" s="163" t="s">
        <v>2433</v>
      </c>
      <c r="E140" s="150">
        <v>3335967215</v>
      </c>
    </row>
    <row r="141" spans="1:5" ht="18" customHeight="1" x14ac:dyDescent="0.25">
      <c r="A141" s="133" t="str">
        <f>VLOOKUP(B141,'[1]LISTADO ATM'!$A$2:$C$822,3,0)</f>
        <v>SUR</v>
      </c>
      <c r="B141" s="142">
        <v>873</v>
      </c>
      <c r="C141" s="146" t="str">
        <f>VLOOKUP(B141,'[1]LISTADO ATM'!$A$2:$B$822,2,0)</f>
        <v xml:space="preserve">ATM Centro de Caja San Cristóbal II </v>
      </c>
      <c r="D141" s="163" t="s">
        <v>2433</v>
      </c>
      <c r="E141" s="150">
        <v>3335967238</v>
      </c>
    </row>
    <row r="142" spans="1:5" ht="18" x14ac:dyDescent="0.25">
      <c r="A142" s="133" t="str">
        <f>VLOOKUP(B142,'[1]LISTADO ATM'!$A$2:$C$822,3,0)</f>
        <v>SUR</v>
      </c>
      <c r="B142" s="142">
        <v>84</v>
      </c>
      <c r="C142" s="146" t="str">
        <f>VLOOKUP(B142,'[1]LISTADO ATM'!$A$2:$B$822,2,0)</f>
        <v xml:space="preserve">ATM Oficina Multicentro Sirena San Cristóbal </v>
      </c>
      <c r="D142" s="163" t="s">
        <v>2433</v>
      </c>
      <c r="E142" s="150">
        <v>3335967242</v>
      </c>
    </row>
    <row r="143" spans="1:5" ht="18" x14ac:dyDescent="0.25">
      <c r="A143" s="133" t="str">
        <f>VLOOKUP(B143,'[1]LISTADO ATM'!$A$2:$C$822,3,0)</f>
        <v>SUR</v>
      </c>
      <c r="B143" s="142">
        <v>356</v>
      </c>
      <c r="C143" s="146" t="str">
        <f>VLOOKUP(B143,'[1]LISTADO ATM'!$A$2:$B$822,2,0)</f>
        <v xml:space="preserve">ATM Estación Sigma (San Cristóbal) </v>
      </c>
      <c r="D143" s="163" t="s">
        <v>2433</v>
      </c>
      <c r="E143" s="150">
        <v>3335967251</v>
      </c>
    </row>
    <row r="144" spans="1:5" ht="18" x14ac:dyDescent="0.25">
      <c r="A144" s="133" t="str">
        <f>VLOOKUP(B144,'[1]LISTADO ATM'!$A$2:$C$822,3,0)</f>
        <v>NORTE</v>
      </c>
      <c r="B144" s="142">
        <v>350</v>
      </c>
      <c r="C144" s="146" t="str">
        <f>VLOOKUP(B144,'[1]LISTADO ATM'!$A$2:$B$822,2,0)</f>
        <v xml:space="preserve">ATM Oficina Villa Tapia </v>
      </c>
      <c r="D144" s="163" t="s">
        <v>2433</v>
      </c>
      <c r="E144" s="150">
        <v>3335967263</v>
      </c>
    </row>
    <row r="145" spans="1:5" ht="18" x14ac:dyDescent="0.25">
      <c r="A145" s="133" t="str">
        <f>VLOOKUP(B145,'[1]LISTADO ATM'!$A$2:$C$822,3,0)</f>
        <v>NORTE</v>
      </c>
      <c r="B145" s="142">
        <v>304</v>
      </c>
      <c r="C145" s="146" t="str">
        <f>VLOOKUP(B145,'[1]LISTADO ATM'!$A$2:$B$822,2,0)</f>
        <v xml:space="preserve">ATM Multicentro La Sirena Estrella Sadhala </v>
      </c>
      <c r="D145" s="163" t="s">
        <v>2433</v>
      </c>
      <c r="E145" s="150">
        <v>3335967266</v>
      </c>
    </row>
    <row r="146" spans="1:5" ht="18" x14ac:dyDescent="0.25">
      <c r="A146" s="133" t="str">
        <f>VLOOKUP(B146,'[1]LISTADO ATM'!$A$2:$C$822,3,0)</f>
        <v>DISTRITO NACIONAL</v>
      </c>
      <c r="B146" s="142">
        <v>422</v>
      </c>
      <c r="C146" s="146" t="str">
        <f>VLOOKUP(B146,'[1]LISTADO ATM'!$A$2:$B$822,2,0)</f>
        <v xml:space="preserve">ATM Olé Manoguayabo </v>
      </c>
      <c r="D146" s="163" t="s">
        <v>2433</v>
      </c>
      <c r="E146" s="150">
        <v>3335967270</v>
      </c>
    </row>
    <row r="147" spans="1:5" ht="18" x14ac:dyDescent="0.25">
      <c r="A147" s="133" t="str">
        <f>VLOOKUP(B147,'[1]LISTADO ATM'!$A$2:$C$822,3,0)</f>
        <v>DISTRITO NACIONAL</v>
      </c>
      <c r="B147" s="142">
        <v>354</v>
      </c>
      <c r="C147" s="146" t="str">
        <f>VLOOKUP(B147,'[1]LISTADO ATM'!$A$2:$B$822,2,0)</f>
        <v xml:space="preserve">ATM Oficina Núñez de Cáceres II </v>
      </c>
      <c r="D147" s="163" t="s">
        <v>2433</v>
      </c>
      <c r="E147" s="150">
        <v>3335967271</v>
      </c>
    </row>
    <row r="148" spans="1:5" ht="18" x14ac:dyDescent="0.25">
      <c r="A148" s="133" t="str">
        <f>VLOOKUP(B148,'[1]LISTADO ATM'!$A$2:$C$822,3,0)</f>
        <v>DISTRITO NACIONAL</v>
      </c>
      <c r="B148" s="142">
        <v>486</v>
      </c>
      <c r="C148" s="146" t="str">
        <f>VLOOKUP(B148,'[1]LISTADO ATM'!$A$2:$B$822,2,0)</f>
        <v xml:space="preserve">ATM Olé La Caleta </v>
      </c>
      <c r="D148" s="163" t="s">
        <v>2433</v>
      </c>
      <c r="E148" s="150">
        <v>3335967274</v>
      </c>
    </row>
    <row r="149" spans="1:5" ht="18" x14ac:dyDescent="0.25">
      <c r="A149" s="133" t="e">
        <f>VLOOKUP(B149,'[1]LISTADO ATM'!$A$2:$C$822,3,0)</f>
        <v>#N/A</v>
      </c>
      <c r="B149" s="142"/>
      <c r="C149" s="146" t="e">
        <f>VLOOKUP(B149,'[1]LISTADO ATM'!$A$2:$B$822,2,0)</f>
        <v>#N/A</v>
      </c>
      <c r="D149" s="129"/>
      <c r="E149" s="150"/>
    </row>
    <row r="150" spans="1:5" ht="18.75" thickBot="1" x14ac:dyDescent="0.3">
      <c r="A150" s="133" t="e">
        <f>VLOOKUP(B150,'[1]LISTADO ATM'!$A$2:$C$822,3,0)</f>
        <v>#N/A</v>
      </c>
      <c r="B150" s="142"/>
      <c r="C150" s="146" t="e">
        <f>VLOOKUP(B150,'[1]LISTADO ATM'!$A$2:$B$822,2,0)</f>
        <v>#N/A</v>
      </c>
      <c r="D150" s="129"/>
      <c r="E150" s="136"/>
    </row>
    <row r="151" spans="1:5" ht="18.75" thickBot="1" x14ac:dyDescent="0.3">
      <c r="A151" s="137"/>
      <c r="B151" s="164">
        <f>COUNT(B74:B150)</f>
        <v>75</v>
      </c>
      <c r="C151" s="128"/>
      <c r="D151" s="128"/>
      <c r="E151" s="128"/>
    </row>
    <row r="152" spans="1:5" ht="15.75" thickBot="1" x14ac:dyDescent="0.3">
      <c r="A152" s="116"/>
      <c r="B152" s="144"/>
      <c r="C152" s="116"/>
      <c r="D152" s="116"/>
      <c r="E152" s="121"/>
    </row>
    <row r="153" spans="1:5" ht="18.75" thickBot="1" x14ac:dyDescent="0.3">
      <c r="A153" s="180" t="s">
        <v>2475</v>
      </c>
      <c r="B153" s="181"/>
      <c r="C153" s="181"/>
      <c r="D153" s="181"/>
      <c r="E153" s="182"/>
    </row>
    <row r="154" spans="1:5" ht="18" x14ac:dyDescent="0.25">
      <c r="A154" s="118" t="s">
        <v>15</v>
      </c>
      <c r="B154" s="126" t="s">
        <v>2412</v>
      </c>
      <c r="C154" s="118" t="s">
        <v>46</v>
      </c>
      <c r="D154" s="118" t="s">
        <v>2415</v>
      </c>
      <c r="E154" s="126" t="s">
        <v>2413</v>
      </c>
    </row>
    <row r="155" spans="1:5" ht="18" x14ac:dyDescent="0.25">
      <c r="A155" s="133" t="str">
        <f>VLOOKUP(B155,'[1]LISTADO ATM'!$A$2:$C$822,3,0)</f>
        <v>DISTRITO NACIONAL</v>
      </c>
      <c r="B155" s="141">
        <v>676</v>
      </c>
      <c r="C155" s="136" t="str">
        <f>VLOOKUP(B155,'[1]LISTADO ATM'!$A$2:$B$822,2,0)</f>
        <v>ATM S/M Bravo Colina Del Oeste</v>
      </c>
      <c r="D155" s="133" t="s">
        <v>2475</v>
      </c>
      <c r="E155" s="150">
        <v>3335965885</v>
      </c>
    </row>
    <row r="156" spans="1:5" ht="18" x14ac:dyDescent="0.25">
      <c r="A156" s="133" t="str">
        <f>VLOOKUP(B156,'[1]LISTADO ATM'!$A$2:$C$822,3,0)</f>
        <v>DISTRITO NACIONAL</v>
      </c>
      <c r="B156" s="141">
        <v>347</v>
      </c>
      <c r="C156" s="136" t="str">
        <f>VLOOKUP(B156,'[1]LISTADO ATM'!$A$2:$B$822,2,0)</f>
        <v>ATM Patio de Colombia</v>
      </c>
      <c r="D156" s="133" t="s">
        <v>2475</v>
      </c>
      <c r="E156" s="150">
        <v>3335965893</v>
      </c>
    </row>
    <row r="157" spans="1:5" ht="18" x14ac:dyDescent="0.25">
      <c r="A157" s="133" t="str">
        <f>VLOOKUP(B157,'[1]LISTADO ATM'!$A$2:$C$822,3,0)</f>
        <v>DISTRITO NACIONAL</v>
      </c>
      <c r="B157" s="141">
        <v>567</v>
      </c>
      <c r="C157" s="136" t="str">
        <f>VLOOKUP(B157,'[1]LISTADO ATM'!$A$2:$B$822,2,0)</f>
        <v xml:space="preserve">ATM Oficina Máximo Gómez </v>
      </c>
      <c r="D157" s="133" t="s">
        <v>2475</v>
      </c>
      <c r="E157" s="150">
        <v>3335965895</v>
      </c>
    </row>
    <row r="158" spans="1:5" ht="18" x14ac:dyDescent="0.25">
      <c r="A158" s="133" t="str">
        <f>VLOOKUP(B158,'[1]LISTADO ATM'!$A$2:$C$822,3,0)</f>
        <v>NORTE</v>
      </c>
      <c r="B158" s="141">
        <v>942</v>
      </c>
      <c r="C158" s="136" t="str">
        <f>VLOOKUP(B158,'[1]LISTADO ATM'!$A$2:$B$822,2,0)</f>
        <v xml:space="preserve">ATM Estación Texaco La Vega </v>
      </c>
      <c r="D158" s="133" t="s">
        <v>2475</v>
      </c>
      <c r="E158" s="150">
        <v>3335965907</v>
      </c>
    </row>
    <row r="159" spans="1:5" ht="18.75" customHeight="1" x14ac:dyDescent="0.25">
      <c r="A159" s="133" t="str">
        <f>VLOOKUP(B159,'[1]LISTADO ATM'!$A$2:$C$822,3,0)</f>
        <v>DISTRITO NACIONAL</v>
      </c>
      <c r="B159" s="141">
        <v>821</v>
      </c>
      <c r="C159" s="136" t="str">
        <f>VLOOKUP(B159,'[1]LISTADO ATM'!$A$2:$B$822,2,0)</f>
        <v xml:space="preserve">ATM S/M Bravo Churchill </v>
      </c>
      <c r="D159" s="133" t="s">
        <v>2475</v>
      </c>
      <c r="E159" s="150">
        <v>3335965927</v>
      </c>
    </row>
    <row r="160" spans="1:5" ht="18" x14ac:dyDescent="0.25">
      <c r="A160" s="133" t="str">
        <f>VLOOKUP(B160,'[1]LISTADO ATM'!$A$2:$C$822,3,0)</f>
        <v>DISTRITO NACIONAL</v>
      </c>
      <c r="B160" s="141">
        <v>572</v>
      </c>
      <c r="C160" s="136" t="str">
        <f>VLOOKUP(B160,'[1]LISTADO ATM'!$A$2:$B$822,2,0)</f>
        <v xml:space="preserve">ATM Olé Ovando </v>
      </c>
      <c r="D160" s="133" t="s">
        <v>2475</v>
      </c>
      <c r="E160" s="150">
        <v>3335965933</v>
      </c>
    </row>
    <row r="161" spans="1:5" ht="18" x14ac:dyDescent="0.25">
      <c r="A161" s="133" t="str">
        <f>VLOOKUP(B161,'[1]LISTADO ATM'!$A$2:$C$822,3,0)</f>
        <v>DISTRITO NACIONAL</v>
      </c>
      <c r="B161" s="141">
        <v>406</v>
      </c>
      <c r="C161" s="136" t="str">
        <f>VLOOKUP(B161,'[1]LISTADO ATM'!$A$2:$B$822,2,0)</f>
        <v xml:space="preserve">ATM UNP Plaza Lama Máximo Gómez </v>
      </c>
      <c r="D161" s="133" t="s">
        <v>2475</v>
      </c>
      <c r="E161" s="150">
        <v>3335965965</v>
      </c>
    </row>
    <row r="162" spans="1:5" ht="18.75" customHeight="1" x14ac:dyDescent="0.25">
      <c r="A162" s="133" t="str">
        <f>VLOOKUP(B162,'[1]LISTADO ATM'!$A$2:$C$822,3,0)</f>
        <v>DISTRITO NACIONAL</v>
      </c>
      <c r="B162" s="141">
        <v>231</v>
      </c>
      <c r="C162" s="136" t="str">
        <f>VLOOKUP(B162,'[1]LISTADO ATM'!$A$2:$B$822,2,0)</f>
        <v xml:space="preserve">ATM Oficina Zona Oriental </v>
      </c>
      <c r="D162" s="133" t="s">
        <v>2475</v>
      </c>
      <c r="E162" s="150">
        <v>3335965998</v>
      </c>
    </row>
    <row r="163" spans="1:5" ht="18" x14ac:dyDescent="0.25">
      <c r="A163" s="133" t="str">
        <f>VLOOKUP(B163,'[1]LISTADO ATM'!$A$2:$C$822,3,0)</f>
        <v>ESTE</v>
      </c>
      <c r="B163" s="141">
        <v>368</v>
      </c>
      <c r="C163" s="136" t="str">
        <f>VLOOKUP(B163,'[1]LISTADO ATM'!$A$2:$B$822,2,0)</f>
        <v>ATM Ayuntamiento Peralvillo</v>
      </c>
      <c r="D163" s="133" t="s">
        <v>2475</v>
      </c>
      <c r="E163" s="150">
        <v>3335965999</v>
      </c>
    </row>
    <row r="164" spans="1:5" ht="18" x14ac:dyDescent="0.25">
      <c r="A164" s="133" t="str">
        <f>VLOOKUP(B164,'[1]LISTADO ATM'!$A$2:$C$822,3,0)</f>
        <v>DISTRITO NACIONAL</v>
      </c>
      <c r="B164" s="141">
        <v>539</v>
      </c>
      <c r="C164" s="136" t="str">
        <f>VLOOKUP(B164,'[1]LISTADO ATM'!$A$2:$B$822,2,0)</f>
        <v>ATM S/M La Cadena Los Proceres</v>
      </c>
      <c r="D164" s="133" t="s">
        <v>2475</v>
      </c>
      <c r="E164" s="150">
        <v>3335966000</v>
      </c>
    </row>
    <row r="165" spans="1:5" ht="18" x14ac:dyDescent="0.25">
      <c r="A165" s="133" t="str">
        <f>VLOOKUP(B165,'[1]LISTADO ATM'!$A$2:$C$822,3,0)</f>
        <v>DISTRITO NACIONAL</v>
      </c>
      <c r="B165" s="141">
        <v>267</v>
      </c>
      <c r="C165" s="136" t="str">
        <f>VLOOKUP(B165,'[1]LISTADO ATM'!$A$2:$B$822,2,0)</f>
        <v xml:space="preserve">ATM Centro de Caja México </v>
      </c>
      <c r="D165" s="133" t="s">
        <v>2475</v>
      </c>
      <c r="E165" s="150">
        <v>3335966016</v>
      </c>
    </row>
    <row r="166" spans="1:5" ht="18" x14ac:dyDescent="0.25">
      <c r="A166" s="133" t="str">
        <f>VLOOKUP(B166,'[1]LISTADO ATM'!$A$2:$C$822,3,0)</f>
        <v>DISTRITO NACIONAL</v>
      </c>
      <c r="B166" s="141">
        <v>300</v>
      </c>
      <c r="C166" s="136" t="str">
        <f>VLOOKUP(B166,'[1]LISTADO ATM'!$A$2:$B$822,2,0)</f>
        <v xml:space="preserve">ATM S/M Aprezio Los Guaricanos </v>
      </c>
      <c r="D166" s="133" t="s">
        <v>2475</v>
      </c>
      <c r="E166" s="150">
        <v>3335966018</v>
      </c>
    </row>
    <row r="167" spans="1:5" ht="18" x14ac:dyDescent="0.25">
      <c r="A167" s="133" t="str">
        <f>VLOOKUP(B167,'[1]LISTADO ATM'!$A$2:$C$822,3,0)</f>
        <v>NORTE</v>
      </c>
      <c r="B167" s="141">
        <v>383</v>
      </c>
      <c r="C167" s="136" t="str">
        <f>VLOOKUP(B167,'[1]LISTADO ATM'!$A$2:$B$822,2,0)</f>
        <v>ATM S/M Daniel (Dajabón)</v>
      </c>
      <c r="D167" s="133" t="s">
        <v>2475</v>
      </c>
      <c r="E167" s="150">
        <v>3335966039</v>
      </c>
    </row>
    <row r="168" spans="1:5" ht="18" x14ac:dyDescent="0.25">
      <c r="A168" s="133" t="str">
        <f>VLOOKUP(B168,'[1]LISTADO ATM'!$A$2:$C$822,3,0)</f>
        <v>NORTE</v>
      </c>
      <c r="B168" s="141">
        <v>73</v>
      </c>
      <c r="C168" s="136" t="str">
        <f>VLOOKUP(B168,'[1]LISTADO ATM'!$A$2:$B$822,2,0)</f>
        <v xml:space="preserve">ATM Oficina Playa Dorada </v>
      </c>
      <c r="D168" s="133" t="s">
        <v>2475</v>
      </c>
      <c r="E168" s="150">
        <v>3335965995</v>
      </c>
    </row>
    <row r="169" spans="1:5" ht="18" x14ac:dyDescent="0.25">
      <c r="A169" s="133" t="str">
        <f>VLOOKUP(B169,'[1]LISTADO ATM'!$A$2:$C$822,3,0)</f>
        <v>DISTRITO NACIONAL</v>
      </c>
      <c r="B169" s="141">
        <v>194</v>
      </c>
      <c r="C169" s="136" t="str">
        <f>VLOOKUP(B169,'[1]LISTADO ATM'!$A$2:$B$822,2,0)</f>
        <v xml:space="preserve">ATM UNP Pantoja </v>
      </c>
      <c r="D169" s="133" t="s">
        <v>2475</v>
      </c>
      <c r="E169" s="150">
        <v>3335966063</v>
      </c>
    </row>
    <row r="170" spans="1:5" ht="18" x14ac:dyDescent="0.25">
      <c r="A170" s="133" t="str">
        <f>VLOOKUP(B170,'[1]LISTADO ATM'!$A$2:$C$822,3,0)</f>
        <v>NORTE</v>
      </c>
      <c r="B170" s="141">
        <v>395</v>
      </c>
      <c r="C170" s="136" t="str">
        <f>VLOOKUP(B170,'[1]LISTADO ATM'!$A$2:$B$822,2,0)</f>
        <v xml:space="preserve">ATM UNP Sabana Iglesia </v>
      </c>
      <c r="D170" s="133" t="s">
        <v>2475</v>
      </c>
      <c r="E170" s="150">
        <v>3335966067</v>
      </c>
    </row>
    <row r="171" spans="1:5" ht="18" x14ac:dyDescent="0.25">
      <c r="A171" s="133" t="str">
        <f>VLOOKUP(B171,'[1]LISTADO ATM'!$A$2:$C$822,3,0)</f>
        <v>ESTE</v>
      </c>
      <c r="B171" s="141">
        <v>673</v>
      </c>
      <c r="C171" s="136" t="str">
        <f>VLOOKUP(B171,'[1]LISTADO ATM'!$A$2:$B$822,2,0)</f>
        <v>ATM Clínica Dr. Cruz Jiminián</v>
      </c>
      <c r="D171" s="133" t="s">
        <v>2475</v>
      </c>
      <c r="E171" s="150">
        <v>3335966080</v>
      </c>
    </row>
    <row r="172" spans="1:5" ht="18" x14ac:dyDescent="0.25">
      <c r="A172" s="133" t="str">
        <f>VLOOKUP(B172,'[1]LISTADO ATM'!$A$2:$C$822,3,0)</f>
        <v>NORTE</v>
      </c>
      <c r="B172" s="141">
        <v>454</v>
      </c>
      <c r="C172" s="136" t="str">
        <f>VLOOKUP(B172,'[1]LISTADO ATM'!$A$2:$B$822,2,0)</f>
        <v>ATM Partido Dajabón</v>
      </c>
      <c r="D172" s="133" t="s">
        <v>2475</v>
      </c>
      <c r="E172" s="150">
        <v>3335966082</v>
      </c>
    </row>
    <row r="173" spans="1:5" ht="18" x14ac:dyDescent="0.25">
      <c r="A173" s="133" t="str">
        <f>VLOOKUP(B173,'[1]LISTADO ATM'!$A$2:$C$822,3,0)</f>
        <v>NORTE</v>
      </c>
      <c r="B173" s="141">
        <v>500</v>
      </c>
      <c r="C173" s="136" t="str">
        <f>VLOOKUP(B173,'[1]LISTADO ATM'!$A$2:$B$822,2,0)</f>
        <v xml:space="preserve">ATM UNP Cutupú </v>
      </c>
      <c r="D173" s="133" t="s">
        <v>2475</v>
      </c>
      <c r="E173" s="150">
        <v>3335966088</v>
      </c>
    </row>
    <row r="174" spans="1:5" ht="18" x14ac:dyDescent="0.25">
      <c r="A174" s="133" t="str">
        <f>VLOOKUP(B174,'[1]LISTADO ATM'!$A$2:$C$822,3,0)</f>
        <v>DISTRITO NACIONAL</v>
      </c>
      <c r="B174" s="141">
        <v>407</v>
      </c>
      <c r="C174" s="136" t="str">
        <f>VLOOKUP(B174,'[1]LISTADO ATM'!$A$2:$B$822,2,0)</f>
        <v xml:space="preserve">ATM Multicentro La Sirena Villa Mella </v>
      </c>
      <c r="D174" s="133" t="s">
        <v>2475</v>
      </c>
      <c r="E174" s="150">
        <v>3335966090</v>
      </c>
    </row>
    <row r="175" spans="1:5" ht="18" x14ac:dyDescent="0.25">
      <c r="A175" s="133" t="str">
        <f>VLOOKUP(B175,'[1]LISTADO ATM'!$A$2:$C$822,3,0)</f>
        <v>NORTE</v>
      </c>
      <c r="B175" s="141">
        <v>894</v>
      </c>
      <c r="C175" s="136" t="str">
        <f>VLOOKUP(B175,'[1]LISTADO ATM'!$A$2:$B$822,2,0)</f>
        <v>ATM Eco Petroleo Estero Hondo</v>
      </c>
      <c r="D175" s="133" t="s">
        <v>2475</v>
      </c>
      <c r="E175" s="150">
        <v>3335966093</v>
      </c>
    </row>
    <row r="176" spans="1:5" ht="18" x14ac:dyDescent="0.25">
      <c r="A176" s="133" t="str">
        <f>VLOOKUP(B176,'[1]LISTADO ATM'!$A$2:$C$822,3,0)</f>
        <v>DISTRITO NACIONAL</v>
      </c>
      <c r="B176" s="141">
        <v>684</v>
      </c>
      <c r="C176" s="136" t="str">
        <f>VLOOKUP(B176,'[1]LISTADO ATM'!$A$2:$B$822,2,0)</f>
        <v>ATM Estación Texaco Prolongación 27 Febrero</v>
      </c>
      <c r="D176" s="133" t="s">
        <v>2475</v>
      </c>
      <c r="E176" s="150">
        <v>3335966109</v>
      </c>
    </row>
    <row r="177" spans="1:5" ht="18" x14ac:dyDescent="0.25">
      <c r="A177" s="133" t="str">
        <f>VLOOKUP(B177,'[1]LISTADO ATM'!$A$2:$C$822,3,0)</f>
        <v>SUR</v>
      </c>
      <c r="B177" s="142">
        <v>825</v>
      </c>
      <c r="C177" s="136" t="str">
        <f>VLOOKUP(B177,'[1]LISTADO ATM'!$A$2:$B$822,2,0)</f>
        <v xml:space="preserve">ATM Estacion Eco Cibeles (Las Matas de Farfán) </v>
      </c>
      <c r="D177" s="133" t="s">
        <v>2475</v>
      </c>
      <c r="E177" s="150">
        <v>3335966112</v>
      </c>
    </row>
    <row r="178" spans="1:5" ht="18" x14ac:dyDescent="0.25">
      <c r="A178" s="133" t="e">
        <f>VLOOKUP(B178,'[1]LISTADO ATM'!$A$2:$C$822,3,0)</f>
        <v>#N/A</v>
      </c>
      <c r="B178" s="141">
        <v>995</v>
      </c>
      <c r="C178" s="136" t="e">
        <f>VLOOKUP(B178,'[1]LISTADO ATM'!$A$2:$B$822,2,0)</f>
        <v>#N/A</v>
      </c>
      <c r="D178" s="133" t="s">
        <v>2475</v>
      </c>
      <c r="E178" s="150">
        <v>3335966125</v>
      </c>
    </row>
    <row r="179" spans="1:5" ht="18" x14ac:dyDescent="0.25">
      <c r="A179" s="133" t="str">
        <f>VLOOKUP(B179,'[1]LISTADO ATM'!$A$2:$C$822,3,0)</f>
        <v>DISTRITO NACIONAL</v>
      </c>
      <c r="B179" s="141">
        <v>970</v>
      </c>
      <c r="C179" s="136" t="str">
        <f>VLOOKUP(B179,'[1]LISTADO ATM'!$A$2:$B$822,2,0)</f>
        <v xml:space="preserve">ATM S/M Olé Haina </v>
      </c>
      <c r="D179" s="133" t="s">
        <v>2475</v>
      </c>
      <c r="E179" s="150">
        <v>3335966713</v>
      </c>
    </row>
    <row r="180" spans="1:5" ht="18" x14ac:dyDescent="0.25">
      <c r="A180" s="133" t="str">
        <f>VLOOKUP(B180,'[1]LISTADO ATM'!$A$2:$C$822,3,0)</f>
        <v>SUR</v>
      </c>
      <c r="B180" s="141">
        <v>766</v>
      </c>
      <c r="C180" s="136" t="str">
        <f>VLOOKUP(B180,'[1]LISTADO ATM'!$A$2:$B$822,2,0)</f>
        <v xml:space="preserve">ATM Oficina Azua II </v>
      </c>
      <c r="D180" s="133" t="s">
        <v>2475</v>
      </c>
      <c r="E180" s="150">
        <v>3335966969</v>
      </c>
    </row>
    <row r="181" spans="1:5" ht="18" x14ac:dyDescent="0.25">
      <c r="A181" s="133" t="str">
        <f>VLOOKUP(B181,'[1]LISTADO ATM'!$A$2:$C$822,3,0)</f>
        <v>NORTE</v>
      </c>
      <c r="B181" s="141">
        <v>282</v>
      </c>
      <c r="C181" s="136" t="str">
        <f>VLOOKUP(B181,'[1]LISTADO ATM'!$A$2:$B$822,2,0)</f>
        <v xml:space="preserve">ATM Autobanco Nibaje </v>
      </c>
      <c r="D181" s="133" t="s">
        <v>2475</v>
      </c>
      <c r="E181" s="150">
        <v>3335967225</v>
      </c>
    </row>
    <row r="182" spans="1:5" ht="18.75" thickBot="1" x14ac:dyDescent="0.3">
      <c r="A182" s="133" t="str">
        <f>VLOOKUP(B182,'[1]LISTADO ATM'!$A$2:$C$822,3,0)</f>
        <v>SUR</v>
      </c>
      <c r="B182" s="141">
        <v>131</v>
      </c>
      <c r="C182" s="136" t="str">
        <f>VLOOKUP(B182,'[1]LISTADO ATM'!$A$2:$B$822,2,0)</f>
        <v xml:space="preserve">ATM Oficina Baní I </v>
      </c>
      <c r="D182" s="133"/>
      <c r="E182" s="165">
        <v>3335967301</v>
      </c>
    </row>
    <row r="183" spans="1:5" ht="18.75" thickBot="1" x14ac:dyDescent="0.3">
      <c r="A183" s="133" t="str">
        <f>VLOOKUP(B183,'[1]LISTADO ATM'!$A$2:$C$822,3,0)</f>
        <v>SUR</v>
      </c>
      <c r="B183" s="141">
        <v>455</v>
      </c>
      <c r="C183" s="136" t="str">
        <f>VLOOKUP(B183,'[1]LISTADO ATM'!$A$2:$B$822,2,0)</f>
        <v xml:space="preserve">ATM Oficina Baní II </v>
      </c>
      <c r="D183" s="133"/>
      <c r="E183" s="165">
        <v>3335967307</v>
      </c>
    </row>
    <row r="184" spans="1:5" ht="18" x14ac:dyDescent="0.25">
      <c r="A184" s="133" t="e">
        <f>VLOOKUP(B184,'[1]LISTADO ATM'!$A$2:$C$822,3,0)</f>
        <v>#N/A</v>
      </c>
      <c r="B184" s="141"/>
      <c r="C184" s="136" t="e">
        <f>VLOOKUP(B184,'[1]LISTADO ATM'!$A$2:$B$822,2,0)</f>
        <v>#N/A</v>
      </c>
      <c r="D184" s="133"/>
      <c r="E184" s="136"/>
    </row>
    <row r="185" spans="1:5" ht="18.75" thickBot="1" x14ac:dyDescent="0.3">
      <c r="A185" s="133" t="e">
        <f>VLOOKUP(B185,'[1]LISTADO ATM'!$A$2:$C$822,3,0)</f>
        <v>#N/A</v>
      </c>
      <c r="B185" s="141"/>
      <c r="C185" s="136" t="e">
        <f>VLOOKUP(B185,'[1]LISTADO ATM'!$A$2:$B$822,2,0)</f>
        <v>#N/A</v>
      </c>
      <c r="D185" s="133"/>
      <c r="E185" s="150"/>
    </row>
    <row r="186" spans="1:5" ht="18.75" thickBot="1" x14ac:dyDescent="0.3">
      <c r="A186" s="137" t="s">
        <v>2468</v>
      </c>
      <c r="B186" s="164">
        <f>COUNT(B155:B185)</f>
        <v>29</v>
      </c>
      <c r="C186" s="128"/>
      <c r="D186" s="128"/>
      <c r="E186" s="128"/>
    </row>
    <row r="187" spans="1:5" ht="15.75" thickBot="1" x14ac:dyDescent="0.3">
      <c r="A187" s="116"/>
      <c r="B187" s="144"/>
      <c r="C187" s="116"/>
      <c r="D187" s="116"/>
      <c r="E187" s="121"/>
    </row>
    <row r="188" spans="1:5" ht="18" x14ac:dyDescent="0.25">
      <c r="A188" s="191" t="s">
        <v>2632</v>
      </c>
      <c r="B188" s="192"/>
      <c r="C188" s="192"/>
      <c r="D188" s="192"/>
      <c r="E188" s="193"/>
    </row>
    <row r="189" spans="1:5" ht="18" x14ac:dyDescent="0.25">
      <c r="A189" s="118" t="s">
        <v>15</v>
      </c>
      <c r="B189" s="126" t="s">
        <v>2412</v>
      </c>
      <c r="C189" s="120" t="s">
        <v>46</v>
      </c>
      <c r="D189" s="131" t="s">
        <v>2415</v>
      </c>
      <c r="E189" s="126" t="s">
        <v>2413</v>
      </c>
    </row>
    <row r="190" spans="1:5" ht="18" x14ac:dyDescent="0.25">
      <c r="A190" s="132" t="e">
        <f>VLOOKUP(B190,'[1]LISTADO ATM'!$A$2:$C$822,3,0)</f>
        <v>#N/A</v>
      </c>
      <c r="B190" s="142"/>
      <c r="C190" s="136" t="e">
        <f>VLOOKUP(B190,'[1]LISTADO ATM'!$A$2:$B$822,2,0)</f>
        <v>#N/A</v>
      </c>
      <c r="D190" s="166" t="s">
        <v>2556</v>
      </c>
      <c r="E190" s="150"/>
    </row>
    <row r="191" spans="1:5" ht="18" x14ac:dyDescent="0.25">
      <c r="A191" s="132" t="e">
        <f>VLOOKUP(B191,'[1]LISTADO ATM'!$A$2:$C$822,3,0)</f>
        <v>#N/A</v>
      </c>
      <c r="B191" s="141"/>
      <c r="C191" s="136" t="e">
        <f>VLOOKUP(B191,'[1]LISTADO ATM'!$A$2:$B$822,2,0)</f>
        <v>#N/A</v>
      </c>
      <c r="D191" s="142" t="s">
        <v>2557</v>
      </c>
      <c r="E191" s="150"/>
    </row>
    <row r="192" spans="1:5" ht="18" x14ac:dyDescent="0.25">
      <c r="A192" s="132" t="e">
        <f>VLOOKUP(B192,'[1]LISTADO ATM'!$A$2:$C$822,3,0)</f>
        <v>#N/A</v>
      </c>
      <c r="B192" s="141"/>
      <c r="C192" s="136" t="e">
        <f>VLOOKUP(B192,'[1]LISTADO ATM'!$A$2:$B$822,2,0)</f>
        <v>#N/A</v>
      </c>
      <c r="D192" s="166"/>
      <c r="E192" s="150"/>
    </row>
    <row r="193" spans="1:5" ht="18" x14ac:dyDescent="0.25">
      <c r="A193" s="132" t="e">
        <f>VLOOKUP(B193,'[1]LISTADO ATM'!$A$2:$C$822,3,0)</f>
        <v>#N/A</v>
      </c>
      <c r="B193" s="141"/>
      <c r="C193" s="136" t="e">
        <f>VLOOKUP(B193,'[1]LISTADO ATM'!$A$2:$B$822,2,0)</f>
        <v>#N/A</v>
      </c>
      <c r="D193" s="166"/>
      <c r="E193" s="150"/>
    </row>
    <row r="194" spans="1:5" ht="18.75" thickBot="1" x14ac:dyDescent="0.3">
      <c r="A194" s="132" t="e">
        <f>VLOOKUP(B194,'[1]LISTADO ATM'!$A$2:$C$822,3,0)</f>
        <v>#N/A</v>
      </c>
      <c r="B194" s="141"/>
      <c r="C194" s="136" t="e">
        <f>VLOOKUP(B194,'[1]LISTADO ATM'!$A$2:$B$822,2,0)</f>
        <v>#N/A</v>
      </c>
      <c r="D194" s="166"/>
      <c r="E194" s="150"/>
    </row>
    <row r="195" spans="1:5" ht="18.75" thickBot="1" x14ac:dyDescent="0.3">
      <c r="A195" s="137" t="s">
        <v>2468</v>
      </c>
      <c r="B195" s="164">
        <f>COUNT(B190:B194)</f>
        <v>0</v>
      </c>
      <c r="C195" s="128"/>
      <c r="D195" s="128"/>
      <c r="E195" s="128"/>
    </row>
    <row r="196" spans="1:5" ht="15.75" thickBot="1" x14ac:dyDescent="0.3">
      <c r="A196" s="116"/>
      <c r="B196" s="144"/>
      <c r="C196" s="116"/>
      <c r="D196" s="116"/>
      <c r="E196" s="121"/>
    </row>
    <row r="197" spans="1:5" ht="18.75" thickBot="1" x14ac:dyDescent="0.3">
      <c r="A197" s="178" t="s">
        <v>2470</v>
      </c>
      <c r="B197" s="179"/>
      <c r="C197" s="116" t="s">
        <v>2409</v>
      </c>
      <c r="D197" s="121"/>
      <c r="E197" s="121"/>
    </row>
    <row r="198" spans="1:5" ht="18.75" thickBot="1" x14ac:dyDescent="0.3">
      <c r="A198" s="139">
        <f>+B151+B186+B195</f>
        <v>104</v>
      </c>
      <c r="B198" s="145"/>
      <c r="C198" s="116"/>
      <c r="D198" s="116"/>
      <c r="E198" s="116"/>
    </row>
    <row r="199" spans="1:5" ht="15.75" thickBot="1" x14ac:dyDescent="0.3">
      <c r="A199" s="116"/>
      <c r="B199" s="144"/>
      <c r="C199" s="116"/>
      <c r="D199" s="116"/>
      <c r="E199" s="121"/>
    </row>
    <row r="200" spans="1:5" ht="18.75" thickBot="1" x14ac:dyDescent="0.3">
      <c r="A200" s="180" t="s">
        <v>2471</v>
      </c>
      <c r="B200" s="181"/>
      <c r="C200" s="181"/>
      <c r="D200" s="181"/>
      <c r="E200" s="182"/>
    </row>
    <row r="201" spans="1:5" ht="18" x14ac:dyDescent="0.25">
      <c r="A201" s="122" t="s">
        <v>15</v>
      </c>
      <c r="B201" s="126" t="s">
        <v>2412</v>
      </c>
      <c r="C201" s="120" t="s">
        <v>46</v>
      </c>
      <c r="D201" s="183" t="s">
        <v>2415</v>
      </c>
      <c r="E201" s="184"/>
    </row>
    <row r="202" spans="1:5" ht="18" x14ac:dyDescent="0.25">
      <c r="A202" s="133" t="str">
        <f>VLOOKUP(B202,'[1]LISTADO ATM'!$A$2:$C$822,3,0)</f>
        <v>DISTRITO NACIONAL</v>
      </c>
      <c r="B202" s="141">
        <v>575</v>
      </c>
      <c r="C202" s="133" t="str">
        <f>VLOOKUP(B202,'[1]LISTADO ATM'!$A$2:$B$822,2,0)</f>
        <v xml:space="preserve">ATM EDESUR Tiradentes </v>
      </c>
      <c r="D202" s="176" t="s">
        <v>2606</v>
      </c>
      <c r="E202" s="177"/>
    </row>
    <row r="203" spans="1:5" ht="18" x14ac:dyDescent="0.25">
      <c r="A203" s="133" t="str">
        <f>VLOOKUP(B203,'[1]LISTADO ATM'!$A$2:$C$822,3,0)</f>
        <v>NORTE</v>
      </c>
      <c r="B203" s="141">
        <v>528</v>
      </c>
      <c r="C203" s="133" t="str">
        <f>VLOOKUP(B203,'[1]LISTADO ATM'!$A$2:$B$822,2,0)</f>
        <v xml:space="preserve">ATM Ferretería Ochoa (Santiago) </v>
      </c>
      <c r="D203" s="176" t="s">
        <v>2607</v>
      </c>
      <c r="E203" s="177"/>
    </row>
    <row r="204" spans="1:5" ht="18" x14ac:dyDescent="0.25">
      <c r="A204" s="133" t="str">
        <f>VLOOKUP(B204,'[1]LISTADO ATM'!$A$2:$C$822,3,0)</f>
        <v>NORTE</v>
      </c>
      <c r="B204" s="141">
        <v>532</v>
      </c>
      <c r="C204" s="133" t="str">
        <f>VLOOKUP(B204,'[1]LISTADO ATM'!$A$2:$B$822,2,0)</f>
        <v xml:space="preserve">ATM UNP Guanábano (Moca) </v>
      </c>
      <c r="D204" s="176" t="s">
        <v>2607</v>
      </c>
      <c r="E204" s="177"/>
    </row>
    <row r="205" spans="1:5" ht="18" x14ac:dyDescent="0.25">
      <c r="A205" s="133" t="str">
        <f>VLOOKUP(B205,'[1]LISTADO ATM'!$A$2:$C$822,3,0)</f>
        <v>DISTRITO NACIONAL</v>
      </c>
      <c r="B205" s="141">
        <v>957</v>
      </c>
      <c r="C205" s="133" t="str">
        <f>VLOOKUP(B205,'[1]LISTADO ATM'!$A$2:$B$822,2,0)</f>
        <v xml:space="preserve">ATM Oficina Venezuela </v>
      </c>
      <c r="D205" s="176" t="s">
        <v>2579</v>
      </c>
      <c r="E205" s="177"/>
    </row>
    <row r="206" spans="1:5" ht="18" x14ac:dyDescent="0.25">
      <c r="A206" s="133" t="str">
        <f>VLOOKUP(B206,'[1]LISTADO ATM'!$A$2:$C$822,3,0)</f>
        <v>ESTE</v>
      </c>
      <c r="B206" s="141">
        <v>651</v>
      </c>
      <c r="C206" s="133" t="str">
        <f>VLOOKUP(B206,'[1]LISTADO ATM'!$A$2:$B$822,2,0)</f>
        <v>ATM Eco Petroleo Romana</v>
      </c>
      <c r="D206" s="176" t="s">
        <v>2579</v>
      </c>
      <c r="E206" s="177"/>
    </row>
    <row r="207" spans="1:5" ht="18" x14ac:dyDescent="0.25">
      <c r="A207" s="162" t="str">
        <f>VLOOKUP(B207,'[1]LISTADO ATM'!$A$2:$C$822,3,0)</f>
        <v>DISTRITO NACIONAL</v>
      </c>
      <c r="B207" s="141">
        <v>26</v>
      </c>
      <c r="C207" s="133" t="str">
        <f>VLOOKUP(B207,'[1]LISTADO ATM'!$A$2:$B$822,2,0)</f>
        <v>ATM S/M Jumbo San Isidro</v>
      </c>
      <c r="D207" s="176" t="s">
        <v>2579</v>
      </c>
      <c r="E207" s="177"/>
    </row>
    <row r="208" spans="1:5" ht="18" x14ac:dyDescent="0.25">
      <c r="A208" s="162" t="str">
        <f>VLOOKUP(B208,'[1]LISTADO ATM'!$A$2:$C$822,3,0)</f>
        <v>NORTE</v>
      </c>
      <c r="B208" s="141">
        <v>22</v>
      </c>
      <c r="C208" s="133" t="str">
        <f>VLOOKUP(B208,'[1]LISTADO ATM'!$A$2:$B$822,2,0)</f>
        <v>ATM S/M Olimpico (Santiago)</v>
      </c>
      <c r="D208" s="176" t="s">
        <v>2579</v>
      </c>
      <c r="E208" s="177"/>
    </row>
    <row r="209" spans="1:5" ht="18" x14ac:dyDescent="0.25">
      <c r="A209" s="162" t="str">
        <f>VLOOKUP(B209,'[1]LISTADO ATM'!$A$2:$C$822,3,0)</f>
        <v>SUR</v>
      </c>
      <c r="B209" s="141">
        <v>44</v>
      </c>
      <c r="C209" s="133" t="str">
        <f>VLOOKUP(B209,'[1]LISTADO ATM'!$A$2:$B$822,2,0)</f>
        <v xml:space="preserve">ATM Oficina Pedernales </v>
      </c>
      <c r="D209" s="176" t="s">
        <v>2579</v>
      </c>
      <c r="E209" s="177"/>
    </row>
    <row r="210" spans="1:5" ht="18" x14ac:dyDescent="0.25">
      <c r="A210" s="162" t="str">
        <f>VLOOKUP(B210,'[1]LISTADO ATM'!$A$2:$C$822,3,0)</f>
        <v>SUR</v>
      </c>
      <c r="B210" s="141">
        <v>103</v>
      </c>
      <c r="C210" s="133" t="str">
        <f>VLOOKUP(B210,'[1]LISTADO ATM'!$A$2:$B$822,2,0)</f>
        <v xml:space="preserve">ATM Oficina Las Matas de Farfán </v>
      </c>
      <c r="D210" s="176" t="s">
        <v>2579</v>
      </c>
      <c r="E210" s="177"/>
    </row>
    <row r="211" spans="1:5" ht="18" x14ac:dyDescent="0.25">
      <c r="A211" s="162" t="str">
        <f>VLOOKUP(B211,'[1]LISTADO ATM'!$A$2:$C$822,3,0)</f>
        <v>NORTE</v>
      </c>
      <c r="B211" s="141">
        <v>136</v>
      </c>
      <c r="C211" s="133" t="str">
        <f>VLOOKUP(B211,'[1]LISTADO ATM'!$A$2:$B$822,2,0)</f>
        <v>ATM S/M Xtra (Santiago)</v>
      </c>
      <c r="D211" s="176" t="s">
        <v>2579</v>
      </c>
      <c r="E211" s="177"/>
    </row>
    <row r="212" spans="1:5" ht="18" x14ac:dyDescent="0.25">
      <c r="A212" s="162" t="str">
        <f>VLOOKUP(B212,'[1]LISTADO ATM'!$A$2:$C$822,3,0)</f>
        <v>NORTE</v>
      </c>
      <c r="B212" s="141">
        <v>142</v>
      </c>
      <c r="C212" s="133" t="str">
        <f>VLOOKUP(B212,'[1]LISTADO ATM'!$A$2:$B$822,2,0)</f>
        <v xml:space="preserve">ATM Centro de Caja Galerías Bonao </v>
      </c>
      <c r="D212" s="176" t="s">
        <v>2579</v>
      </c>
      <c r="E212" s="177"/>
    </row>
    <row r="213" spans="1:5" ht="18" x14ac:dyDescent="0.25">
      <c r="A213" s="162" t="str">
        <f>VLOOKUP(B213,'[1]LISTADO ATM'!$A$2:$C$822,3,0)</f>
        <v>NORTE</v>
      </c>
      <c r="B213" s="141">
        <v>151</v>
      </c>
      <c r="C213" s="133" t="str">
        <f>VLOOKUP(B213,'[1]LISTADO ATM'!$A$2:$B$822,2,0)</f>
        <v xml:space="preserve">ATM Oficina Nagua </v>
      </c>
      <c r="D213" s="176" t="s">
        <v>2579</v>
      </c>
      <c r="E213" s="177"/>
    </row>
    <row r="214" spans="1:5" ht="18" x14ac:dyDescent="0.25">
      <c r="A214" s="162" t="str">
        <f>VLOOKUP(B214,'[1]LISTADO ATM'!$A$2:$C$822,3,0)</f>
        <v>DISTRITO NACIONAL</v>
      </c>
      <c r="B214" s="141">
        <v>314</v>
      </c>
      <c r="C214" s="133" t="str">
        <f>VLOOKUP(B214,'[1]LISTADO ATM'!$A$2:$B$822,2,0)</f>
        <v xml:space="preserve">ATM UNP Cambita Garabito (San Cristóbal) </v>
      </c>
      <c r="D214" s="176" t="s">
        <v>2579</v>
      </c>
      <c r="E214" s="177"/>
    </row>
    <row r="215" spans="1:5" ht="18" x14ac:dyDescent="0.25">
      <c r="A215" s="162" t="str">
        <f>VLOOKUP(B215,'[1]LISTADO ATM'!$A$2:$C$822,3,0)</f>
        <v>NORTE</v>
      </c>
      <c r="B215" s="141">
        <v>332</v>
      </c>
      <c r="C215" s="133" t="str">
        <f>VLOOKUP(B215,'[1]LISTADO ATM'!$A$2:$B$822,2,0)</f>
        <v>ATM Estación Sigma (Cotuí)</v>
      </c>
      <c r="D215" s="176" t="s">
        <v>2579</v>
      </c>
      <c r="E215" s="177"/>
    </row>
    <row r="216" spans="1:5" ht="18" x14ac:dyDescent="0.25">
      <c r="A216" s="162" t="str">
        <f>VLOOKUP(B216,'[1]LISTADO ATM'!$A$2:$C$822,3,0)</f>
        <v>ESTE</v>
      </c>
      <c r="B216" s="141">
        <v>429</v>
      </c>
      <c r="C216" s="133" t="str">
        <f>VLOOKUP(B216,'[1]LISTADO ATM'!$A$2:$B$822,2,0)</f>
        <v xml:space="preserve">ATM Oficina Jumbo La Romana </v>
      </c>
      <c r="D216" s="176" t="s">
        <v>2579</v>
      </c>
      <c r="E216" s="177"/>
    </row>
    <row r="217" spans="1:5" ht="18" x14ac:dyDescent="0.25">
      <c r="A217" s="162" t="str">
        <f>VLOOKUP(B217,'[1]LISTADO ATM'!$A$2:$C$822,3,0)</f>
        <v>NORTE</v>
      </c>
      <c r="B217" s="141">
        <v>633</v>
      </c>
      <c r="C217" s="133" t="str">
        <f>VLOOKUP(B217,'[1]LISTADO ATM'!$A$2:$B$822,2,0)</f>
        <v xml:space="preserve">ATM Autobanco Las Colinas </v>
      </c>
      <c r="D217" s="176" t="s">
        <v>2579</v>
      </c>
      <c r="E217" s="177"/>
    </row>
    <row r="218" spans="1:5" ht="18" x14ac:dyDescent="0.25">
      <c r="A218" s="162" t="str">
        <f>VLOOKUP(B218,'[1]LISTADO ATM'!$A$2:$C$822,3,0)</f>
        <v>ESTE</v>
      </c>
      <c r="B218" s="141">
        <v>660</v>
      </c>
      <c r="C218" s="133" t="str">
        <f>VLOOKUP(B218,'[1]LISTADO ATM'!$A$2:$B$822,2,0)</f>
        <v>ATM Oficina Romana Norte II</v>
      </c>
      <c r="D218" s="176" t="s">
        <v>2579</v>
      </c>
      <c r="E218" s="177"/>
    </row>
    <row r="219" spans="1:5" ht="18" x14ac:dyDescent="0.25">
      <c r="A219" s="162" t="str">
        <f>VLOOKUP(B219,'[1]LISTADO ATM'!$A$2:$C$822,3,0)</f>
        <v>DISTRITO NACIONAL</v>
      </c>
      <c r="B219" s="141">
        <v>715</v>
      </c>
      <c r="C219" s="133" t="str">
        <f>VLOOKUP(B219,'[1]LISTADO ATM'!$A$2:$B$822,2,0)</f>
        <v xml:space="preserve">ATM Oficina 27 de Febrero (Lobby) </v>
      </c>
      <c r="D219" s="176" t="s">
        <v>2579</v>
      </c>
      <c r="E219" s="177"/>
    </row>
    <row r="220" spans="1:5" ht="18" x14ac:dyDescent="0.25">
      <c r="A220" s="162" t="str">
        <f>VLOOKUP(B220,'[1]LISTADO ATM'!$A$2:$C$822,3,0)</f>
        <v>SUR</v>
      </c>
      <c r="B220" s="141">
        <v>781</v>
      </c>
      <c r="C220" s="133" t="str">
        <f>VLOOKUP(B220,'[1]LISTADO ATM'!$A$2:$B$822,2,0)</f>
        <v xml:space="preserve">ATM Estación Isla Barahona </v>
      </c>
      <c r="D220" s="176" t="s">
        <v>2579</v>
      </c>
      <c r="E220" s="177"/>
    </row>
    <row r="221" spans="1:5" ht="18" x14ac:dyDescent="0.25">
      <c r="A221" s="162" t="str">
        <f>VLOOKUP(B221,'[1]LISTADO ATM'!$A$2:$C$822,3,0)</f>
        <v>ESTE</v>
      </c>
      <c r="B221" s="141">
        <v>824</v>
      </c>
      <c r="C221" s="133" t="str">
        <f>VLOOKUP(B221,'[1]LISTADO ATM'!$A$2:$B$822,2,0)</f>
        <v xml:space="preserve">ATM Multiplaza (Higuey) </v>
      </c>
      <c r="D221" s="176" t="s">
        <v>2579</v>
      </c>
      <c r="E221" s="177"/>
    </row>
    <row r="222" spans="1:5" ht="18" x14ac:dyDescent="0.25">
      <c r="A222" s="162" t="e">
        <f>VLOOKUP(B222,'[1]LISTADO ATM'!$A$2:$C$822,3,0)</f>
        <v>#N/A</v>
      </c>
      <c r="B222" s="141"/>
      <c r="C222" s="133" t="e">
        <f>VLOOKUP(B222,'[1]LISTADO ATM'!$A$2:$B$822,2,0)</f>
        <v>#N/A</v>
      </c>
      <c r="D222" s="158"/>
      <c r="E222" s="159"/>
    </row>
    <row r="223" spans="1:5" ht="18" x14ac:dyDescent="0.25">
      <c r="A223" s="162" t="e">
        <f>VLOOKUP(B223,'[1]LISTADO ATM'!$A$2:$C$822,3,0)</f>
        <v>#N/A</v>
      </c>
      <c r="B223" s="141"/>
      <c r="C223" s="133" t="e">
        <f>VLOOKUP(B223,'[1]LISTADO ATM'!$A$2:$B$822,2,0)</f>
        <v>#N/A</v>
      </c>
      <c r="D223" s="158"/>
      <c r="E223" s="159"/>
    </row>
    <row r="224" spans="1:5" ht="18" x14ac:dyDescent="0.25">
      <c r="A224" s="162" t="e">
        <f>VLOOKUP(B224,'[1]LISTADO ATM'!$A$2:$C$822,3,0)</f>
        <v>#N/A</v>
      </c>
      <c r="B224" s="141"/>
      <c r="C224" s="133" t="e">
        <f>VLOOKUP(B224,'[1]LISTADO ATM'!$A$2:$B$822,2,0)</f>
        <v>#N/A</v>
      </c>
      <c r="D224" s="158"/>
      <c r="E224" s="159"/>
    </row>
    <row r="225" spans="1:5" ht="18" x14ac:dyDescent="0.25">
      <c r="A225" s="162" t="e">
        <f>VLOOKUP(B225,'[1]LISTADO ATM'!$A$2:$C$822,3,0)</f>
        <v>#N/A</v>
      </c>
      <c r="B225" s="141"/>
      <c r="C225" s="133" t="e">
        <f>VLOOKUP(B225,'[1]LISTADO ATM'!$A$2:$B$822,2,0)</f>
        <v>#N/A</v>
      </c>
      <c r="D225" s="158"/>
      <c r="E225" s="159"/>
    </row>
    <row r="226" spans="1:5" ht="18.75" thickBot="1" x14ac:dyDescent="0.3">
      <c r="A226" s="162" t="e">
        <f>VLOOKUP(B226,'[1]LISTADO ATM'!$A$2:$C$822,3,0)</f>
        <v>#N/A</v>
      </c>
      <c r="B226" s="141"/>
      <c r="C226" s="133" t="e">
        <f>VLOOKUP(B226,'[1]LISTADO ATM'!$A$2:$B$822,2,0)</f>
        <v>#N/A</v>
      </c>
      <c r="D226" s="176"/>
      <c r="E226" s="177"/>
    </row>
    <row r="227" spans="1:5" ht="18.75" thickBot="1" x14ac:dyDescent="0.3">
      <c r="A227" s="137" t="s">
        <v>2468</v>
      </c>
      <c r="B227" s="164">
        <f>COUNT(B202:B226)</f>
        <v>20</v>
      </c>
      <c r="C227" s="147"/>
      <c r="D227" s="134"/>
      <c r="E227" s="135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</sheetData>
  <sortState ref="A53:F81">
    <sortCondition ref="E53"/>
  </sortState>
  <mergeCells count="34">
    <mergeCell ref="F1:G1"/>
    <mergeCell ref="A1:E1"/>
    <mergeCell ref="A2:E2"/>
    <mergeCell ref="A7:E7"/>
    <mergeCell ref="C55:E55"/>
    <mergeCell ref="A57:E57"/>
    <mergeCell ref="C70:E70"/>
    <mergeCell ref="A72:E72"/>
    <mergeCell ref="A153:E153"/>
    <mergeCell ref="A188:E188"/>
    <mergeCell ref="A197:B197"/>
    <mergeCell ref="A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9:E219"/>
    <mergeCell ref="D220:E220"/>
    <mergeCell ref="D221:E221"/>
    <mergeCell ref="D226:E226"/>
    <mergeCell ref="D214:E214"/>
    <mergeCell ref="D215:E215"/>
    <mergeCell ref="D216:E216"/>
    <mergeCell ref="D217:E217"/>
    <mergeCell ref="D218:E218"/>
  </mergeCells>
  <phoneticPr fontId="46" type="noConversion"/>
  <conditionalFormatting sqref="B607:B1048576">
    <cfRule type="duplicateValues" dxfId="290" priority="2094"/>
    <cfRule type="duplicateValues" dxfId="289" priority="2096"/>
  </conditionalFormatting>
  <conditionalFormatting sqref="E607:E1048576">
    <cfRule type="duplicateValues" dxfId="288" priority="2097"/>
  </conditionalFormatting>
  <conditionalFormatting sqref="B607:B1048576">
    <cfRule type="duplicateValues" dxfId="287" priority="1619"/>
  </conditionalFormatting>
  <conditionalFormatting sqref="B394:B606">
    <cfRule type="duplicateValues" dxfId="286" priority="1609"/>
  </conditionalFormatting>
  <conditionalFormatting sqref="B394:B606">
    <cfRule type="duplicateValues" dxfId="285" priority="1616"/>
  </conditionalFormatting>
  <conditionalFormatting sqref="E394:E606">
    <cfRule type="duplicateValues" dxfId="284" priority="1618"/>
  </conditionalFormatting>
  <conditionalFormatting sqref="B394:B1048576">
    <cfRule type="duplicateValues" dxfId="283" priority="1436"/>
  </conditionalFormatting>
  <conditionalFormatting sqref="B374:B393">
    <cfRule type="duplicateValues" dxfId="282" priority="365"/>
  </conditionalFormatting>
  <conditionalFormatting sqref="E374:E393">
    <cfRule type="duplicateValues" dxfId="281" priority="367"/>
  </conditionalFormatting>
  <conditionalFormatting sqref="E302:E373">
    <cfRule type="duplicateValues" dxfId="280" priority="191"/>
    <cfRule type="duplicateValues" dxfId="279" priority="192"/>
  </conditionalFormatting>
  <conditionalFormatting sqref="B302:B373">
    <cfRule type="duplicateValues" dxfId="278" priority="128705"/>
  </conditionalFormatting>
  <conditionalFormatting sqref="B228:B301 B191:B194 B1:B7 B59:B69 B196:B200 B187 B152:B153 B71:B72 B56:B57 B129:B150 B185 B207:B226 B9:B54">
    <cfRule type="duplicateValues" dxfId="277" priority="143"/>
  </conditionalFormatting>
  <conditionalFormatting sqref="E222:E226">
    <cfRule type="duplicateValues" dxfId="276" priority="142"/>
  </conditionalFormatting>
  <conditionalFormatting sqref="E188">
    <cfRule type="duplicateValues" dxfId="275" priority="140"/>
  </conditionalFormatting>
  <conditionalFormatting sqref="B188">
    <cfRule type="duplicateValues" dxfId="274" priority="141"/>
  </conditionalFormatting>
  <conditionalFormatting sqref="E74:E125 E11:E32">
    <cfRule type="duplicateValues" dxfId="273" priority="138"/>
    <cfRule type="duplicateValues" dxfId="272" priority="139"/>
  </conditionalFormatting>
  <conditionalFormatting sqref="E204">
    <cfRule type="duplicateValues" dxfId="271" priority="136"/>
    <cfRule type="duplicateValues" dxfId="270" priority="137"/>
  </conditionalFormatting>
  <conditionalFormatting sqref="E206">
    <cfRule type="duplicateValues" dxfId="269" priority="134"/>
    <cfRule type="duplicateValues" dxfId="268" priority="135"/>
  </conditionalFormatting>
  <conditionalFormatting sqref="E126:E128 E33">
    <cfRule type="duplicateValues" dxfId="267" priority="132"/>
    <cfRule type="duplicateValues" dxfId="266" priority="133"/>
  </conditionalFormatting>
  <conditionalFormatting sqref="E132:E135 E36:E37">
    <cfRule type="duplicateValues" dxfId="265" priority="127"/>
    <cfRule type="duplicateValues" dxfId="264" priority="128"/>
  </conditionalFormatting>
  <conditionalFormatting sqref="E9:E10">
    <cfRule type="duplicateValues" dxfId="263" priority="125"/>
    <cfRule type="duplicateValues" dxfId="262" priority="126"/>
  </conditionalFormatting>
  <conditionalFormatting sqref="E131 E34:E35 E129">
    <cfRule type="duplicateValues" dxfId="261" priority="144"/>
    <cfRule type="duplicateValues" dxfId="260" priority="145"/>
  </conditionalFormatting>
  <conditionalFormatting sqref="B74:B128">
    <cfRule type="duplicateValues" dxfId="259" priority="146"/>
  </conditionalFormatting>
  <conditionalFormatting sqref="E130">
    <cfRule type="duplicateValues" dxfId="258" priority="123"/>
    <cfRule type="duplicateValues" dxfId="257" priority="124"/>
  </conditionalFormatting>
  <conditionalFormatting sqref="E179:E180">
    <cfRule type="duplicateValues" dxfId="256" priority="121"/>
    <cfRule type="duplicateValues" dxfId="255" priority="122"/>
  </conditionalFormatting>
  <conditionalFormatting sqref="E136">
    <cfRule type="duplicateValues" dxfId="254" priority="119"/>
    <cfRule type="duplicateValues" dxfId="253" priority="120"/>
  </conditionalFormatting>
  <conditionalFormatting sqref="B60:B62">
    <cfRule type="duplicateValues" dxfId="252" priority="118"/>
  </conditionalFormatting>
  <conditionalFormatting sqref="E227:E301 E1:E7 E55:E57 E150:E153 E185:E187 E190:E201 E68:E72 E65">
    <cfRule type="duplicateValues" dxfId="251" priority="147"/>
  </conditionalFormatting>
  <conditionalFormatting sqref="B190">
    <cfRule type="duplicateValues" dxfId="250" priority="148"/>
  </conditionalFormatting>
  <conditionalFormatting sqref="E150:E180 E68:E136 E65 E1:E58 E184:E207 E222:E301">
    <cfRule type="duplicateValues" dxfId="249" priority="117"/>
  </conditionalFormatting>
  <conditionalFormatting sqref="E66">
    <cfRule type="duplicateValues" dxfId="248" priority="116"/>
  </conditionalFormatting>
  <conditionalFormatting sqref="E66">
    <cfRule type="duplicateValues" dxfId="247" priority="115"/>
  </conditionalFormatting>
  <conditionalFormatting sqref="E150:E180 E65:E66 E1:E58 E68:E136 E184:E207 E222:E301">
    <cfRule type="duplicateValues" dxfId="246" priority="114"/>
  </conditionalFormatting>
  <conditionalFormatting sqref="E64">
    <cfRule type="duplicateValues" dxfId="245" priority="113"/>
  </conditionalFormatting>
  <conditionalFormatting sqref="E64">
    <cfRule type="duplicateValues" dxfId="244" priority="112"/>
  </conditionalFormatting>
  <conditionalFormatting sqref="E64">
    <cfRule type="duplicateValues" dxfId="243" priority="111"/>
  </conditionalFormatting>
  <conditionalFormatting sqref="E150:E180 E1:E58 E64:E66 E68:E136 E184:E207 E222:E301">
    <cfRule type="duplicateValues" dxfId="242" priority="110"/>
  </conditionalFormatting>
  <conditionalFormatting sqref="E63">
    <cfRule type="duplicateValues" dxfId="241" priority="109"/>
  </conditionalFormatting>
  <conditionalFormatting sqref="E63">
    <cfRule type="duplicateValues" dxfId="240" priority="108"/>
  </conditionalFormatting>
  <conditionalFormatting sqref="E63">
    <cfRule type="duplicateValues" dxfId="239" priority="107"/>
  </conditionalFormatting>
  <conditionalFormatting sqref="E63">
    <cfRule type="duplicateValues" dxfId="238" priority="106"/>
  </conditionalFormatting>
  <conditionalFormatting sqref="E150:E180 E1:E58 E68:E136 E63:E66 E184:E207 E222:E301">
    <cfRule type="duplicateValues" dxfId="237" priority="105"/>
  </conditionalFormatting>
  <conditionalFormatting sqref="E67">
    <cfRule type="duplicateValues" dxfId="236" priority="104"/>
  </conditionalFormatting>
  <conditionalFormatting sqref="E67">
    <cfRule type="duplicateValues" dxfId="235" priority="103"/>
  </conditionalFormatting>
  <conditionalFormatting sqref="E67">
    <cfRule type="duplicateValues" dxfId="234" priority="102"/>
  </conditionalFormatting>
  <conditionalFormatting sqref="E67">
    <cfRule type="duplicateValues" dxfId="233" priority="101"/>
  </conditionalFormatting>
  <conditionalFormatting sqref="E67">
    <cfRule type="duplicateValues" dxfId="232" priority="100"/>
  </conditionalFormatting>
  <conditionalFormatting sqref="E150:E180 E1:E58 E63:E136 E184:E207 E222:E301">
    <cfRule type="duplicateValues" dxfId="231" priority="99"/>
  </conditionalFormatting>
  <conditionalFormatting sqref="E61">
    <cfRule type="duplicateValues" dxfId="230" priority="98"/>
  </conditionalFormatting>
  <conditionalFormatting sqref="E61">
    <cfRule type="duplicateValues" dxfId="229" priority="97"/>
  </conditionalFormatting>
  <conditionalFormatting sqref="E61">
    <cfRule type="duplicateValues" dxfId="228" priority="96"/>
  </conditionalFormatting>
  <conditionalFormatting sqref="E61">
    <cfRule type="duplicateValues" dxfId="227" priority="95"/>
  </conditionalFormatting>
  <conditionalFormatting sqref="E61">
    <cfRule type="duplicateValues" dxfId="226" priority="94"/>
  </conditionalFormatting>
  <conditionalFormatting sqref="E61">
    <cfRule type="duplicateValues" dxfId="225" priority="93"/>
  </conditionalFormatting>
  <conditionalFormatting sqref="E150:E180 E1:E58 E61 E63:E136 E184:E207 E222:E301">
    <cfRule type="duplicateValues" dxfId="224" priority="92"/>
  </conditionalFormatting>
  <conditionalFormatting sqref="E60">
    <cfRule type="duplicateValues" dxfId="223" priority="84"/>
    <cfRule type="duplicateValues" dxfId="222" priority="91"/>
  </conditionalFormatting>
  <conditionalFormatting sqref="E60">
    <cfRule type="duplicateValues" dxfId="221" priority="90"/>
  </conditionalFormatting>
  <conditionalFormatting sqref="E60">
    <cfRule type="duplicateValues" dxfId="220" priority="89"/>
  </conditionalFormatting>
  <conditionalFormatting sqref="E60">
    <cfRule type="duplicateValues" dxfId="219" priority="88"/>
  </conditionalFormatting>
  <conditionalFormatting sqref="E60">
    <cfRule type="duplicateValues" dxfId="218" priority="87"/>
  </conditionalFormatting>
  <conditionalFormatting sqref="E60">
    <cfRule type="duplicateValues" dxfId="217" priority="86"/>
  </conditionalFormatting>
  <conditionalFormatting sqref="E60">
    <cfRule type="duplicateValues" dxfId="216" priority="85"/>
  </conditionalFormatting>
  <conditionalFormatting sqref="E150:E180 E1:E58 E60:E61 E63:E136 E184:E207 E222:E301">
    <cfRule type="duplicateValues" dxfId="215" priority="83"/>
  </conditionalFormatting>
  <conditionalFormatting sqref="E59">
    <cfRule type="duplicateValues" dxfId="214" priority="75"/>
    <cfRule type="duplicateValues" dxfId="213" priority="82"/>
  </conditionalFormatting>
  <conditionalFormatting sqref="E59">
    <cfRule type="duplicateValues" dxfId="212" priority="81"/>
  </conditionalFormatting>
  <conditionalFormatting sqref="E59">
    <cfRule type="duplicateValues" dxfId="211" priority="80"/>
  </conditionalFormatting>
  <conditionalFormatting sqref="E59">
    <cfRule type="duplicateValues" dxfId="210" priority="79"/>
  </conditionalFormatting>
  <conditionalFormatting sqref="E59">
    <cfRule type="duplicateValues" dxfId="209" priority="78"/>
  </conditionalFormatting>
  <conditionalFormatting sqref="E59">
    <cfRule type="duplicateValues" dxfId="208" priority="77"/>
  </conditionalFormatting>
  <conditionalFormatting sqref="E59">
    <cfRule type="duplicateValues" dxfId="207" priority="76"/>
  </conditionalFormatting>
  <conditionalFormatting sqref="E59">
    <cfRule type="duplicateValues" dxfId="206" priority="74"/>
  </conditionalFormatting>
  <conditionalFormatting sqref="E150:E180 E1:E61 E63:E136 E184:E207 E222:E301">
    <cfRule type="duplicateValues" dxfId="205" priority="73"/>
  </conditionalFormatting>
  <conditionalFormatting sqref="E62">
    <cfRule type="duplicateValues" dxfId="204" priority="72"/>
  </conditionalFormatting>
  <conditionalFormatting sqref="E62">
    <cfRule type="duplicateValues" dxfId="203" priority="71"/>
  </conditionalFormatting>
  <conditionalFormatting sqref="E62">
    <cfRule type="duplicateValues" dxfId="202" priority="70"/>
  </conditionalFormatting>
  <conditionalFormatting sqref="E62">
    <cfRule type="duplicateValues" dxfId="201" priority="69"/>
  </conditionalFormatting>
  <conditionalFormatting sqref="E62">
    <cfRule type="duplicateValues" dxfId="200" priority="68"/>
  </conditionalFormatting>
  <conditionalFormatting sqref="E62">
    <cfRule type="duplicateValues" dxfId="199" priority="67"/>
  </conditionalFormatting>
  <conditionalFormatting sqref="E62">
    <cfRule type="duplicateValues" dxfId="198" priority="66"/>
  </conditionalFormatting>
  <conditionalFormatting sqref="E62">
    <cfRule type="duplicateValues" dxfId="197" priority="65"/>
  </conditionalFormatting>
  <conditionalFormatting sqref="E62">
    <cfRule type="duplicateValues" dxfId="196" priority="64"/>
  </conditionalFormatting>
  <conditionalFormatting sqref="E150:E180 E1:E136 E184:E207 E222:E301">
    <cfRule type="duplicateValues" dxfId="195" priority="63"/>
  </conditionalFormatting>
  <conditionalFormatting sqref="E68">
    <cfRule type="duplicateValues" dxfId="194" priority="62"/>
  </conditionalFormatting>
  <conditionalFormatting sqref="E68">
    <cfRule type="duplicateValues" dxfId="193" priority="61"/>
  </conditionalFormatting>
  <conditionalFormatting sqref="E68">
    <cfRule type="duplicateValues" dxfId="192" priority="60"/>
  </conditionalFormatting>
  <conditionalFormatting sqref="E68">
    <cfRule type="duplicateValues" dxfId="191" priority="59"/>
  </conditionalFormatting>
  <conditionalFormatting sqref="E68">
    <cfRule type="duplicateValues" dxfId="190" priority="58"/>
  </conditionalFormatting>
  <conditionalFormatting sqref="E181">
    <cfRule type="duplicateValues" dxfId="189" priority="55"/>
    <cfRule type="duplicateValues" dxfId="188" priority="56"/>
  </conditionalFormatting>
  <conditionalFormatting sqref="E181">
    <cfRule type="duplicateValues" dxfId="187" priority="54"/>
  </conditionalFormatting>
  <conditionalFormatting sqref="E181">
    <cfRule type="duplicateValues" dxfId="186" priority="53"/>
  </conditionalFormatting>
  <conditionalFormatting sqref="E181">
    <cfRule type="duplicateValues" dxfId="185" priority="52"/>
  </conditionalFormatting>
  <conditionalFormatting sqref="E181">
    <cfRule type="duplicateValues" dxfId="184" priority="51"/>
  </conditionalFormatting>
  <conditionalFormatting sqref="E181">
    <cfRule type="duplicateValues" dxfId="183" priority="50"/>
  </conditionalFormatting>
  <conditionalFormatting sqref="E181">
    <cfRule type="duplicateValues" dxfId="182" priority="49"/>
  </conditionalFormatting>
  <conditionalFormatting sqref="E181">
    <cfRule type="duplicateValues" dxfId="181" priority="48"/>
  </conditionalFormatting>
  <conditionalFormatting sqref="E181">
    <cfRule type="duplicateValues" dxfId="180" priority="47"/>
  </conditionalFormatting>
  <conditionalFormatting sqref="E181">
    <cfRule type="duplicateValues" dxfId="179" priority="46"/>
  </conditionalFormatting>
  <conditionalFormatting sqref="E137:E141">
    <cfRule type="duplicateValues" dxfId="178" priority="44"/>
    <cfRule type="duplicateValues" dxfId="177" priority="45"/>
  </conditionalFormatting>
  <conditionalFormatting sqref="E137:E141">
    <cfRule type="duplicateValues" dxfId="176" priority="43"/>
  </conditionalFormatting>
  <conditionalFormatting sqref="E137:E141">
    <cfRule type="duplicateValues" dxfId="175" priority="42"/>
  </conditionalFormatting>
  <conditionalFormatting sqref="E137:E141">
    <cfRule type="duplicateValues" dxfId="174" priority="41"/>
  </conditionalFormatting>
  <conditionalFormatting sqref="E137:E141">
    <cfRule type="duplicateValues" dxfId="173" priority="40"/>
  </conditionalFormatting>
  <conditionalFormatting sqref="E137:E141">
    <cfRule type="duplicateValues" dxfId="172" priority="39"/>
  </conditionalFormatting>
  <conditionalFormatting sqref="E137:E141">
    <cfRule type="duplicateValues" dxfId="171" priority="38"/>
  </conditionalFormatting>
  <conditionalFormatting sqref="E137:E141">
    <cfRule type="duplicateValues" dxfId="170" priority="37"/>
  </conditionalFormatting>
  <conditionalFormatting sqref="E137:E141">
    <cfRule type="duplicateValues" dxfId="169" priority="36"/>
  </conditionalFormatting>
  <conditionalFormatting sqref="E137:E141">
    <cfRule type="duplicateValues" dxfId="168" priority="35"/>
  </conditionalFormatting>
  <conditionalFormatting sqref="E142">
    <cfRule type="duplicateValues" dxfId="167" priority="33"/>
    <cfRule type="duplicateValues" dxfId="166" priority="34"/>
  </conditionalFormatting>
  <conditionalFormatting sqref="E142">
    <cfRule type="duplicateValues" dxfId="165" priority="32"/>
  </conditionalFormatting>
  <conditionalFormatting sqref="E142">
    <cfRule type="duplicateValues" dxfId="164" priority="31"/>
  </conditionalFormatting>
  <conditionalFormatting sqref="E142">
    <cfRule type="duplicateValues" dxfId="163" priority="30"/>
  </conditionalFormatting>
  <conditionalFormatting sqref="E142">
    <cfRule type="duplicateValues" dxfId="162" priority="29"/>
  </conditionalFormatting>
  <conditionalFormatting sqref="E142">
    <cfRule type="duplicateValues" dxfId="161" priority="28"/>
  </conditionalFormatting>
  <conditionalFormatting sqref="E142">
    <cfRule type="duplicateValues" dxfId="160" priority="27"/>
  </conditionalFormatting>
  <conditionalFormatting sqref="E142">
    <cfRule type="duplicateValues" dxfId="159" priority="26"/>
  </conditionalFormatting>
  <conditionalFormatting sqref="E142">
    <cfRule type="duplicateValues" dxfId="158" priority="25"/>
  </conditionalFormatting>
  <conditionalFormatting sqref="E142">
    <cfRule type="duplicateValues" dxfId="157" priority="24"/>
  </conditionalFormatting>
  <conditionalFormatting sqref="E143:E149">
    <cfRule type="duplicateValues" dxfId="156" priority="22"/>
    <cfRule type="duplicateValues" dxfId="155" priority="23"/>
  </conditionalFormatting>
  <conditionalFormatting sqref="E143:E149">
    <cfRule type="duplicateValues" dxfId="154" priority="21"/>
  </conditionalFormatting>
  <conditionalFormatting sqref="E143:E149">
    <cfRule type="duplicateValues" dxfId="153" priority="20"/>
  </conditionalFormatting>
  <conditionalFormatting sqref="E143:E149">
    <cfRule type="duplicateValues" dxfId="152" priority="19"/>
  </conditionalFormatting>
  <conditionalFormatting sqref="E143:E149">
    <cfRule type="duplicateValues" dxfId="151" priority="18"/>
  </conditionalFormatting>
  <conditionalFormatting sqref="E143:E149">
    <cfRule type="duplicateValues" dxfId="150" priority="17"/>
  </conditionalFormatting>
  <conditionalFormatting sqref="E143:E149">
    <cfRule type="duplicateValues" dxfId="149" priority="16"/>
  </conditionalFormatting>
  <conditionalFormatting sqref="E143:E149">
    <cfRule type="duplicateValues" dxfId="148" priority="15"/>
  </conditionalFormatting>
  <conditionalFormatting sqref="E143:E149">
    <cfRule type="duplicateValues" dxfId="147" priority="14"/>
  </conditionalFormatting>
  <conditionalFormatting sqref="E143:E149">
    <cfRule type="duplicateValues" dxfId="146" priority="13"/>
  </conditionalFormatting>
  <conditionalFormatting sqref="E155:E178 E38:E47 E184">
    <cfRule type="duplicateValues" dxfId="145" priority="149"/>
    <cfRule type="duplicateValues" dxfId="144" priority="150"/>
  </conditionalFormatting>
  <conditionalFormatting sqref="B155:B184">
    <cfRule type="duplicateValues" dxfId="143" priority="151"/>
  </conditionalFormatting>
  <conditionalFormatting sqref="E205 E202:E203">
    <cfRule type="duplicateValues" dxfId="142" priority="152"/>
    <cfRule type="duplicateValues" dxfId="141" priority="153"/>
  </conditionalFormatting>
  <conditionalFormatting sqref="B202:B206">
    <cfRule type="duplicateValues" dxfId="140" priority="154"/>
  </conditionalFormatting>
  <conditionalFormatting sqref="E207">
    <cfRule type="duplicateValues" dxfId="139" priority="155"/>
    <cfRule type="duplicateValues" dxfId="138" priority="156"/>
  </conditionalFormatting>
  <conditionalFormatting sqref="E208:E221">
    <cfRule type="duplicateValues" dxfId="137" priority="9"/>
  </conditionalFormatting>
  <conditionalFormatting sqref="E208:E221">
    <cfRule type="duplicateValues" dxfId="136" priority="8"/>
  </conditionalFormatting>
  <conditionalFormatting sqref="E208:E221">
    <cfRule type="duplicateValues" dxfId="135" priority="7"/>
  </conditionalFormatting>
  <conditionalFormatting sqref="E208:E221">
    <cfRule type="duplicateValues" dxfId="134" priority="6"/>
  </conditionalFormatting>
  <conditionalFormatting sqref="E208:E221">
    <cfRule type="duplicateValues" dxfId="133" priority="5"/>
  </conditionalFormatting>
  <conditionalFormatting sqref="E208:E221">
    <cfRule type="duplicateValues" dxfId="132" priority="4"/>
  </conditionalFormatting>
  <conditionalFormatting sqref="E208:E221">
    <cfRule type="duplicateValues" dxfId="131" priority="3"/>
  </conditionalFormatting>
  <conditionalFormatting sqref="E208:E221">
    <cfRule type="duplicateValues" dxfId="130" priority="2"/>
  </conditionalFormatting>
  <conditionalFormatting sqref="E208:E221">
    <cfRule type="duplicateValues" dxfId="129" priority="1"/>
  </conditionalFormatting>
  <conditionalFormatting sqref="E208:E221">
    <cfRule type="duplicateValues" dxfId="128" priority="10"/>
    <cfRule type="duplicateValues" dxfId="127" priority="11"/>
  </conditionalFormatting>
  <conditionalFormatting sqref="E48:E54">
    <cfRule type="duplicateValues" dxfId="126" priority="128722"/>
    <cfRule type="duplicateValues" dxfId="125" priority="128723"/>
  </conditionalFormatting>
  <conditionalFormatting sqref="B1:B301">
    <cfRule type="duplicateValues" dxfId="124" priority="128724"/>
    <cfRule type="duplicateValues" dxfId="123" priority="128725"/>
    <cfRule type="duplicateValues" dxfId="122" priority="128726"/>
  </conditionalFormatting>
  <hyperlinks>
    <hyperlink ref="E68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2597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21" priority="6"/>
  </conditionalFormatting>
  <conditionalFormatting sqref="A831">
    <cfRule type="duplicateValues" dxfId="120" priority="5"/>
  </conditionalFormatting>
  <conditionalFormatting sqref="A832">
    <cfRule type="duplicateValues" dxfId="119" priority="4"/>
  </conditionalFormatting>
  <conditionalFormatting sqref="A833">
    <cfRule type="duplicateValues" dxfId="118" priority="3"/>
  </conditionalFormatting>
  <conditionalFormatting sqref="A834">
    <cfRule type="duplicateValues" dxfId="117" priority="2"/>
  </conditionalFormatting>
  <conditionalFormatting sqref="A1:A1048576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2417</v>
      </c>
      <c r="B1" s="203"/>
      <c r="C1" s="203"/>
      <c r="D1" s="203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2426</v>
      </c>
      <c r="B18" s="203"/>
      <c r="C18" s="203"/>
      <c r="D18" s="203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5" priority="18"/>
  </conditionalFormatting>
  <conditionalFormatting sqref="B7:B8">
    <cfRule type="duplicateValues" dxfId="114" priority="17"/>
  </conditionalFormatting>
  <conditionalFormatting sqref="A7:A8">
    <cfRule type="duplicateValues" dxfId="113" priority="15"/>
    <cfRule type="duplicateValues" dxfId="1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2021-07-27T10:39:37Z</dcterms:modified>
</cp:coreProperties>
</file>