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7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Efectivo'!$A$9:$E$22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107" i="1" l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A107" i="1"/>
  <c r="A108" i="1"/>
  <c r="A109" i="1"/>
  <c r="A110" i="1"/>
  <c r="A111" i="1"/>
  <c r="A80" i="16"/>
  <c r="C80" i="16"/>
  <c r="A81" i="16"/>
  <c r="C81" i="16"/>
  <c r="A82" i="16"/>
  <c r="C82" i="16"/>
  <c r="B86" i="16"/>
  <c r="A13" i="1"/>
  <c r="F13" i="1"/>
  <c r="G13" i="1"/>
  <c r="H13" i="1"/>
  <c r="I13" i="1"/>
  <c r="J13" i="1"/>
  <c r="K13" i="1"/>
  <c r="F103" i="1" l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A103" i="1"/>
  <c r="A104" i="1"/>
  <c r="A105" i="1"/>
  <c r="A106" i="1"/>
  <c r="A9" i="3" l="1"/>
  <c r="J9" i="3"/>
  <c r="I9" i="3"/>
  <c r="H9" i="3"/>
  <c r="G9" i="3"/>
  <c r="F9" i="3"/>
  <c r="A37" i="1"/>
  <c r="F37" i="1"/>
  <c r="G37" i="1"/>
  <c r="H37" i="1"/>
  <c r="I37" i="1"/>
  <c r="J37" i="1"/>
  <c r="K37" i="1"/>
  <c r="A9" i="1"/>
  <c r="F9" i="1"/>
  <c r="G9" i="1"/>
  <c r="H9" i="1"/>
  <c r="I9" i="1"/>
  <c r="J9" i="1"/>
  <c r="K9" i="1"/>
  <c r="A98" i="1" l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5" i="16"/>
  <c r="A85" i="16"/>
  <c r="C84" i="16"/>
  <c r="A84" i="16"/>
  <c r="C83" i="16"/>
  <c r="A83" i="16"/>
  <c r="C79" i="16"/>
  <c r="A79" i="16"/>
  <c r="C78" i="16"/>
  <c r="A78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C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9" i="16" l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6" i="1"/>
  <c r="G36" i="1"/>
  <c r="H36" i="1"/>
  <c r="I36" i="1"/>
  <c r="J36" i="1"/>
  <c r="K36" i="1"/>
  <c r="F35" i="1"/>
  <c r="G35" i="1"/>
  <c r="H35" i="1"/>
  <c r="I35" i="1"/>
  <c r="J35" i="1"/>
  <c r="K35" i="1"/>
  <c r="A46" i="1"/>
  <c r="A45" i="1"/>
  <c r="A44" i="1"/>
  <c r="A43" i="1"/>
  <c r="A42" i="1"/>
  <c r="A41" i="1"/>
  <c r="A40" i="1"/>
  <c r="A39" i="1"/>
  <c r="A38" i="1"/>
  <c r="A36" i="1"/>
  <c r="A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34" i="1"/>
  <c r="A33" i="1"/>
  <c r="A32" i="1"/>
  <c r="A31" i="1" l="1"/>
  <c r="A30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9" i="1"/>
  <c r="A28" i="1"/>
  <c r="A27" i="1"/>
  <c r="F26" i="1" l="1"/>
  <c r="G26" i="1"/>
  <c r="H26" i="1"/>
  <c r="I26" i="1"/>
  <c r="J26" i="1"/>
  <c r="K26" i="1"/>
  <c r="A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21" i="1"/>
  <c r="F21" i="1"/>
  <c r="G21" i="1"/>
  <c r="H21" i="1"/>
  <c r="I21" i="1"/>
  <c r="J21" i="1"/>
  <c r="K21" i="1"/>
  <c r="A14" i="1"/>
  <c r="A15" i="1"/>
  <c r="A16" i="1"/>
  <c r="A17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H1" i="16" l="1"/>
  <c r="J1" i="16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F5" i="1" l="1"/>
  <c r="G5" i="1"/>
  <c r="H5" i="1"/>
  <c r="I5" i="1"/>
  <c r="J5" i="1"/>
  <c r="K5" i="1"/>
  <c r="F6" i="1"/>
  <c r="G6" i="1"/>
  <c r="H6" i="1"/>
  <c r="I6" i="1"/>
  <c r="J6" i="1"/>
  <c r="K6" i="1"/>
  <c r="A5" i="1"/>
  <c r="A6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<sst xmlns="http://schemas.openxmlformats.org/spreadsheetml/2006/main" count="13773" uniqueCount="2650">
  <si>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</si>
  <si>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</si>
  <si>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</si>
  <si>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</si>
  <si>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</si>
  <si>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</si>
  <si>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</si>
  <si>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</si>
  <si>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</si>
  <si>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</si>
  <si>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</si>
  <si>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</si>
  <si>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</si>
  <si>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</si>
  <si>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</si>
  <si>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</si>
  <si>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</si>
  <si>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</si>
  <si>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</si>
  <si>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</si>
  <si>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</si>
  <si>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</si>
  <si>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</si>
  <si>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</si>
  <si>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</si>
  <si>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</si>
  <si>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</si>
  <si>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</si>
  <si>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</si>
  <si>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</si>
  <si>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</si>
  <si>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</si>
  <si>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</si>
  <si>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</si>
  <si>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</si>
  <si>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</si>
  <si>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</si>
  <si>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</si>
  <si>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</si>
  <si>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</si>
  <si>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</si>
  <si>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</si>
  <si>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</si>
  <si>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</si>
  <si>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</si>
  <si>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</si>
  <si>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</si>
  <si>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</si>
  <si>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</si>
  <si>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</si>
  <si>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</si>
  <si>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</si>
  <si>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</si>
  <si>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</si>
  <si>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</si>
  <si>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</si>
  <si>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</si>
  <si>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</si>
  <si>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</si>
  <si>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</si>
  <si>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</si>
  <si>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</si>
  <si>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</si>
  <si>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</si>
  <si>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</si>
  <si>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</si>
  <si>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</si>
  <si>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</si>
  <si>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</si>
  <si>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</si>
  <si>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</si>
  <si>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</si>
  <si>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</si>
  <si>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</si>
  <si>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</si>
  <si>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</si>
  <si>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</si>
  <si>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</si>
  <si>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</si>
  <si>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</si>
  <si>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</si>
  <si>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</si>
  <si>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</si>
  <si>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</si>
  <si>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</si>
  <si>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</si>
  <si>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</si>
  <si>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</si>
  <si>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</si>
  <si>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</si>
  <si>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</si>
  <si>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</si>
  <si>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</si>
  <si>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</si>
  <si>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</si>
  <si>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</si>
  <si>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</si>
  <si>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</si>
  <si>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</si>
  <si>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</si>
  <si>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</si>
  <si>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</si>
  <si>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</si>
  <si>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</si>
  <si>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</si>
  <si>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</si>
  <si>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</si>
  <si>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</si>
  <si>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</si>
  <si>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</si>
  <si>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</si>
  <si>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</si>
  <si>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</si>
  <si>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</si>
  <si>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</si>
  <si>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</si>
  <si>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</si>
  <si>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</si>
  <si>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</si>
  <si>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</si>
  <si>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</si>
  <si>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</si>
  <si>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</si>
  <si>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</si>
  <si>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</si>
  <si>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</si>
  <si>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</si>
  <si>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</si>
  <si>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</si>
  <si>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</si>
  <si>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</si>
  <si>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</si>
  <si>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</si>
  <si>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</si>
  <si>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</si>
  <si>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</si>
  <si>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</si>
  <si>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</si>
  <si>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</si>
  <si>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</si>
  <si>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</si>
  <si>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</si>
  <si>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</si>
  <si>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</si>
  <si>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</si>
  <si>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</si>
  <si>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</si>
  <si>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</si>
  <si>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</si>
  <si>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</si>
  <si>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</si>
  <si>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</si>
  <si>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</si>
  <si>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</si>
  <si>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</si>
  <si>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</si>
  <si>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</si>
  <si>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</si>
  <si>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</si>
  <si>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</si>
  <si>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</si>
  <si>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</si>
  <si>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</si>
  <si>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</si>
  <si>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</si>
  <si>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</si>
  <si>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</si>
  <si>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</si>
  <si>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</si>
  <si>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</si>
  <si>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</si>
  <si>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</si>
  <si>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</si>
  <si>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</si>
  <si>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</si>
  <si>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</si>
  <si>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</si>
  <si>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</si>
  <si>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</si>
  <si>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</si>
  <si>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</si>
  <si>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</si>
  <si>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</si>
  <si>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</si>
  <si>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</si>
  <si>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</si>
  <si>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</si>
  <si>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</si>
  <si>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</si>
  <si>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</si>
  <si>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</si>
  <si>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</si>
  <si>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</si>
  <si>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</si>
  <si>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</si>
  <si>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</si>
  <si>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</si>
  <si>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</si>
  <si>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</si>
  <si>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</si>
  <si>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</si>
  <si>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</si>
  <si>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</si>
  <si>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</si>
  <si>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</si>
  <si>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</si>
  <si>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</si>
  <si>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</si>
  <si>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</si>
  <si>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</si>
  <si>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</si>
  <si>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</si>
  <si>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</si>
  <si>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</si>
  <si>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</si>
  <si>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</si>
  <si>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</si>
  <si>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</si>
  <si>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</si>
  <si>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</si>
  <si>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</si>
  <si>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</si>
  <si>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</si>
  <si>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</si>
  <si>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</si>
  <si>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</si>
  <si>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</si>
  <si>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</si>
  <si>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</si>
  <si>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</si>
  <si>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</si>
  <si>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</si>
  <si>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</si>
  <si>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</si>
  <si>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</si>
  <si>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</si>
  <si>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</si>
  <si>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</si>
  <si>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</si>
  <si>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</si>
  <si>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</si>
  <si>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</si>
  <si>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</si>
  <si>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</si>
  <si>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</si>
  <si>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</si>
  <si>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</si>
  <si>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</si>
  <si>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</si>
  <si>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</si>
  <si>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</si>
  <si>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</si>
  <si>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</si>
  <si>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</si>
  <si>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</si>
  <si>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</si>
  <si>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</si>
  <si>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</si>
  <si>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</si>
  <si>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</si>
  <si>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</si>
  <si>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</si>
  <si>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</si>
  <si>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</si>
  <si>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</si>
  <si>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</si>
  <si>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</si>
  <si>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</si>
  <si>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</si>
  <si>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</si>
  <si>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</si>
  <si>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</si>
  <si>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</si>
  <si>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</si>
  <si>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</si>
  <si>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</si>
  <si>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</si>
  <si>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</si>
  <si>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</si>
  <si>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</si>
  <si>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</si>
  <si>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</si>
  <si>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</si>
  <si>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</si>
  <si>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</si>
  <si>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</si>
  <si>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</si>
  <si>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</si>
  <si>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</si>
  <si>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</si>
  <si>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</si>
  <si>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</si>
  <si>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</si>
  <si>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</si>
  <si>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</si>
  <si>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</si>
  <si>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</si>
  <si>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</si>
  <si>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</si>
  <si>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</si>
  <si>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</si>
  <si>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</si>
  <si>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</si>
  <si>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</si>
  <si>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</si>
  <si>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</si>
  <si>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</si>
  <si>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</si>
  <si>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</si>
  <si>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</si>
  <si>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</si>
  <si>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</si>
  <si>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</si>
  <si>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</si>
  <si>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</si>
  <si>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</si>
  <si>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</si>
  <si>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</si>
  <si>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</si>
  <si>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</si>
  <si>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</si>
  <si>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</si>
  <si>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</si>
  <si>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</si>
  <si>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</si>
  <si>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</si>
  <si>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</si>
  <si>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</si>
  <si>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</si>
  <si>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</si>
  <si>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</si>
  <si>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</si>
  <si>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</si>
  <si>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</si>
  <si>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</si>
  <si>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</si>
  <si>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</si>
  <si>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</si>
  <si>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</si>
  <si>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</si>
  <si>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</si>
  <si>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</si>
  <si>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</si>
  <si>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</si>
  <si>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</si>
  <si>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</si>
  <si>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</si>
  <si>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</si>
  <si>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</si>
  <si>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</si>
  <si>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</si>
  <si>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</si>
  <si>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</si>
  <si>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</si>
  <si>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</si>
  <si>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</si>
  <si>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</si>
  <si>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</si>
  <si>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</si>
  <si>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</si>
  <si>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</si>
  <si>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</si>
  <si>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</si>
  <si>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</si>
  <si>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</si>
  <si>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</si>
  <si>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</si>
  <si>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</si>
  <si>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</si>
  <si>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</si>
  <si>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</si>
  <si>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</si>
  <si>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</si>
  <si>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</si>
  <si>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</si>
  <si>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</si>
  <si>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</si>
  <si>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</si>
  <si>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</si>
  <si>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</si>
  <si>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</si>
  <si>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</si>
  <si>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</si>
  <si>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</si>
  <si>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</si>
  <si>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</si>
  <si>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</si>
  <si>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</si>
  <si>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</si>
  <si>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</si>
  <si>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</si>
  <si>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</si>
  <si>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</si>
  <si>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</si>
  <si>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</si>
  <si>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</si>
  <si>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</si>
  <si>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</si>
  <si>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</si>
  <si>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</si>
  <si>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</si>
  <si>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</si>
  <si>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</si>
  <si>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</si>
  <si>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</si>
  <si>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</si>
  <si>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</si>
  <si>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</si>
  <si>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</si>
  <si>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</si>
  <si>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</si>
  <si>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</si>
  <si>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</si>
  <si>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</si>
  <si>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</si>
  <si>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</si>
  <si>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</si>
  <si>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</si>
  <si>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</si>
  <si>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</si>
  <si>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</si>
  <si>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</si>
  <si>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</si>
  <si>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</si>
  <si>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</si>
  <si>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</si>
  <si>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</si>
  <si>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</si>
  <si>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</si>
  <si>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</si>
  <si>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</si>
  <si>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</si>
  <si>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</si>
  <si>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</si>
  <si>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</si>
  <si>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</si>
  <si>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</si>
  <si>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</si>
  <si>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</si>
  <si>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</si>
  <si>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</si>
  <si>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</si>
  <si>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</si>
  <si>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</si>
  <si>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</si>
  <si>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</si>
  <si>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</si>
  <si>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</si>
  <si>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</si>
  <si>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</si>
  <si>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</si>
  <si>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</si>
  <si>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</si>
  <si>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</si>
  <si>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</si>
  <si>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</si>
  <si>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</si>
  <si>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</si>
  <si>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</si>
  <si>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</si>
  <si>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</si>
  <si>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</si>
  <si>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</si>
  <si>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</si>
  <si>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</si>
  <si>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</si>
  <si>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</si>
  <si>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</si>
  <si>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</si>
  <si>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</si>
  <si>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</si>
  <si>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</si>
  <si>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</si>
  <si>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</si>
  <si>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</si>
  <si>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</si>
  <si>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</si>
  <si>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</si>
  <si>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</si>
  <si>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</si>
  <si>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</si>
  <si>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</si>
  <si>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</si>
  <si>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</si>
  <si>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</si>
  <si>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</si>
  <si>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</si>
  <si>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</si>
  <si>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</si>
  <si>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</si>
  <si>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</si>
  <si>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</si>
  <si>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</si>
  <si>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</si>
  <si>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</si>
  <si>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</si>
  <si>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</si>
  <si>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</si>
  <si>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</si>
  <si>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</si>
  <si>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</si>
  <si>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</si>
  <si>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</si>
  <si>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</si>
  <si>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</si>
  <si>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</si>
  <si>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</si>
  <si>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</si>
  <si>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</si>
  <si>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</si>
  <si>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</si>
  <si>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</si>
  <si>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</si>
  <si>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</si>
  <si>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</si>
  <si>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</si>
  <si>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</si>
  <si>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</si>
  <si>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</si>
  <si>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</si>
  <si>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</si>
  <si>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</si>
  <si>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</si>
  <si>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</si>
  <si>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</si>
  <si>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</si>
  <si>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</si>
  <si>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</si>
  <si>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</si>
  <si>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</si>
  <si>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</si>
  <si>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</si>
  <si>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</si>
  <si>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</si>
  <si>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</si>
  <si>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</si>
  <si>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</si>
  <si>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</si>
  <si>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</si>
  <si>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</si>
  <si>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</si>
  <si>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</si>
  <si>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</si>
  <si>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</si>
  <si>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</si>
  <si>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</si>
  <si>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</si>
  <si>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</si>
  <si>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</si>
  <si>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</si>
  <si>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</si>
  <si>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</si>
  <si>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</si>
  <si>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</si>
  <si>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</si>
  <si>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</si>
  <si>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</si>
  <si>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</si>
  <si>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</si>
  <si>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</si>
  <si>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</si>
  <si>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</si>
  <si>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</si>
  <si>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</si>
  <si>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</si>
  <si>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</si>
  <si>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</si>
  <si>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</si>
  <si>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</si>
  <si>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</si>
  <si>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</si>
  <si>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</si>
  <si>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</si>
  <si>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</si>
  <si>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</si>
  <si>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</si>
  <si>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</si>
  <si>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</si>
  <si>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</si>
  <si>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</si>
  <si>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</si>
  <si>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</si>
  <si>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</si>
  <si>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</si>
  <si>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</si>
  <si>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</si>
  <si>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</si>
  <si>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</si>
  <si>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</si>
  <si>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</si>
  <si>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</si>
  <si>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</si>
  <si>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</si>
  <si>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</si>
  <si>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</si>
  <si>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</si>
  <si>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</si>
  <si>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</si>
  <si>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</si>
  <si>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</si>
  <si>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</si>
  <si>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</si>
  <si>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</si>
  <si>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</si>
  <si>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</si>
  <si>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</si>
  <si>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</si>
  <si>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</si>
  <si>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</si>
  <si>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</si>
  <si>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</si>
  <si>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</si>
  <si>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</si>
  <si>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</si>
  <si>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</si>
  <si>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</si>
  <si>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</si>
  <si>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</si>
  <si>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</si>
  <si>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</si>
  <si>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</si>
  <si>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</si>
  <si>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</si>
  <si>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</si>
  <si>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</si>
  <si>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</si>
  <si>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</si>
  <si>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</si>
  <si>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</si>
  <si>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</si>
  <si>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</si>
  <si>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</si>
  <si>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</si>
  <si>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</si>
  <si>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</si>
  <si>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</si>
  <si>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</si>
  <si>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</si>
  <si>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</si>
  <si>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</si>
  <si>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</si>
  <si>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</si>
  <si>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</si>
  <si>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</si>
  <si>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</si>
  <si>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</si>
  <si>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</si>
  <si>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</si>
  <si>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</si>
  <si>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</si>
  <si>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</si>
  <si>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</si>
  <si>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</si>
  <si>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</si>
  <si>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</si>
  <si>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</si>
  <si>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</si>
  <si>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</si>
  <si>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</si>
  <si>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</si>
  <si>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</si>
  <si>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</si>
  <si>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</si>
  <si>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</si>
  <si>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</si>
  <si>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</si>
  <si>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</si>
  <si>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</si>
  <si>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</si>
  <si>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</si>
  <si>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</si>
  <si>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</si>
  <si>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</si>
  <si>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</si>
  <si>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</si>
  <si>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</si>
  <si>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</si>
  <si>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</si>
  <si>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</si>
  <si>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</si>
  <si>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</si>
  <si>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</si>
  <si>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</si>
  <si>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</si>
  <si>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</si>
  <si>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</si>
  <si>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</si>
  <si>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</si>
  <si>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</si>
  <si>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</si>
  <si>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</si>
  <si>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</si>
  <si>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</si>
  <si>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</si>
  <si>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</si>
  <si>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</si>
  <si>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</si>
  <si>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</si>
  <si>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</si>
  <si>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</si>
  <si>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</si>
  <si>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</si>
  <si>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</si>
  <si>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</si>
  <si>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</si>
  <si>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</si>
  <si>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</si>
  <si>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</si>
  <si>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</si>
  <si>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</si>
  <si>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</si>
  <si>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</si>
  <si>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</si>
  <si>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</si>
  <si>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</si>
  <si>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</si>
  <si>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</si>
  <si>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</si>
  <si>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</si>
  <si>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</si>
  <si>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</si>
  <si>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</si>
  <si>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</si>
  <si>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</si>
  <si>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</si>
  <si>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</si>
  <si>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</si>
  <si>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</si>
  <si>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</si>
  <si>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</si>
  <si>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</si>
  <si>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</si>
  <si>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</si>
  <si>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</si>
  <si>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</si>
  <si>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</si>
  <si>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</si>
  <si>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</si>
  <si>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</si>
  <si>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</si>
  <si>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</si>
  <si>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</si>
  <si>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</si>
  <si>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</si>
  <si>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</si>
  <si>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</si>
  <si>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</si>
  <si>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</si>
  <si>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</si>
  <si>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</si>
  <si>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</si>
  <si>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</si>
  <si>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</si>
  <si>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</si>
  <si>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</si>
  <si>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</si>
  <si>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</si>
  <si>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</si>
  <si>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</si>
  <si>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</si>
  <si>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</si>
  <si>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</si>
  <si>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</si>
  <si>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</si>
  <si>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</si>
  <si>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</si>
  <si>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</si>
  <si>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</si>
  <si>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</si>
  <si>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</si>
  <si>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</si>
  <si>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</si>
  <si>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</si>
  <si>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</si>
  <si>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</si>
  <si>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</si>
  <si>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</si>
  <si>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</si>
  <si>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</si>
  <si>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</si>
  <si>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</si>
  <si>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</si>
  <si>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</si>
  <si>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</si>
  <si>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</si>
  <si>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</si>
  <si>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</si>
  <si>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</si>
  <si>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</si>
  <si>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</si>
  <si>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</si>
  <si>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</si>
  <si>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</si>
  <si>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</si>
  <si>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</si>
  <si>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</si>
  <si>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</si>
  <si>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</si>
  <si>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</si>
  <si>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</si>
  <si>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</si>
  <si>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</si>
  <si>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</si>
  <si>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</si>
  <si>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</si>
  <si>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</si>
  <si>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</si>
  <si>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</si>
  <si>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</si>
  <si>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</si>
  <si>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</si>
  <si>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</si>
  <si>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</si>
  <si>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</si>
  <si>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</si>
  <si>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</si>
  <si>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</si>
  <si>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</si>
  <si>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</si>
  <si>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</si>
  <si>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</si>
  <si>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</si>
  <si>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</si>
  <si>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</si>
  <si>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</si>
  <si>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</si>
  <si>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</si>
  <si>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</si>
  <si>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</si>
  <si>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</si>
  <si>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</si>
  <si>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</si>
  <si>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</si>
  <si>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</si>
  <si>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</si>
  <si>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</si>
  <si>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</si>
  <si>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</si>
  <si>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</si>
  <si>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</si>
  <si>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</si>
  <si>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</si>
  <si>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</si>
  <si>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</si>
  <si>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</si>
  <si>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</si>
  <si>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</si>
  <si>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</si>
  <si>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</si>
  <si>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</si>
  <si>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</si>
  <si>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</si>
  <si>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</si>
  <si>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</si>
  <si>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</si>
  <si>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</si>
  <si>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</si>
  <si>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</si>
  <si>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</si>
  <si>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</si>
  <si>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</si>
  <si>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</si>
  <si>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</si>
  <si>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</si>
  <si>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</si>
  <si>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</si>
  <si>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</si>
  <si>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</si>
  <si>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</si>
  <si>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</si>
  <si>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</si>
  <si>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</si>
  <si>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</si>
  <si>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</si>
  <si>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</si>
  <si>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</si>
  <si>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</si>
  <si>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</si>
  <si>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</si>
  <si>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</si>
  <si>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</si>
  <si>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</si>
  <si>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</si>
  <si>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</si>
  <si>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</si>
  <si>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</si>
  <si>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</si>
  <si>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</si>
  <si>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</si>
  <si>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</si>
  <si>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</si>
  <si>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</si>
  <si>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</si>
  <si>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</si>
  <si>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</si>
  <si>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</si>
  <si>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</si>
  <si>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</si>
  <si>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</si>
  <si>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</si>
  <si>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</si>
  <si>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</si>
  <si>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</si>
  <si>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</si>
  <si>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</si>
  <si>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</si>
  <si>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</si>
  <si>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</si>
  <si>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</si>
  <si>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</si>
  <si>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</si>
  <si>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</si>
  <si>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</si>
  <si>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</si>
  <si>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</si>
  <si>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</si>
  <si>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</si>
  <si>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</si>
  <si>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</si>
  <si>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</si>
  <si>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</si>
  <si>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</si>
  <si>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</si>
  <si>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</si>
  <si>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</si>
  <si>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</si>
  <si>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</si>
  <si>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</si>
  <si>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</si>
  <si>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</si>
  <si>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</si>
  <si>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</si>
  <si>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</si>
  <si>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</si>
  <si>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</si>
  <si>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</si>
  <si>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</si>
  <si>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</si>
  <si>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</si>
  <si>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</si>
  <si>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</si>
  <si>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</si>
  <si>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</si>
  <si>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</si>
  <si>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</si>
  <si>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</si>
  <si>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</si>
  <si>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</si>
  <si>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</si>
  <si>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</si>
  <si>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</si>
  <si>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</si>
  <si>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</si>
  <si>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</si>
  <si>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</si>
  <si>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</si>
  <si>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</si>
  <si>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</si>
  <si>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</si>
  <si>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</si>
  <si>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</si>
  <si>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</si>
  <si>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</si>
  <si>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</si>
  <si>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</si>
  <si>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</si>
  <si>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</si>
  <si>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</si>
  <si>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</si>
  <si>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</si>
  <si>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</si>
  <si>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</si>
  <si>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</si>
  <si>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</si>
  <si>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</si>
  <si>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</si>
  <si>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</si>
  <si>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</si>
  <si>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</si>
  <si>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</si>
  <si>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</si>
  <si>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</si>
  <si>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</si>
  <si>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</si>
  <si>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</si>
  <si>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</si>
  <si>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</si>
  <si>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</si>
  <si>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</si>
  <si>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</si>
  <si>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</si>
  <si>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</si>
  <si>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</si>
  <si>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</si>
  <si>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</si>
  <si>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</si>
  <si>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</si>
  <si>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</si>
  <si>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</si>
  <si>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</si>
  <si>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</si>
  <si>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</si>
  <si>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</si>
  <si>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</si>
  <si>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</si>
  <si>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</si>
  <si>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</si>
  <si>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</si>
  <si>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</si>
  <si>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</si>
  <si>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</si>
  <si>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</si>
  <si>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</si>
  <si>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</si>
  <si>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</si>
  <si>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</si>
  <si>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</si>
  <si>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</si>
  <si>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</si>
  <si>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</si>
  <si>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</si>
  <si>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</si>
  <si>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</si>
  <si>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</si>
  <si>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</si>
  <si>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</si>
  <si>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</si>
  <si>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</si>
  <si>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</si>
  <si>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</si>
  <si>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</si>
  <si>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</si>
  <si>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</si>
  <si>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</si>
  <si>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</si>
  <si>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</si>
  <si>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</si>
  <si>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</si>
  <si>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</si>
  <si>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</si>
  <si>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</si>
  <si>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</si>
  <si>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</si>
  <si>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</si>
  <si>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</si>
  <si>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</si>
  <si>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</si>
  <si>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</si>
  <si>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</si>
  <si>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</si>
  <si>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</si>
  <si>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</si>
  <si>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</si>
  <si>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</si>
  <si>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</si>
  <si>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</si>
  <si>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</si>
  <si>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</si>
  <si>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</si>
  <si>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</si>
  <si>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</si>
  <si>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</si>
  <si>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</si>
  <si>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</si>
  <si>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</si>
  <si>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</si>
  <si>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</si>
  <si>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</si>
  <si>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</si>
  <si>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</si>
  <si>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</si>
  <si>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</si>
  <si>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</si>
  <si>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</si>
  <si>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</si>
  <si>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</si>
  <si>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</si>
  <si>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</si>
  <si>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</si>
  <si>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</si>
  <si>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</si>
  <si>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</si>
  <si>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</si>
  <si>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</si>
  <si>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</si>
  <si>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</si>
  <si>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</si>
  <si>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</si>
  <si>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</si>
  <si>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</si>
  <si>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</si>
  <si>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</si>
  <si>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</si>
  <si>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</si>
  <si>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</si>
  <si>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</si>
  <si>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</si>
  <si>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</si>
  <si>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</si>
  <si>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</si>
  <si>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</si>
  <si>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</si>
  <si>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</si>
  <si>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</si>
  <si>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</si>
  <si>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</si>
  <si>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</si>
  <si>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</si>
  <si>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</si>
  <si>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</si>
  <si>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</si>
  <si>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</si>
  <si>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</si>
  <si>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</si>
  <si>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</si>
  <si>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</si>
  <si>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</si>
  <si>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</si>
  <si>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</si>
  <si>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</si>
  <si>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</si>
  <si>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</si>
  <si>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</si>
  <si>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</si>
  <si>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</si>
  <si>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</si>
  <si>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</si>
  <si>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</si>
  <si>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</si>
  <si>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</si>
  <si>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</si>
  <si>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</si>
  <si>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</si>
  <si>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</si>
  <si>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</si>
  <si>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</si>
  <si>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</si>
  <si>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</si>
  <si>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</si>
  <si>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</si>
  <si>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</si>
  <si>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</si>
  <si>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</si>
  <si>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</si>
  <si>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</si>
  <si>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</si>
  <si>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</si>
  <si>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</si>
  <si>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</si>
  <si>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</si>
  <si>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</si>
  <si>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</si>
  <si>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</si>
  <si>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</si>
  <si>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</si>
  <si>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</si>
  <si>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</si>
  <si>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</si>
  <si>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</si>
  <si>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</si>
  <si>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</si>
  <si>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</si>
  <si>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</si>
  <si>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</si>
  <si>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</si>
  <si>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</si>
  <si>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</si>
  <si>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</si>
  <si>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</si>
  <si>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</si>
  <si>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</si>
  <si>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</si>
  <si>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</si>
  <si>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</si>
  <si>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</si>
  <si>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</si>
  <si>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</si>
  <si>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</si>
  <si>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</si>
  <si>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</si>
  <si>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</si>
  <si>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</si>
  <si>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</si>
  <si>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</si>
  <si>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</si>
  <si>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</si>
  <si>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</si>
  <si>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</si>
  <si>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</si>
  <si>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</si>
  <si>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</si>
  <si>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</si>
  <si>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</si>
  <si>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</si>
  <si>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</si>
  <si>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</si>
  <si>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</si>
  <si>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</si>
  <si>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</si>
  <si>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</si>
  <si>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</si>
  <si>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</si>
  <si>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</si>
  <si>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</si>
  <si>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</si>
  <si>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</si>
  <si>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</si>
  <si>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</si>
  <si>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</si>
  <si>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</si>
  <si>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</si>
  <si>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</si>
  <si>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</si>
  <si>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</si>
  <si>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</si>
  <si>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</si>
  <si>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</si>
  <si>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</si>
  <si>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</si>
  <si>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</si>
  <si>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</si>
  <si>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</si>
  <si>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</si>
  <si>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</si>
  <si>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</si>
  <si>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</si>
  <si>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</si>
  <si>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</si>
  <si>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</si>
  <si>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</si>
  <si>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</si>
  <si>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</si>
  <si>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</si>
  <si>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</si>
  <si>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</si>
  <si>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</si>
  <si>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</si>
  <si>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</si>
  <si>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</si>
  <si>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</si>
  <si>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</si>
  <si>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</si>
  <si>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</si>
  <si>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</si>
  <si>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</si>
  <si>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</si>
  <si>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</si>
  <si>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</si>
  <si>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</si>
  <si>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</si>
  <si>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</si>
  <si>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</si>
  <si>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</si>
  <si>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</si>
  <si>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</si>
  <si>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</si>
  <si>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</si>
  <si>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</si>
  <si>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</si>
  <si>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</si>
  <si>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</si>
  <si>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</si>
  <si>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</si>
  <si>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</si>
  <si>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</si>
  <si>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</si>
  <si>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</si>
  <si>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</si>
  <si>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</si>
  <si>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</si>
  <si>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</si>
  <si>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</si>
  <si>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</si>
  <si>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</si>
  <si>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</si>
  <si>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</si>
  <si>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</si>
  <si>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</si>
  <si>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</si>
  <si>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</si>
  <si>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</si>
  <si>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</si>
  <si>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</si>
  <si>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</si>
  <si>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</si>
  <si>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</si>
  <si>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</si>
  <si>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</si>
  <si>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</si>
  <si>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</si>
  <si>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</si>
  <si>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</si>
  <si>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</si>
  <si>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</si>
  <si>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</si>
  <si>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</si>
  <si>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</si>
  <si>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</si>
  <si>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</si>
  <si>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</si>
  <si>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</si>
  <si>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</si>
  <si>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</si>
  <si>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</si>
  <si>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</si>
  <si>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</si>
  <si>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</si>
  <si>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</si>
  <si>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</si>
  <si>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</si>
  <si>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</si>
  <si>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</si>
  <si>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</si>
  <si>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</si>
  <si>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</si>
  <si>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</si>
  <si>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</si>
  <si>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</si>
  <si>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</si>
  <si>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</si>
  <si>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</si>
  <si>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</si>
  <si>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</si>
  <si>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</si>
  <si>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</si>
  <si>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</si>
  <si>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</si>
  <si>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</si>
  <si>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</si>
  <si>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</si>
  <si>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</si>
  <si>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</si>
  <si>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</si>
  <si>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</si>
  <si>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</si>
  <si>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</si>
  <si>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</si>
  <si>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</si>
  <si>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</si>
  <si>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</si>
  <si>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</si>
  <si>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</si>
  <si>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</si>
  <si>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</si>
  <si>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</si>
  <si>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</si>
  <si>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</si>
  <si>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</si>
  <si>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</si>
  <si>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</si>
  <si>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</si>
  <si>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</si>
  <si>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</si>
  <si>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</si>
  <si>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</si>
  <si>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</si>
  <si>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</si>
  <si>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</si>
  <si>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</si>
  <si>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</si>
  <si>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</si>
  <si>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</si>
  <si>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</si>
  <si>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</si>
  <si>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</si>
  <si>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</si>
  <si>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</si>
  <si>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</si>
  <si>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</si>
  <si>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</si>
  <si>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</si>
  <si>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</si>
  <si>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</si>
  <si>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</si>
  <si>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</si>
  <si>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</si>
  <si>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</si>
  <si>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</si>
  <si>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</si>
  <si>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</si>
  <si>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</si>
  <si>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</si>
  <si>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</si>
  <si>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</si>
  <si>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</si>
  <si>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</si>
  <si>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</si>
  <si>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</si>
  <si>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</si>
  <si>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</si>
  <si>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</si>
  <si>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</si>
  <si>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</si>
  <si>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</si>
  <si>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</si>
  <si>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</si>
  <si>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</si>
  <si>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</si>
  <si>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</si>
  <si>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</si>
  <si>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</si>
  <si>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</si>
  <si>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</si>
  <si>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</si>
  <si>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</si>
  <si>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</si>
  <si>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</si>
  <si>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</si>
  <si>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</si>
  <si>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</si>
  <si>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</si>
  <si>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</si>
  <si>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</si>
  <si>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</si>
  <si>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</si>
  <si>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</si>
  <si>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</si>
  <si>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</si>
  <si>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</si>
  <si>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</si>
  <si>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</si>
  <si>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</si>
  <si>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</si>
  <si>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</si>
  <si>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</si>
  <si>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</si>
  <si>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</si>
  <si>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</si>
  <si>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</si>
  <si>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</si>
  <si>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</si>
  <si>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</si>
  <si>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</si>
  <si>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</si>
  <si>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</si>
  <si>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</si>
  <si>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</si>
  <si>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</si>
  <si>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</si>
  <si>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</si>
  <si>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</si>
  <si>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</si>
  <si>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</si>
  <si>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</si>
  <si>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</si>
  <si>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</si>
  <si>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</si>
  <si>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</si>
  <si>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</si>
  <si>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</si>
  <si>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</si>
  <si>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</si>
  <si>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</si>
  <si>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</si>
  <si>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</si>
  <si>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</si>
  <si>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</si>
  <si>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</si>
  <si>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</si>
  <si>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</si>
  <si>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</si>
  <si>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</si>
  <si>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</si>
  <si>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</si>
  <si>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</si>
  <si>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</si>
  <si>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</si>
  <si>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</si>
  <si>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</si>
  <si>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</si>
  <si>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</si>
  <si>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</si>
  <si>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</si>
  <si>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</si>
  <si>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</si>
  <si>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</si>
  <si>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</si>
  <si>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</si>
  <si>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</si>
  <si>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</si>
  <si>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</si>
  <si>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</si>
  <si>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</si>
  <si>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</si>
  <si>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</si>
  <si>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</si>
  <si>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</si>
  <si>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</si>
  <si>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</si>
  <si>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</si>
  <si>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</si>
  <si>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</si>
  <si>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</si>
  <si>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</si>
  <si>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</si>
  <si>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</si>
  <si>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</si>
  <si>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</si>
  <si>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</si>
  <si>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</si>
  <si>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</si>
  <si>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</si>
  <si>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</si>
  <si>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</si>
  <si>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</si>
  <si>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</si>
  <si>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</si>
  <si>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</si>
  <si>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</si>
  <si>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</si>
  <si>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</si>
  <si>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</si>
  <si>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</si>
  <si>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</si>
  <si>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</si>
  <si>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</si>
  <si>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</si>
  <si>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</si>
  <si>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</si>
  <si>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</si>
  <si>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</si>
  <si>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</si>
  <si>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</si>
  <si>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</si>
  <si>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</si>
  <si>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</si>
  <si>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</si>
  <si>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</si>
  <si>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</si>
  <si>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</si>
  <si>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</si>
  <si>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</si>
  <si>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</si>
  <si>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</si>
  <si>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</si>
  <si>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</si>
  <si>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</si>
  <si>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</si>
  <si>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</si>
  <si>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</si>
  <si>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</si>
  <si>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</si>
  <si>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</si>
  <si>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</si>
  <si>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</si>
  <si>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</si>
  <si>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</si>
  <si>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</si>
  <si>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</si>
  <si>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</si>
  <si>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</si>
  <si>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</si>
  <si>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</si>
  <si>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</si>
  <si>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</si>
  <si>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</si>
  <si>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</si>
  <si>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</si>
  <si>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</si>
  <si>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</si>
  <si>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</si>
  <si>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</si>
  <si>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</si>
  <si>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</si>
  <si>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</si>
  <si>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</si>
  <si>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</si>
  <si>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</si>
  <si>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</si>
  <si>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</si>
  <si>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</si>
  <si>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</si>
  <si>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</si>
  <si>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</si>
  <si>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</si>
  <si>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</si>
  <si>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</si>
  <si>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</si>
  <si>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</si>
  <si>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</si>
  <si>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</si>
  <si>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</si>
  <si>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</si>
  <si>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</si>
  <si>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</si>
  <si>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</si>
  <si>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</si>
  <si>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</si>
  <si>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</si>
  <si>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</si>
  <si>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</si>
  <si>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</si>
  <si>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</si>
  <si>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</si>
  <si>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</si>
  <si>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</si>
  <si>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</si>
  <si>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</si>
  <si>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</si>
  <si>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</si>
  <si>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</si>
  <si>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</si>
  <si>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</si>
  <si>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</si>
  <si>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</si>
  <si>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</si>
  <si>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</si>
  <si>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</si>
  <si>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</si>
  <si>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</si>
  <si>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</si>
  <si>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</si>
  <si>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</si>
  <si>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</si>
  <si>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</si>
  <si>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</si>
  <si>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</si>
  <si>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</si>
  <si>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</si>
  <si>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</si>
  <si>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</si>
  <si>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</si>
  <si>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</si>
  <si>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</si>
  <si>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</si>
  <si>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</si>
  <si>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</si>
  <si>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</si>
  <si>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</si>
  <si>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</si>
  <si>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</si>
  <si>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</si>
  <si>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</si>
  <si>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</si>
  <si>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</si>
  <si>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</si>
  <si>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</si>
  <si>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</si>
  <si>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</si>
  <si>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</si>
  <si>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</si>
  <si>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</si>
  <si>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</si>
  <si>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</si>
  <si>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</si>
  <si>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</si>
  <si>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</si>
  <si>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</si>
  <si>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</si>
  <si>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</si>
  <si>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</si>
  <si>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</si>
  <si>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</si>
  <si>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</si>
  <si>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</si>
  <si>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</si>
  <si>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</si>
  <si>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</si>
  <si>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</si>
  <si>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</si>
  <si>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</si>
  <si>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</si>
  <si>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</si>
  <si>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</si>
  <si>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</si>
  <si>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</si>
  <si>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</si>
  <si>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</si>
  <si>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</si>
  <si>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</si>
  <si>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</si>
  <si>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</si>
  <si>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</si>
  <si>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</si>
  <si>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</si>
  <si>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</si>
  <si>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</si>
  <si>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</si>
  <si>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</si>
  <si>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</si>
  <si>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</si>
  <si>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</si>
  <si>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</si>
  <si>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</si>
  <si>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</si>
  <si>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</si>
  <si>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</si>
  <si>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</si>
  <si>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</si>
  <si>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</si>
  <si>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</si>
  <si>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</si>
  <si>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</si>
  <si>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</si>
  <si>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</si>
  <si>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</si>
  <si>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</si>
  <si>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</si>
  <si>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</si>
  <si>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</si>
  <si>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</si>
  <si>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</si>
  <si>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</si>
  <si>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</si>
  <si>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</si>
  <si>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</si>
  <si>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</si>
  <si>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</si>
  <si>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</si>
  <si>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</si>
  <si>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</si>
  <si>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</si>
  <si>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</si>
  <si>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</si>
  <si>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</si>
  <si>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</si>
  <si>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</si>
  <si>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</si>
  <si>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</si>
  <si>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</si>
  <si>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</si>
  <si>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</si>
  <si>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</si>
  <si>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</si>
  <si>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</si>
  <si>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</si>
  <si>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</si>
  <si>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</si>
  <si>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</si>
  <si>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</si>
  <si>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</si>
  <si>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</si>
  <si>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</si>
  <si>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</si>
  <si>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</si>
  <si>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</si>
  <si>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</si>
  <si>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</si>
  <si>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</si>
  <si>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</si>
  <si>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</si>
  <si>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</si>
  <si>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</si>
  <si>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</si>
  <si>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</si>
  <si>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</si>
  <si>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</si>
  <si>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</si>
  <si>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</si>
  <si>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</si>
  <si>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</si>
  <si>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</si>
  <si>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</si>
  <si>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</si>
  <si>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</si>
  <si>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</si>
  <si>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</si>
  <si>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</si>
  <si>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</si>
  <si>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</si>
  <si>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</si>
  <si>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</si>
  <si>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</si>
  <si>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</si>
  <si>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</si>
  <si>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</si>
  <si>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</si>
  <si>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</si>
  <si>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</si>
  <si>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</si>
  <si>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</si>
  <si>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</si>
  <si>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</si>
  <si>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</si>
  <si>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</si>
  <si>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</si>
  <si>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</si>
  <si>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</si>
  <si>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</si>
  <si>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</si>
  <si>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</si>
  <si>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</si>
  <si>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</si>
  <si>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</si>
  <si>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</si>
  <si>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</si>
  <si>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</si>
  <si>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</si>
  <si>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</si>
  <si>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</si>
  <si>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</si>
  <si>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</si>
  <si>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</si>
  <si>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</si>
  <si>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</si>
  <si>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</si>
  <si>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</si>
  <si>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</si>
  <si>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</si>
  <si>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</si>
  <si>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</si>
  <si>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</si>
  <si>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</si>
  <si>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</si>
  <si>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</si>
  <si>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</si>
  <si>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</si>
  <si>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</si>
  <si>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</si>
  <si>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</si>
  <si>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</si>
  <si>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</si>
  <si>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</si>
  <si>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</si>
  <si>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</si>
  <si>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</si>
  <si>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</si>
  <si>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</si>
  <si>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</si>
  <si>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</si>
  <si>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</si>
  <si>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</si>
  <si>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</si>
  <si>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</si>
  <si>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</si>
  <si>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</si>
  <si>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</si>
  <si>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</si>
  <si>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</si>
  <si>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</si>
  <si>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</si>
  <si>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</si>
  <si>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</si>
  <si>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</si>
  <si>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</si>
  <si>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</si>
  <si>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</si>
  <si>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</si>
  <si>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</si>
  <si>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</si>
  <si>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</si>
  <si>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</si>
  <si>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</si>
  <si>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</si>
  <si>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</si>
  <si>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</si>
  <si>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</si>
  <si>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</si>
  <si>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</si>
  <si>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</si>
  <si>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</si>
  <si>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</si>
  <si>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</si>
  <si>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</si>
  <si>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</si>
  <si>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</si>
  <si>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</si>
  <si>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</si>
  <si>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</si>
  <si>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</si>
  <si>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</si>
  <si>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</si>
  <si>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</si>
  <si>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</si>
  <si>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</si>
  <si>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</si>
  <si>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</si>
  <si>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</si>
  <si>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</si>
  <si>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</si>
  <si>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</si>
  <si>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</si>
  <si>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</si>
  <si>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</si>
  <si>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</si>
  <si>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</si>
  <si>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</si>
  <si>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</si>
  <si>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</si>
  <si>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</si>
  <si>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</si>
  <si>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</si>
  <si>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</si>
  <si>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</si>
  <si>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</si>
  <si>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</si>
  <si>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</si>
  <si>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</si>
  <si>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</si>
  <si>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</si>
  <si>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</si>
  <si>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</si>
  <si>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</si>
  <si>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</si>
  <si>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</si>
  <si>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</si>
  <si>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</si>
  <si>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</si>
  <si>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</si>
  <si>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</si>
  <si>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</si>
  <si>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</si>
  <si>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</si>
  <si>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</si>
  <si>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</si>
  <si>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</si>
  <si>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</si>
  <si>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</si>
  <si>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</si>
  <si>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</si>
  <si>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</si>
  <si>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</si>
  <si>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</si>
  <si>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</si>
  <si>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</si>
  <si>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</si>
  <si>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</si>
  <si>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</si>
  <si>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</si>
  <si>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</si>
  <si>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</si>
  <si>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</si>
  <si>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</si>
  <si>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</si>
  <si>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</si>
  <si>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</si>
  <si>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</si>
  <si>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</si>
  <si>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</si>
  <si>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</si>
  <si>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</si>
  <si>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</si>
  <si>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</si>
  <si>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</si>
  <si>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</si>
  <si>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</si>
  <si>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</si>
  <si>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</si>
  <si>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</si>
  <si>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</si>
  <si>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</si>
  <si>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</si>
  <si>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</si>
  <si>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</si>
  <si>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</si>
  <si>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</si>
  <si>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</si>
  <si>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</si>
  <si>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</si>
  <si>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</si>
  <si>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</si>
  <si>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</si>
  <si>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</si>
  <si>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</si>
  <si>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</si>
  <si>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</si>
  <si>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</si>
  <si>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</si>
  <si>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</si>
  <si>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</si>
  <si>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</si>
  <si>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</si>
  <si>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</si>
  <si>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</si>
  <si>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</si>
  <si>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</si>
  <si>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</si>
  <si>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</si>
  <si>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</si>
  <si>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</si>
  <si>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</si>
  <si>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</si>
  <si>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</si>
  <si>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</si>
  <si>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</si>
  <si>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</si>
  <si>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</si>
  <si>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</si>
  <si>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</si>
  <si>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</si>
  <si>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</si>
  <si>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</si>
  <si>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</si>
  <si>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</si>
  <si>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</si>
  <si>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</si>
  <si>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</si>
  <si>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</si>
  <si>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</si>
  <si>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</si>
  <si>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</si>
  <si>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</si>
  <si>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</si>
  <si>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</si>
  <si>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</si>
  <si>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</si>
  <si>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</si>
  <si>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</si>
  <si>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</si>
  <si>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</si>
  <si>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</si>
  <si>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</si>
  <si>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</si>
  <si>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</si>
  <si>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</si>
  <si>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</si>
  <si>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</si>
  <si>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</si>
  <si>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</si>
  <si>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</si>
  <si>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</si>
  <si>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</si>
  <si>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</si>
  <si>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</si>
  <si>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</si>
  <si>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</si>
  <si>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</si>
  <si>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</si>
  <si>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</si>
  <si>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</si>
  <si>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</si>
  <si>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</si>
  <si>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</si>
  <si>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</si>
  <si>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</si>
  <si>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</si>
  <si>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</si>
  <si>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</si>
  <si>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</si>
  <si>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</si>
  <si>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</si>
  <si>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</si>
  <si>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</si>
  <si>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</si>
  <si>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</si>
  <si>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</si>
  <si>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</si>
  <si>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</si>
  <si>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</si>
  <si>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</si>
  <si>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</si>
  <si>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</si>
  <si>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</si>
  <si>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</si>
  <si>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</si>
  <si>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</si>
  <si>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</si>
  <si>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</si>
  <si>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</si>
  <si>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</si>
  <si>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</si>
  <si>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</si>
  <si>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</si>
  <si>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</si>
  <si>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</si>
  <si>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</si>
  <si>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</si>
  <si>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</si>
  <si>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</si>
  <si>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</si>
  <si>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</si>
  <si>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</si>
  <si>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</si>
  <si>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</si>
  <si>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</si>
  <si>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</si>
  <si>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</si>
  <si>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</si>
  <si>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</si>
  <si>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</si>
  <si>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</si>
  <si>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</si>
  <si>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</si>
  <si>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</si>
  <si>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</si>
  <si>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</si>
  <si>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</si>
  <si>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</si>
  <si>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</si>
  <si>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</si>
  <si>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</si>
  <si>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</si>
  <si>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</si>
  <si>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</si>
  <si>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</si>
  <si>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</si>
  <si>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</si>
  <si>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</si>
  <si>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</si>
  <si>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</si>
  <si>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</si>
  <si>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</si>
  <si>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</si>
  <si>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</si>
  <si>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</si>
  <si>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</si>
  <si>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</si>
  <si>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</si>
  <si>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</si>
  <si>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</si>
  <si>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</si>
  <si>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</si>
  <si>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</si>
  <si>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</si>
  <si>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</si>
  <si>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</si>
  <si>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</si>
  <si>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</si>
  <si>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</si>
  <si>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</si>
  <si>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</si>
  <si>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</si>
  <si>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</si>
  <si>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</si>
  <si>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</si>
  <si>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</si>
  <si>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</si>
  <si>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</si>
  <si>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</si>
  <si>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</si>
  <si>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</si>
  <si>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</si>
  <si>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</si>
  <si>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</si>
  <si>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</si>
  <si>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</si>
  <si>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</si>
  <si>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</si>
  <si>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</si>
  <si>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</si>
  <si>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</si>
  <si>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</si>
  <si>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</si>
  <si>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</si>
  <si>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</si>
  <si>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</si>
  <si>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</si>
  <si>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</si>
  <si>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</si>
  <si>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</si>
  <si>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</si>
  <si>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</si>
  <si>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</si>
  <si>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</si>
  <si>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</si>
  <si>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</si>
  <si>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</si>
  <si>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</si>
  <si>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</si>
  <si>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</si>
  <si>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</si>
  <si>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</si>
  <si>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</si>
  <si>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</si>
  <si>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</si>
  <si>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</si>
  <si>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</si>
  <si>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</si>
  <si>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</si>
  <si>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</si>
  <si>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</si>
  <si>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</si>
  <si>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</si>
  <si>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</si>
  <si>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</si>
  <si>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</si>
  <si>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</si>
  <si>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</si>
  <si>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</si>
  <si>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</si>
  <si>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</si>
  <si>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</si>
  <si>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</si>
  <si>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</si>
  <si>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</si>
  <si>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</si>
  <si>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</si>
  <si>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</si>
  <si>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</si>
  <si>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</si>
  <si>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</si>
  <si>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</si>
  <si>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</si>
  <si>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</si>
  <si>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</si>
  <si>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</si>
  <si>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</si>
  <si>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</si>
  <si>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</si>
  <si>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</si>
  <si>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</si>
  <si>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</si>
  <si>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</si>
  <si>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</si>
  <si>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</si>
  <si>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</si>
  <si>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</si>
  <si>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</si>
  <si>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</si>
  <si>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</si>
  <si>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</si>
  <si>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</si>
  <si>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</si>
  <si>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</si>
  <si>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</si>
  <si>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</si>
  <si>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</si>
  <si>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</si>
  <si>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</si>
  <si>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</si>
  <si>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</si>
  <si>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</si>
  <si>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</si>
  <si>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</si>
  <si>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</si>
  <si>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</si>
  <si>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</si>
  <si>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</si>
  <si>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</si>
  <si>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</si>
  <si>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</si>
  <si>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</si>
  <si>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</si>
  <si>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</si>
  <si>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</si>
  <si>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</si>
  <si>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</si>
  <si>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</si>
  <si>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</si>
  <si>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</si>
  <si>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</si>
  <si>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</si>
  <si>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</si>
  <si>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</si>
  <si>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</si>
  <si>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</si>
  <si>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</si>
  <si>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</si>
  <si>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</si>
  <si>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</si>
  <si>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</si>
  <si>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</si>
  <si>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</si>
  <si>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</si>
  <si>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</si>
  <si>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</si>
  <si>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</si>
  <si>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</si>
  <si>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</si>
  <si>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</si>
  <si>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</si>
  <si>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</si>
  <si>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</si>
  <si>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</si>
  <si>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</si>
  <si>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</si>
  <si>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</si>
  <si>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</si>
  <si>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</si>
  <si>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</si>
  <si>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</si>
  <si>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</si>
  <si>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</si>
  <si>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</si>
  <si>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</si>
  <si>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</si>
  <si>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</si>
  <si>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</si>
  <si>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</si>
  <si>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</si>
  <si>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</si>
  <si>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</si>
  <si>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</si>
  <si>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</si>
  <si>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</si>
  <si>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</si>
  <si>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</si>
  <si>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</si>
  <si>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</si>
  <si>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</si>
  <si>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</si>
  <si>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</si>
  <si>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</si>
  <si>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</si>
  <si>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</si>
  <si>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</si>
  <si>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</si>
  <si>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</si>
  <si>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</si>
  <si>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</si>
  <si>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</si>
  <si>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</si>
  <si>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</si>
  <si>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</si>
  <si>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</si>
  <si>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</si>
  <si>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</si>
  <si>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</si>
  <si>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</si>
  <si>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</si>
  <si>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</si>
  <si>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</si>
  <si>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</si>
  <si>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</si>
  <si>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</si>
  <si>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</si>
  <si>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</si>
  <si>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</si>
  <si>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</si>
  <si>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</si>
  <si>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</si>
  <si>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</si>
  <si>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</si>
  <si>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</si>
  <si>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</si>
  <si>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</si>
  <si>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</si>
  <si>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</si>
  <si>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</si>
  <si>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</si>
  <si>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</si>
  <si>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</si>
  <si>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</si>
  <si>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</si>
  <si>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</si>
  <si>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</si>
  <si>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</si>
  <si>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</si>
  <si>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</si>
  <si>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</si>
  <si>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</si>
  <si>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</si>
  <si>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</si>
  <si>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</si>
  <si>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</si>
  <si>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</si>
  <si>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</si>
  <si>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</si>
  <si>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</si>
  <si>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</si>
  <si>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</si>
  <si>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</si>
  <si>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</si>
  <si>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</si>
  <si>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</si>
  <si>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</si>
  <si>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</si>
  <si>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</si>
  <si>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</si>
  <si>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</si>
  <si>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</si>
  <si>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</si>
  <si>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</si>
  <si>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</si>
  <si>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</si>
  <si>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</si>
  <si>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</si>
  <si>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</si>
  <si>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</si>
  <si>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</si>
  <si>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</si>
  <si>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</si>
  <si>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</si>
  <si>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</si>
  <si>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</si>
  <si>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</si>
  <si>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</si>
  <si>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</si>
  <si>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</si>
  <si>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</si>
  <si>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</si>
  <si>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</si>
  <si>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</si>
  <si>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</si>
  <si>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</si>
  <si>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</si>
  <si>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</si>
  <si>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</si>
  <si>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</si>
  <si>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</si>
  <si>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</si>
  <si>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</si>
  <si>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</si>
  <si>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</si>
  <si>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</si>
  <si>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</si>
  <si>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</si>
  <si>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</si>
  <si>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</si>
  <si>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</si>
  <si>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</si>
  <si>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</si>
  <si>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</si>
  <si>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</si>
  <si>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</si>
  <si>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</si>
  <si>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</si>
  <si>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</si>
  <si>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</si>
  <si>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</si>
  <si>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</si>
  <si>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</si>
  <si>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</si>
  <si>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</si>
  <si>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</si>
  <si>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</si>
  <si>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</si>
  <si>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</si>
  <si>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</si>
  <si>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</si>
  <si>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</si>
  <si>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</si>
  <si>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</si>
  <si>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</si>
  <si>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</si>
  <si>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</si>
  <si>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</si>
  <si>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</si>
  <si>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</si>
  <si>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</si>
  <si>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</si>
  <si>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</si>
  <si>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</si>
  <si>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</si>
  <si>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</si>
  <si>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</si>
  <si>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</si>
  <si>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</si>
  <si>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</si>
  <si>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</si>
  <si>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</si>
  <si>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</si>
  <si>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</si>
  <si>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</si>
  <si>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</si>
  <si>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</si>
  <si>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</si>
  <si>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</si>
  <si>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</si>
  <si>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</si>
  <si>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</si>
  <si>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</si>
  <si>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</si>
  <si>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</si>
  <si>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</si>
  <si>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</si>
  <si>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</si>
  <si>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</si>
  <si>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</si>
  <si>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</si>
  <si>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</si>
  <si>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</si>
  <si>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</si>
  <si>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</si>
  <si>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</si>
  <si>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</si>
  <si>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</si>
  <si>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</si>
  <si>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</si>
  <si>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</si>
  <si>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</si>
  <si>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</si>
  <si>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</si>
  <si>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</si>
  <si>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</si>
  <si>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</si>
  <si>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</si>
  <si>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</si>
  <si>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</si>
  <si>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</si>
  <si>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</si>
  <si>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</si>
  <si>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</si>
  <si>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</si>
  <si>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</si>
  <si>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</si>
  <si>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</si>
  <si>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</si>
  <si>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</si>
  <si>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</si>
  <si>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</si>
  <si>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</si>
  <si>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</si>
  <si>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</si>
  <si>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</si>
  <si>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</si>
  <si>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</si>
  <si>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</si>
  <si>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</si>
  <si>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</si>
  <si>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</si>
  <si>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</si>
  <si>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</si>
  <si>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</si>
  <si>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</si>
  <si>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</si>
  <si>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</si>
  <si>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</si>
  <si>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</si>
  <si>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</si>
  <si>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</si>
  <si>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</si>
  <si>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</si>
  <si>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</si>
  <si>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</si>
  <si>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</si>
  <si>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</si>
  <si>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</si>
  <si>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</si>
  <si>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</si>
  <si>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</si>
  <si>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</si>
  <si>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</si>
  <si>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</si>
  <si>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</si>
  <si>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</si>
  <si>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</si>
  <si>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</si>
  <si>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</si>
  <si>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</si>
  <si>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</si>
  <si>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</si>
  <si>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</si>
  <si>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</si>
  <si>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</si>
  <si>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</si>
  <si>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</si>
  <si>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</si>
  <si>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</si>
  <si>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</si>
  <si>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</si>
  <si>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</si>
  <si>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</si>
  <si>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</si>
  <si>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</si>
  <si>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</si>
  <si>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</si>
  <si>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</si>
  <si>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</si>
  <si>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</si>
  <si>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</si>
  <si>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</si>
  <si>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</si>
  <si>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</si>
  <si>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</si>
  <si>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</si>
  <si>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</si>
  <si>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</si>
  <si>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</si>
  <si>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</si>
  <si>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</si>
  <si>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</si>
  <si>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</si>
  <si>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</si>
  <si>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</si>
  <si>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</si>
  <si>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</si>
  <si>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</si>
  <si>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</si>
  <si>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</si>
  <si>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</si>
  <si>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</si>
  <si>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</si>
  <si>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</si>
  <si>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</si>
  <si>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</si>
  <si>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</si>
  <si>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</si>
  <si>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</si>
  <si>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</si>
  <si>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</si>
  <si>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</si>
  <si>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</si>
  <si>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</si>
  <si>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</si>
  <si>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</si>
  <si>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</si>
  <si>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</si>
  <si>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</si>
  <si>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</si>
  <si>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</si>
  <si>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</si>
  <si>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</si>
  <si>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</si>
  <si>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</si>
  <si>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</si>
  <si>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</si>
  <si>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</si>
  <si>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</si>
  <si>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</si>
  <si>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</si>
  <si>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>Hold</t>
  </si>
  <si>
    <t xml:space="preserve">Gil Carrera, Santiago </t>
  </si>
  <si>
    <t xml:space="preserve">De Leon Morillo, Nelson </t>
  </si>
  <si>
    <t>PRINTER</t>
  </si>
  <si>
    <t>ATM Ayuntamiento El Puerto</t>
  </si>
  <si>
    <t>3335966129</t>
  </si>
  <si>
    <t>3335966137</t>
  </si>
  <si>
    <t>3335966135</t>
  </si>
  <si>
    <t>3335966133</t>
  </si>
  <si>
    <t>3335966186</t>
  </si>
  <si>
    <t>3335966172</t>
  </si>
  <si>
    <t xml:space="preserve">Gonzalez Ceballos, Dionisio </t>
  </si>
  <si>
    <t>1 Gaveta Vacia + 2 Fallando</t>
  </si>
  <si>
    <t>2 Gavetas Vacias + 1 Fallando</t>
  </si>
  <si>
    <t>3335966779</t>
  </si>
  <si>
    <t>3335966581</t>
  </si>
  <si>
    <t>3335966385</t>
  </si>
  <si>
    <t>Closed</t>
  </si>
  <si>
    <t>3335967331</t>
  </si>
  <si>
    <t>3335967320</t>
  </si>
  <si>
    <t>3335967292</t>
  </si>
  <si>
    <t>3335967288</t>
  </si>
  <si>
    <t>3335967286</t>
  </si>
  <si>
    <t>3335967274</t>
  </si>
  <si>
    <t>3335967271</t>
  </si>
  <si>
    <t>3335967251</t>
  </si>
  <si>
    <t>3335967203</t>
  </si>
  <si>
    <t>3335967125</t>
  </si>
  <si>
    <t>3335967075</t>
  </si>
  <si>
    <t>3335967048</t>
  </si>
  <si>
    <t>INHIBIDO</t>
  </si>
  <si>
    <t>FUERA DE SERVICIO / GAVETAS DE RECHAZOS Y DEPOSITOS FULL</t>
  </si>
  <si>
    <t>3335967534</t>
  </si>
  <si>
    <t>3335967530</t>
  </si>
  <si>
    <t>3335967527</t>
  </si>
  <si>
    <t>3335967525</t>
  </si>
  <si>
    <t>3335967522</t>
  </si>
  <si>
    <t>3335967521</t>
  </si>
  <si>
    <t>3335967511</t>
  </si>
  <si>
    <t>3335967510</t>
  </si>
  <si>
    <t>3335967508</t>
  </si>
  <si>
    <t>3335967504</t>
  </si>
  <si>
    <t>3335967499</t>
  </si>
  <si>
    <t>3335967486</t>
  </si>
  <si>
    <t>3335967464</t>
  </si>
  <si>
    <t>3335967454</t>
  </si>
  <si>
    <t>27 Julio de 2021</t>
  </si>
  <si>
    <t>3335967830</t>
  </si>
  <si>
    <t>3335967831</t>
  </si>
  <si>
    <t>3335967833</t>
  </si>
  <si>
    <t>3335967835</t>
  </si>
  <si>
    <t>3335967836</t>
  </si>
  <si>
    <t>TECLADO</t>
  </si>
  <si>
    <t>LECTOR</t>
  </si>
  <si>
    <t>3335967931</t>
  </si>
  <si>
    <t>3335967923</t>
  </si>
  <si>
    <t>3335967892</t>
  </si>
  <si>
    <t>3335967863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</si>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</sst>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81"/>
      <tableStyleElement type="headerRow" dxfId="280"/>
      <tableStyleElement type="totalRow" dxfId="279"/>
      <tableStyleElement type="firstColumn" dxfId="278"/>
      <tableStyleElement type="lastColumn" dxfId="277"/>
      <tableStyleElement type="firstRowStripe" dxfId="276"/>
      <tableStyleElement type="firstColumnStripe" dxfId="27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7635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76360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76355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7635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78.8324421296275 días</v>
      </c>
      <c r="B3" s="97" t="s">
        <v>2538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9" ca="1" si="0">CONCATENATE(TODAY()-C4," días")</f>
        <v>52.3409722222204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41.4985879629603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31.4985879629603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31.5651273148178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25.5685532407442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7.69930555555766 días</v>
      </c>
      <c r="B9" s="138">
        <v>3335958090</v>
      </c>
      <c r="C9" s="99">
        <v>44396.300694444442</v>
      </c>
      <c r="D9" s="99" t="s">
        <v>2177</v>
      </c>
      <c r="E9" s="133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42" t="s">
        <v>2242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103" priority="99366"/>
  </conditionalFormatting>
  <conditionalFormatting sqref="E3">
    <cfRule type="duplicateValues" dxfId="102" priority="121729"/>
  </conditionalFormatting>
  <conditionalFormatting sqref="E3">
    <cfRule type="duplicateValues" dxfId="101" priority="121730"/>
    <cfRule type="duplicateValues" dxfId="100" priority="121731"/>
  </conditionalFormatting>
  <conditionalFormatting sqref="E3">
    <cfRule type="duplicateValues" dxfId="99" priority="121732"/>
    <cfRule type="duplicateValues" dxfId="98" priority="121733"/>
    <cfRule type="duplicateValues" dxfId="97" priority="121734"/>
    <cfRule type="duplicateValues" dxfId="96" priority="121735"/>
  </conditionalFormatting>
  <conditionalFormatting sqref="B3">
    <cfRule type="duplicateValues" dxfId="95" priority="121736"/>
  </conditionalFormatting>
  <conditionalFormatting sqref="E4">
    <cfRule type="duplicateValues" dxfId="94" priority="91"/>
  </conditionalFormatting>
  <conditionalFormatting sqref="E4">
    <cfRule type="duplicateValues" dxfId="93" priority="88"/>
    <cfRule type="duplicateValues" dxfId="92" priority="89"/>
    <cfRule type="duplicateValues" dxfId="91" priority="90"/>
  </conditionalFormatting>
  <conditionalFormatting sqref="E4">
    <cfRule type="duplicateValues" dxfId="90" priority="87"/>
  </conditionalFormatting>
  <conditionalFormatting sqref="E4">
    <cfRule type="duplicateValues" dxfId="89" priority="84"/>
    <cfRule type="duplicateValues" dxfId="88" priority="85"/>
    <cfRule type="duplicateValues" dxfId="87" priority="86"/>
  </conditionalFormatting>
  <conditionalFormatting sqref="B4">
    <cfRule type="duplicateValues" dxfId="86" priority="83"/>
  </conditionalFormatting>
  <conditionalFormatting sqref="E4">
    <cfRule type="duplicateValues" dxfId="85" priority="82"/>
  </conditionalFormatting>
  <conditionalFormatting sqref="E5">
    <cfRule type="duplicateValues" dxfId="84" priority="81"/>
  </conditionalFormatting>
  <conditionalFormatting sqref="E5">
    <cfRule type="duplicateValues" dxfId="83" priority="78"/>
    <cfRule type="duplicateValues" dxfId="82" priority="79"/>
    <cfRule type="duplicateValues" dxfId="81" priority="80"/>
  </conditionalFormatting>
  <conditionalFormatting sqref="E5">
    <cfRule type="duplicateValues" dxfId="80" priority="77"/>
  </conditionalFormatting>
  <conditionalFormatting sqref="E5">
    <cfRule type="duplicateValues" dxfId="79" priority="74"/>
    <cfRule type="duplicateValues" dxfId="78" priority="75"/>
    <cfRule type="duplicateValues" dxfId="77" priority="76"/>
  </conditionalFormatting>
  <conditionalFormatting sqref="B5">
    <cfRule type="duplicateValues" dxfId="76" priority="73"/>
  </conditionalFormatting>
  <conditionalFormatting sqref="E5">
    <cfRule type="duplicateValues" dxfId="75" priority="72"/>
  </conditionalFormatting>
  <conditionalFormatting sqref="B6">
    <cfRule type="duplicateValues" dxfId="74" priority="56"/>
  </conditionalFormatting>
  <conditionalFormatting sqref="E6">
    <cfRule type="duplicateValues" dxfId="73" priority="55"/>
  </conditionalFormatting>
  <conditionalFormatting sqref="E6">
    <cfRule type="duplicateValues" dxfId="72" priority="52"/>
    <cfRule type="duplicateValues" dxfId="71" priority="53"/>
    <cfRule type="duplicateValues" dxfId="70" priority="54"/>
  </conditionalFormatting>
  <conditionalFormatting sqref="E6">
    <cfRule type="duplicateValues" dxfId="69" priority="51"/>
  </conditionalFormatting>
  <conditionalFormatting sqref="E6">
    <cfRule type="duplicateValues" dxfId="68" priority="48"/>
    <cfRule type="duplicateValues" dxfId="67" priority="49"/>
    <cfRule type="duplicateValues" dxfId="66" priority="50"/>
  </conditionalFormatting>
  <conditionalFormatting sqref="E6">
    <cfRule type="duplicateValues" dxfId="65" priority="47"/>
  </conditionalFormatting>
  <conditionalFormatting sqref="E9">
    <cfRule type="duplicateValues" dxfId="64" priority="30"/>
    <cfRule type="duplicateValues" dxfId="63" priority="31"/>
  </conditionalFormatting>
  <conditionalFormatting sqref="E9">
    <cfRule type="duplicateValues" dxfId="62" priority="29"/>
  </conditionalFormatting>
  <conditionalFormatting sqref="B9">
    <cfRule type="duplicateValues" dxfId="61" priority="28"/>
  </conditionalFormatting>
  <conditionalFormatting sqref="B9">
    <cfRule type="duplicateValues" dxfId="60" priority="27"/>
  </conditionalFormatting>
  <conditionalFormatting sqref="B9">
    <cfRule type="duplicateValues" dxfId="59" priority="25"/>
    <cfRule type="duplicateValues" dxfId="58" priority="26"/>
  </conditionalFormatting>
  <conditionalFormatting sqref="B9">
    <cfRule type="duplicateValues" dxfId="57" priority="24"/>
  </conditionalFormatting>
  <conditionalFormatting sqref="E9">
    <cfRule type="duplicateValues" dxfId="56" priority="23"/>
  </conditionalFormatting>
  <conditionalFormatting sqref="E9">
    <cfRule type="duplicateValues" dxfId="55" priority="21"/>
    <cfRule type="duplicateValues" dxfId="54" priority="22"/>
  </conditionalFormatting>
  <conditionalFormatting sqref="E9">
    <cfRule type="duplicateValues" dxfId="53" priority="20"/>
  </conditionalFormatting>
  <conditionalFormatting sqref="B9">
    <cfRule type="duplicateValues" dxfId="52" priority="19"/>
  </conditionalFormatting>
  <conditionalFormatting sqref="B9">
    <cfRule type="duplicateValues" dxfId="51" priority="18"/>
  </conditionalFormatting>
  <conditionalFormatting sqref="B9">
    <cfRule type="duplicateValues" dxfId="50" priority="17"/>
  </conditionalFormatting>
  <conditionalFormatting sqref="B9">
    <cfRule type="duplicateValues" dxfId="49" priority="15"/>
    <cfRule type="duplicateValues" dxfId="48" priority="16"/>
  </conditionalFormatting>
  <conditionalFormatting sqref="B9">
    <cfRule type="duplicateValues" dxfId="47" priority="14"/>
  </conditionalFormatting>
  <conditionalFormatting sqref="B9">
    <cfRule type="duplicateValues" dxfId="46" priority="12"/>
    <cfRule type="duplicateValues" dxfId="45" priority="13"/>
  </conditionalFormatting>
  <conditionalFormatting sqref="E9">
    <cfRule type="duplicateValues" dxfId="44" priority="11"/>
  </conditionalFormatting>
  <conditionalFormatting sqref="E9">
    <cfRule type="duplicateValues" dxfId="43" priority="10"/>
  </conditionalFormatting>
  <conditionalFormatting sqref="B9">
    <cfRule type="duplicateValues" dxfId="42" priority="9"/>
  </conditionalFormatting>
  <conditionalFormatting sqref="E9">
    <cfRule type="duplicateValues" dxfId="41" priority="8"/>
  </conditionalFormatting>
  <conditionalFormatting sqref="E9">
    <cfRule type="duplicateValues" dxfId="40" priority="6"/>
    <cfRule type="duplicateValues" dxfId="39" priority="7"/>
  </conditionalFormatting>
  <conditionalFormatting sqref="B9">
    <cfRule type="duplicateValues" dxfId="38" priority="5"/>
  </conditionalFormatting>
  <conditionalFormatting sqref="E9">
    <cfRule type="duplicateValues" dxfId="37" priority="4"/>
  </conditionalFormatting>
  <conditionalFormatting sqref="E9">
    <cfRule type="duplicateValues" dxfId="36" priority="3"/>
  </conditionalFormatting>
  <conditionalFormatting sqref="E9">
    <cfRule type="duplicateValues" dxfId="35" priority="2"/>
  </conditionalFormatting>
  <conditionalFormatting sqref="B9">
    <cfRule type="duplicateValues" dxfId="34" priority="1"/>
  </conditionalFormatting>
  <conditionalFormatting sqref="E7:E8">
    <cfRule type="duplicateValues" dxfId="33" priority="129579"/>
  </conditionalFormatting>
  <conditionalFormatting sqref="B7:B8">
    <cfRule type="duplicateValues" dxfId="32" priority="129581"/>
  </conditionalFormatting>
  <conditionalFormatting sqref="B7:B8">
    <cfRule type="duplicateValues" dxfId="31" priority="129583"/>
    <cfRule type="duplicateValues" dxfId="30" priority="129584"/>
    <cfRule type="duplicateValues" dxfId="29" priority="129585"/>
  </conditionalFormatting>
  <conditionalFormatting sqref="E7:E8">
    <cfRule type="duplicateValues" dxfId="28" priority="129589"/>
    <cfRule type="duplicateValues" dxfId="27" priority="129590"/>
  </conditionalFormatting>
  <conditionalFormatting sqref="E7:E8">
    <cfRule type="duplicateValues" dxfId="26" priority="129593"/>
    <cfRule type="duplicateValues" dxfId="25" priority="129594"/>
    <cfRule type="duplicateValues" dxfId="24" priority="129595"/>
  </conditionalFormatting>
  <conditionalFormatting sqref="E7:E8">
    <cfRule type="duplicateValues" dxfId="23" priority="129599"/>
    <cfRule type="duplicateValues" dxfId="22" priority="129600"/>
    <cfRule type="duplicateValues" dxfId="21" priority="129601"/>
    <cfRule type="duplicateValues" dxfId="20" priority="12960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2537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4">
        <v>214</v>
      </c>
      <c r="B148" s="155" t="s">
        <v>2583</v>
      </c>
      <c r="C148" s="155" t="s">
        <v>2584</v>
      </c>
      <c r="D148" s="155" t="s">
        <v>72</v>
      </c>
      <c r="E148" s="155" t="s">
        <v>82</v>
      </c>
      <c r="F148" s="155" t="s">
        <v>2028</v>
      </c>
      <c r="G148" s="155" t="s">
        <v>2030</v>
      </c>
      <c r="H148" s="155" t="s">
        <v>2030</v>
      </c>
      <c r="I148" s="155"/>
      <c r="J148" s="155" t="s">
        <v>2030</v>
      </c>
      <c r="K148" s="155"/>
      <c r="L148" s="155"/>
      <c r="M148" s="155"/>
      <c r="N148" s="155"/>
      <c r="O148" s="15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2557</v>
      </c>
      <c r="C240" s="29" t="s">
        <v>2582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2548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2581</v>
      </c>
      <c r="C335" s="32" t="s">
        <v>2580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4">
        <v>479</v>
      </c>
      <c r="B338" s="155" t="s">
        <v>2589</v>
      </c>
      <c r="C338" s="155" t="s">
        <v>2588</v>
      </c>
      <c r="D338" s="155" t="s">
        <v>72</v>
      </c>
      <c r="E338" s="155" t="s">
        <v>105</v>
      </c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</row>
    <row r="339" spans="1:15" s="80" customFormat="1" ht="15.75" x14ac:dyDescent="0.25">
      <c r="A339" s="81">
        <v>480</v>
      </c>
      <c r="B339" s="82" t="s">
        <v>2210</v>
      </c>
      <c r="C339" s="152" t="s">
        <v>2490</v>
      </c>
      <c r="D339" s="152"/>
      <c r="E339" s="15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1" t="s">
        <v>838</v>
      </c>
      <c r="D811" s="15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1" t="s">
        <v>74</v>
      </c>
      <c r="O811" s="15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1" t="s">
        <v>77</v>
      </c>
      <c r="O812" s="15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9" priority="2"/>
  </conditionalFormatting>
  <conditionalFormatting sqref="B1:B1048576">
    <cfRule type="duplicateValues" dxfId="1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763"/>
  <sheetViews>
    <sheetView tabSelected="1" zoomScale="85" zoomScaleNormal="85" workbookViewId="0">
      <pane ySplit="4" topLeftCell="A95" activePane="bottomLeft" state="frozen"/>
      <selection pane="bottomLeft" activeCell="B107" sqref="B107"/>
    </sheetView>
  </sheetViews>
  <sheetFormatPr baseColWidth="10" defaultColWidth="25.5703125" defaultRowHeight="15" x14ac:dyDescent="0.25"/>
  <cols>
    <col min="1" max="1" width="29.42578125" style="105" customWidth="1"/>
    <col min="2" max="2" width="18.7109375" style="84" bestFit="1" customWidth="1"/>
    <col min="3" max="3" width="17.7109375" style="43" bestFit="1" customWidth="1"/>
    <col min="4" max="4" width="31.42578125" style="105" customWidth="1"/>
    <col min="5" max="5" width="10.5703125" style="75" bestFit="1" customWidth="1"/>
    <col min="6" max="6" width="11.140625" style="44" customWidth="1"/>
    <col min="7" max="7" width="59.42578125" style="44" customWidth="1"/>
    <col min="8" max="11" width="5.28515625" style="44" customWidth="1"/>
    <col min="12" max="12" width="51.85546875" style="44" customWidth="1"/>
    <col min="13" max="13" width="21.7109375" style="105" customWidth="1"/>
    <col min="14" max="14" width="16.140625" style="105" customWidth="1"/>
    <col min="15" max="15" width="43.5703125" style="105" customWidth="1"/>
    <col min="16" max="16" width="25" style="79" customWidth="1"/>
    <col min="17" max="17" width="51.85546875" style="69" bestFit="1" customWidth="1"/>
    <col min="18" max="16384" width="25.5703125" style="42"/>
  </cols>
  <sheetData>
    <row r="1" spans="1:17" ht="18" x14ac:dyDescent="0.25">
      <c r="A1" s="168" t="s">
        <v>2150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2147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2637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ATM'!$A$2:$C$902,3,0)</f>
        <v>ESTE</v>
      </c>
      <c r="B5" s="138">
        <v>3335965546</v>
      </c>
      <c r="C5" s="99">
        <v>44401.326354166667</v>
      </c>
      <c r="D5" s="99" t="s">
        <v>2177</v>
      </c>
      <c r="E5" s="133">
        <v>789</v>
      </c>
      <c r="F5" s="141" t="str">
        <f>VLOOKUP(E5,VIP!$A$2:$O14535,2,0)</f>
        <v>DRBR789</v>
      </c>
      <c r="G5" s="141" t="str">
        <f>VLOOKUP(E5,'LISTADO ATM'!$A$2:$B$901,2,0)</f>
        <v>ATM Hotel Bellevue Boca Chica</v>
      </c>
      <c r="H5" s="141" t="str">
        <f>VLOOKUP(E5,VIP!$A$2:$O19496,7,FALSE)</f>
        <v>Si</v>
      </c>
      <c r="I5" s="141" t="str">
        <f>VLOOKUP(E5,VIP!$A$2:$O11461,8,FALSE)</f>
        <v>Si</v>
      </c>
      <c r="J5" s="141" t="str">
        <f>VLOOKUP(E5,VIP!$A$2:$O11411,8,FALSE)</f>
        <v>Si</v>
      </c>
      <c r="K5" s="141" t="str">
        <f>VLOOKUP(E5,VIP!$A$2:$O14985,6,0)</f>
        <v>NO</v>
      </c>
      <c r="L5" s="142" t="s">
        <v>2242</v>
      </c>
      <c r="M5" s="98" t="s">
        <v>2442</v>
      </c>
      <c r="N5" s="160" t="s">
        <v>2608</v>
      </c>
      <c r="O5" s="141" t="s">
        <v>2451</v>
      </c>
      <c r="P5" s="141"/>
      <c r="Q5" s="98" t="s">
        <v>2242</v>
      </c>
    </row>
    <row r="6" spans="1:17" s="116" customFormat="1" ht="18" x14ac:dyDescent="0.25">
      <c r="A6" s="141" t="str">
        <f>VLOOKUP(E6,'LISTADO ATM'!$A$2:$C$902,3,0)</f>
        <v>SUR</v>
      </c>
      <c r="B6" s="138">
        <v>3335965753</v>
      </c>
      <c r="C6" s="99">
        <v>44401.488379629627</v>
      </c>
      <c r="D6" s="99" t="s">
        <v>2177</v>
      </c>
      <c r="E6" s="133">
        <v>135</v>
      </c>
      <c r="F6" s="141" t="str">
        <f>VLOOKUP(E6,VIP!$A$2:$O14599,2,0)</f>
        <v>DRBR135</v>
      </c>
      <c r="G6" s="141" t="str">
        <f>VLOOKUP(E6,'LISTADO ATM'!$A$2:$B$901,2,0)</f>
        <v xml:space="preserve">ATM Oficina Las Dunas Baní </v>
      </c>
      <c r="H6" s="141" t="str">
        <f>VLOOKUP(E6,VIP!$A$2:$O19560,7,FALSE)</f>
        <v>Si</v>
      </c>
      <c r="I6" s="141" t="str">
        <f>VLOOKUP(E6,VIP!$A$2:$O11525,8,FALSE)</f>
        <v>Si</v>
      </c>
      <c r="J6" s="141" t="str">
        <f>VLOOKUP(E6,VIP!$A$2:$O11475,8,FALSE)</f>
        <v>Si</v>
      </c>
      <c r="K6" s="141" t="str">
        <f>VLOOKUP(E6,VIP!$A$2:$O15049,6,0)</f>
        <v>SI</v>
      </c>
      <c r="L6" s="142" t="s">
        <v>2216</v>
      </c>
      <c r="M6" s="98" t="s">
        <v>2442</v>
      </c>
      <c r="N6" s="98" t="s">
        <v>2449</v>
      </c>
      <c r="O6" s="141" t="s">
        <v>2451</v>
      </c>
      <c r="P6" s="141"/>
      <c r="Q6" s="98" t="s">
        <v>2216</v>
      </c>
    </row>
    <row r="7" spans="1:17" s="116" customFormat="1" ht="18" x14ac:dyDescent="0.25">
      <c r="A7" s="141" t="str">
        <f>VLOOKUP(E7,'LISTADO ATM'!$A$2:$C$902,3,0)</f>
        <v>NORTE</v>
      </c>
      <c r="B7" s="138">
        <v>3335965830</v>
      </c>
      <c r="C7" s="99">
        <v>44401.608993055554</v>
      </c>
      <c r="D7" s="99" t="s">
        <v>2178</v>
      </c>
      <c r="E7" s="133">
        <v>654</v>
      </c>
      <c r="F7" s="141" t="str">
        <f>VLOOKUP(E7,VIP!$A$2:$O14584,2,0)</f>
        <v>DRBR654</v>
      </c>
      <c r="G7" s="141" t="str">
        <f>VLOOKUP(E7,'LISTADO ATM'!$A$2:$B$901,2,0)</f>
        <v>ATM Autoservicio S/M Jumbo Puerto Plata</v>
      </c>
      <c r="H7" s="141" t="str">
        <f>VLOOKUP(E7,VIP!$A$2:$O19545,7,FALSE)</f>
        <v>Si</v>
      </c>
      <c r="I7" s="141" t="str">
        <f>VLOOKUP(E7,VIP!$A$2:$O11510,8,FALSE)</f>
        <v>Si</v>
      </c>
      <c r="J7" s="141" t="str">
        <f>VLOOKUP(E7,VIP!$A$2:$O11460,8,FALSE)</f>
        <v>Si</v>
      </c>
      <c r="K7" s="141" t="str">
        <f>VLOOKUP(E7,VIP!$A$2:$O15034,6,0)</f>
        <v>NO</v>
      </c>
      <c r="L7" s="142" t="s">
        <v>2242</v>
      </c>
      <c r="M7" s="98" t="s">
        <v>2442</v>
      </c>
      <c r="N7" s="160" t="s">
        <v>2608</v>
      </c>
      <c r="O7" s="141" t="s">
        <v>2592</v>
      </c>
      <c r="P7" s="141"/>
      <c r="Q7" s="98" t="s">
        <v>2242</v>
      </c>
    </row>
    <row r="8" spans="1:17" s="116" customFormat="1" ht="18" x14ac:dyDescent="0.25">
      <c r="A8" s="141" t="str">
        <f>VLOOKUP(E8,'LISTADO ATM'!$A$2:$C$902,3,0)</f>
        <v>DISTRITO NACIONAL</v>
      </c>
      <c r="B8" s="138">
        <v>3335965843</v>
      </c>
      <c r="C8" s="99">
        <v>44401.632118055553</v>
      </c>
      <c r="D8" s="99" t="s">
        <v>2177</v>
      </c>
      <c r="E8" s="133">
        <v>575</v>
      </c>
      <c r="F8" s="141" t="str">
        <f>VLOOKUP(E8,VIP!$A$2:$O14579,2,0)</f>
        <v>DRBR16P</v>
      </c>
      <c r="G8" s="141" t="str">
        <f>VLOOKUP(E8,'LISTADO ATM'!$A$2:$B$901,2,0)</f>
        <v xml:space="preserve">ATM EDESUR Tiradentes </v>
      </c>
      <c r="H8" s="141" t="str">
        <f>VLOOKUP(E8,VIP!$A$2:$O19540,7,FALSE)</f>
        <v>Si</v>
      </c>
      <c r="I8" s="141" t="str">
        <f>VLOOKUP(E8,VIP!$A$2:$O11505,8,FALSE)</f>
        <v>Si</v>
      </c>
      <c r="J8" s="141" t="str">
        <f>VLOOKUP(E8,VIP!$A$2:$O11455,8,FALSE)</f>
        <v>Si</v>
      </c>
      <c r="K8" s="141" t="str">
        <f>VLOOKUP(E8,VIP!$A$2:$O15029,6,0)</f>
        <v>NO</v>
      </c>
      <c r="L8" s="142" t="s">
        <v>2216</v>
      </c>
      <c r="M8" s="98" t="s">
        <v>2442</v>
      </c>
      <c r="N8" s="98" t="s">
        <v>2449</v>
      </c>
      <c r="O8" s="141" t="s">
        <v>2451</v>
      </c>
      <c r="P8" s="141"/>
      <c r="Q8" s="98" t="s">
        <v>2216</v>
      </c>
    </row>
    <row r="9" spans="1:17" s="116" customFormat="1" ht="18" x14ac:dyDescent="0.25">
      <c r="A9" s="141" t="str">
        <f>VLOOKUP(E9,'LISTADO ATM'!$A$2:$C$902,3,0)</f>
        <v>DISTRITO NACIONAL</v>
      </c>
      <c r="B9" s="138">
        <v>3335965891</v>
      </c>
      <c r="C9" s="99">
        <v>44401.69127314815</v>
      </c>
      <c r="D9" s="99" t="s">
        <v>2445</v>
      </c>
      <c r="E9" s="133">
        <v>235</v>
      </c>
      <c r="F9" s="141" t="str">
        <f>VLOOKUP(E9,VIP!$A$2:$O14649,2,0)</f>
        <v>DRBR235</v>
      </c>
      <c r="G9" s="141" t="str">
        <f>VLOOKUP(E9,'LISTADO ATM'!$A$2:$B$901,2,0)</f>
        <v xml:space="preserve">ATM Oficina Multicentro La Sirena San Isidro </v>
      </c>
      <c r="H9" s="141" t="str">
        <f>VLOOKUP(E9,VIP!$A$2:$O19610,7,FALSE)</f>
        <v>Si</v>
      </c>
      <c r="I9" s="141" t="str">
        <f>VLOOKUP(E9,VIP!$A$2:$O11575,8,FALSE)</f>
        <v>Si</v>
      </c>
      <c r="J9" s="141" t="str">
        <f>VLOOKUP(E9,VIP!$A$2:$O11525,8,FALSE)</f>
        <v>Si</v>
      </c>
      <c r="K9" s="141" t="str">
        <f>VLOOKUP(E9,VIP!$A$2:$O15099,6,0)</f>
        <v>SI</v>
      </c>
      <c r="L9" s="142" t="s">
        <v>2414</v>
      </c>
      <c r="M9" s="98" t="s">
        <v>2442</v>
      </c>
      <c r="N9" s="98" t="s">
        <v>2449</v>
      </c>
      <c r="O9" s="141" t="s">
        <v>2450</v>
      </c>
      <c r="P9" s="141"/>
      <c r="Q9" s="98" t="s">
        <v>2414</v>
      </c>
    </row>
    <row r="10" spans="1:17" s="116" customFormat="1" ht="18" x14ac:dyDescent="0.25">
      <c r="A10" s="141" t="str">
        <f>VLOOKUP(E10,'LISTADO ATM'!$A$2:$C$902,3,0)</f>
        <v>DISTRITO NACIONAL</v>
      </c>
      <c r="B10" s="138">
        <v>3335965895</v>
      </c>
      <c r="C10" s="99">
        <v>44401.695405092592</v>
      </c>
      <c r="D10" s="99" t="s">
        <v>2465</v>
      </c>
      <c r="E10" s="133">
        <v>567</v>
      </c>
      <c r="F10" s="141" t="str">
        <f>VLOOKUP(E10,VIP!$A$2:$O14646,2,0)</f>
        <v>DRBR015</v>
      </c>
      <c r="G10" s="141" t="str">
        <f>VLOOKUP(E10,'LISTADO ATM'!$A$2:$B$901,2,0)</f>
        <v xml:space="preserve">ATM Oficina Máximo Gómez </v>
      </c>
      <c r="H10" s="141" t="str">
        <f>VLOOKUP(E10,VIP!$A$2:$O19607,7,FALSE)</f>
        <v>Si</v>
      </c>
      <c r="I10" s="141" t="str">
        <f>VLOOKUP(E10,VIP!$A$2:$O11572,8,FALSE)</f>
        <v>Si</v>
      </c>
      <c r="J10" s="141" t="str">
        <f>VLOOKUP(E10,VIP!$A$2:$O11522,8,FALSE)</f>
        <v>Si</v>
      </c>
      <c r="K10" s="141" t="str">
        <f>VLOOKUP(E10,VIP!$A$2:$O15096,6,0)</f>
        <v>NO</v>
      </c>
      <c r="L10" s="142" t="s">
        <v>2438</v>
      </c>
      <c r="M10" s="98" t="s">
        <v>2442</v>
      </c>
      <c r="N10" s="98" t="s">
        <v>2449</v>
      </c>
      <c r="O10" s="141" t="s">
        <v>2466</v>
      </c>
      <c r="P10" s="141"/>
      <c r="Q10" s="98" t="s">
        <v>2438</v>
      </c>
    </row>
    <row r="11" spans="1:17" s="116" customFormat="1" ht="18" x14ac:dyDescent="0.25">
      <c r="A11" s="141" t="str">
        <f>VLOOKUP(E11,'LISTADO ATM'!$A$2:$C$902,3,0)</f>
        <v>DISTRITO NACIONAL</v>
      </c>
      <c r="B11" s="138">
        <v>3335965902</v>
      </c>
      <c r="C11" s="99">
        <v>44401.703738425924</v>
      </c>
      <c r="D11" s="99" t="s">
        <v>2465</v>
      </c>
      <c r="E11" s="133">
        <v>813</v>
      </c>
      <c r="F11" s="141" t="str">
        <f>VLOOKUP(E11,VIP!$A$2:$O14640,2,0)</f>
        <v>DRBR815</v>
      </c>
      <c r="G11" s="141" t="str">
        <f>VLOOKUP(E11,'LISTADO ATM'!$A$2:$B$901,2,0)</f>
        <v>ATM Occidental Mall</v>
      </c>
      <c r="H11" s="141" t="str">
        <f>VLOOKUP(E11,VIP!$A$2:$O19601,7,FALSE)</f>
        <v>Si</v>
      </c>
      <c r="I11" s="141" t="str">
        <f>VLOOKUP(E11,VIP!$A$2:$O11566,8,FALSE)</f>
        <v>Si</v>
      </c>
      <c r="J11" s="141" t="str">
        <f>VLOOKUP(E11,VIP!$A$2:$O11516,8,FALSE)</f>
        <v>Si</v>
      </c>
      <c r="K11" s="141" t="str">
        <f>VLOOKUP(E11,VIP!$A$2:$O15090,6,0)</f>
        <v>NO</v>
      </c>
      <c r="L11" s="142" t="s">
        <v>2414</v>
      </c>
      <c r="M11" s="98" t="s">
        <v>2442</v>
      </c>
      <c r="N11" s="98" t="s">
        <v>2449</v>
      </c>
      <c r="O11" s="141" t="s">
        <v>2466</v>
      </c>
      <c r="P11" s="141"/>
      <c r="Q11" s="98" t="s">
        <v>2414</v>
      </c>
    </row>
    <row r="12" spans="1:17" s="116" customFormat="1" ht="18" x14ac:dyDescent="0.25">
      <c r="A12" s="141" t="str">
        <f>VLOOKUP(E12,'LISTADO ATM'!$A$2:$C$902,3,0)</f>
        <v>DISTRITO NACIONAL</v>
      </c>
      <c r="B12" s="138">
        <v>3335965928</v>
      </c>
      <c r="C12" s="99">
        <v>44401.786296296297</v>
      </c>
      <c r="D12" s="99" t="s">
        <v>2445</v>
      </c>
      <c r="E12" s="133">
        <v>983</v>
      </c>
      <c r="F12" s="141" t="str">
        <f>VLOOKUP(E12,VIP!$A$2:$O14623,2,0)</f>
        <v>DRBR983</v>
      </c>
      <c r="G12" s="141" t="str">
        <f>VLOOKUP(E12,'LISTADO ATM'!$A$2:$B$901,2,0)</f>
        <v xml:space="preserve">ATM Bravo República de Colombia </v>
      </c>
      <c r="H12" s="141" t="str">
        <f>VLOOKUP(E12,VIP!$A$2:$O19584,7,FALSE)</f>
        <v>Si</v>
      </c>
      <c r="I12" s="141" t="str">
        <f>VLOOKUP(E12,VIP!$A$2:$O11549,8,FALSE)</f>
        <v>No</v>
      </c>
      <c r="J12" s="141" t="str">
        <f>VLOOKUP(E12,VIP!$A$2:$O11499,8,FALSE)</f>
        <v>No</v>
      </c>
      <c r="K12" s="141" t="str">
        <f>VLOOKUP(E12,VIP!$A$2:$O15073,6,0)</f>
        <v>NO</v>
      </c>
      <c r="L12" s="142" t="s">
        <v>2414</v>
      </c>
      <c r="M12" s="98" t="s">
        <v>2442</v>
      </c>
      <c r="N12" s="98" t="s">
        <v>2449</v>
      </c>
      <c r="O12" s="141" t="s">
        <v>2450</v>
      </c>
      <c r="P12" s="141"/>
      <c r="Q12" s="98" t="s">
        <v>2414</v>
      </c>
    </row>
    <row r="13" spans="1:17" s="116" customFormat="1" ht="18" x14ac:dyDescent="0.25">
      <c r="A13" s="141" t="str">
        <f>VLOOKUP(E13,'LISTADO ATM'!$A$2:$C$902,3,0)</f>
        <v>DISTRITO NACIONAL</v>
      </c>
      <c r="B13" s="138">
        <v>3335965969</v>
      </c>
      <c r="C13" s="99">
        <v>44401.944398148145</v>
      </c>
      <c r="D13" s="99" t="s">
        <v>2177</v>
      </c>
      <c r="E13" s="133">
        <v>487</v>
      </c>
      <c r="F13" s="141" t="str">
        <f>VLOOKUP(E13,VIP!$A$2:$O14584,2,0)</f>
        <v>DRBR487</v>
      </c>
      <c r="G13" s="141" t="str">
        <f>VLOOKUP(E13,'LISTADO ATM'!$A$2:$B$901,2,0)</f>
        <v xml:space="preserve">ATM Olé Hainamosa </v>
      </c>
      <c r="H13" s="141" t="str">
        <f>VLOOKUP(E13,VIP!$A$2:$O19545,7,FALSE)</f>
        <v>Si</v>
      </c>
      <c r="I13" s="141" t="str">
        <f>VLOOKUP(E13,VIP!$A$2:$O11510,8,FALSE)</f>
        <v>Si</v>
      </c>
      <c r="J13" s="141" t="str">
        <f>VLOOKUP(E13,VIP!$A$2:$O11460,8,FALSE)</f>
        <v>Si</v>
      </c>
      <c r="K13" s="141" t="str">
        <f>VLOOKUP(E13,VIP!$A$2:$O15034,6,0)</f>
        <v>SI</v>
      </c>
      <c r="L13" s="142" t="s">
        <v>2242</v>
      </c>
      <c r="M13" s="98" t="s">
        <v>2442</v>
      </c>
      <c r="N13" s="160" t="s">
        <v>2608</v>
      </c>
      <c r="O13" s="141" t="s">
        <v>2451</v>
      </c>
      <c r="P13" s="141"/>
      <c r="Q13" s="98" t="s">
        <v>2242</v>
      </c>
    </row>
    <row r="14" spans="1:17" s="116" customFormat="1" ht="18" x14ac:dyDescent="0.25">
      <c r="A14" s="141" t="str">
        <f>VLOOKUP(E14,'LISTADO ATM'!$A$2:$C$902,3,0)</f>
        <v>DISTRITO NACIONAL</v>
      </c>
      <c r="B14" s="138">
        <v>3335965981</v>
      </c>
      <c r="C14" s="99">
        <v>44401.970613425925</v>
      </c>
      <c r="D14" s="99" t="s">
        <v>2177</v>
      </c>
      <c r="E14" s="133">
        <v>243</v>
      </c>
      <c r="F14" s="141" t="str">
        <f>VLOOKUP(E14,VIP!$A$2:$O14578,2,0)</f>
        <v>DRBR243</v>
      </c>
      <c r="G14" s="141" t="str">
        <f>VLOOKUP(E14,'LISTADO ATM'!$A$2:$B$901,2,0)</f>
        <v xml:space="preserve">ATM Autoservicio Plaza Central  </v>
      </c>
      <c r="H14" s="141" t="str">
        <f>VLOOKUP(E14,VIP!$A$2:$O19539,7,FALSE)</f>
        <v>Si</v>
      </c>
      <c r="I14" s="141" t="str">
        <f>VLOOKUP(E14,VIP!$A$2:$O11504,8,FALSE)</f>
        <v>Si</v>
      </c>
      <c r="J14" s="141" t="str">
        <f>VLOOKUP(E14,VIP!$A$2:$O11454,8,FALSE)</f>
        <v>Si</v>
      </c>
      <c r="K14" s="141" t="str">
        <f>VLOOKUP(E14,VIP!$A$2:$O15028,6,0)</f>
        <v>SI</v>
      </c>
      <c r="L14" s="142" t="s">
        <v>2594</v>
      </c>
      <c r="M14" s="98" t="s">
        <v>2442</v>
      </c>
      <c r="N14" s="98" t="s">
        <v>2449</v>
      </c>
      <c r="O14" s="141" t="s">
        <v>2451</v>
      </c>
      <c r="P14" s="141"/>
      <c r="Q14" s="98" t="s">
        <v>2594</v>
      </c>
    </row>
    <row r="15" spans="1:17" s="116" customFormat="1" ht="18" x14ac:dyDescent="0.25">
      <c r="A15" s="141" t="str">
        <f>VLOOKUP(E15,'LISTADO ATM'!$A$2:$C$902,3,0)</f>
        <v>DISTRITO NACIONAL</v>
      </c>
      <c r="B15" s="138">
        <v>3335965982</v>
      </c>
      <c r="C15" s="99">
        <v>44401.979490740741</v>
      </c>
      <c r="D15" s="99" t="s">
        <v>2177</v>
      </c>
      <c r="E15" s="133">
        <v>527</v>
      </c>
      <c r="F15" s="141" t="str">
        <f>VLOOKUP(E15,VIP!$A$2:$O14579,2,0)</f>
        <v>DRBR527</v>
      </c>
      <c r="G15" s="141" t="str">
        <f>VLOOKUP(E15,'LISTADO ATM'!$A$2:$B$901,2,0)</f>
        <v>ATM Oficina Zona Oriental II</v>
      </c>
      <c r="H15" s="141" t="str">
        <f>VLOOKUP(E15,VIP!$A$2:$O19540,7,FALSE)</f>
        <v>Si</v>
      </c>
      <c r="I15" s="141" t="str">
        <f>VLOOKUP(E15,VIP!$A$2:$O11505,8,FALSE)</f>
        <v>Si</v>
      </c>
      <c r="J15" s="141" t="str">
        <f>VLOOKUP(E15,VIP!$A$2:$O11455,8,FALSE)</f>
        <v>Si</v>
      </c>
      <c r="K15" s="141" t="str">
        <f>VLOOKUP(E15,VIP!$A$2:$O15029,6,0)</f>
        <v>SI</v>
      </c>
      <c r="L15" s="142" t="s">
        <v>2242</v>
      </c>
      <c r="M15" s="98" t="s">
        <v>2442</v>
      </c>
      <c r="N15" s="98" t="s">
        <v>2449</v>
      </c>
      <c r="O15" s="141" t="s">
        <v>2451</v>
      </c>
      <c r="P15" s="141"/>
      <c r="Q15" s="98" t="s">
        <v>2242</v>
      </c>
    </row>
    <row r="16" spans="1:17" s="116" customFormat="1" ht="18" x14ac:dyDescent="0.25">
      <c r="A16" s="141" t="str">
        <f>VLOOKUP(E16,'LISTADO ATM'!$A$2:$C$902,3,0)</f>
        <v>DISTRITO NACIONAL</v>
      </c>
      <c r="B16" s="138">
        <v>3335965998</v>
      </c>
      <c r="C16" s="99">
        <v>44402.253125000003</v>
      </c>
      <c r="D16" s="99" t="s">
        <v>2465</v>
      </c>
      <c r="E16" s="133">
        <v>231</v>
      </c>
      <c r="F16" s="141" t="str">
        <f>VLOOKUP(E16,VIP!$A$2:$O14595,2,0)</f>
        <v>DRBR231</v>
      </c>
      <c r="G16" s="141" t="str">
        <f>VLOOKUP(E16,'LISTADO ATM'!$A$2:$B$901,2,0)</f>
        <v xml:space="preserve">ATM Oficina Zona Oriental </v>
      </c>
      <c r="H16" s="141" t="str">
        <f>VLOOKUP(E16,VIP!$A$2:$O19556,7,FALSE)</f>
        <v>Si</v>
      </c>
      <c r="I16" s="141" t="str">
        <f>VLOOKUP(E16,VIP!$A$2:$O11521,8,FALSE)</f>
        <v>Si</v>
      </c>
      <c r="J16" s="141" t="str">
        <f>VLOOKUP(E16,VIP!$A$2:$O11471,8,FALSE)</f>
        <v>Si</v>
      </c>
      <c r="K16" s="141" t="str">
        <f>VLOOKUP(E16,VIP!$A$2:$O15045,6,0)</f>
        <v>SI</v>
      </c>
      <c r="L16" s="142" t="s">
        <v>2438</v>
      </c>
      <c r="M16" s="98" t="s">
        <v>2442</v>
      </c>
      <c r="N16" s="98" t="s">
        <v>2449</v>
      </c>
      <c r="O16" s="141" t="s">
        <v>2466</v>
      </c>
      <c r="P16" s="141"/>
      <c r="Q16" s="98" t="s">
        <v>2438</v>
      </c>
    </row>
    <row r="17" spans="1:17" s="116" customFormat="1" ht="18" x14ac:dyDescent="0.25">
      <c r="A17" s="141" t="str">
        <f>VLOOKUP(E17,'LISTADO ATM'!$A$2:$C$902,3,0)</f>
        <v>ESTE</v>
      </c>
      <c r="B17" s="138">
        <v>3335965999</v>
      </c>
      <c r="C17" s="99">
        <v>44402.253136574072</v>
      </c>
      <c r="D17" s="99" t="s">
        <v>2445</v>
      </c>
      <c r="E17" s="133">
        <v>368</v>
      </c>
      <c r="F17" s="141" t="str">
        <f>VLOOKUP(E17,VIP!$A$2:$O14596,2,0)</f>
        <v xml:space="preserve">DRBR368 </v>
      </c>
      <c r="G17" s="141" t="str">
        <f>VLOOKUP(E17,'LISTADO ATM'!$A$2:$B$901,2,0)</f>
        <v>ATM Ayuntamiento Peralvillo</v>
      </c>
      <c r="H17" s="141" t="str">
        <f>VLOOKUP(E17,VIP!$A$2:$O19557,7,FALSE)</f>
        <v>N/A</v>
      </c>
      <c r="I17" s="141" t="str">
        <f>VLOOKUP(E17,VIP!$A$2:$O11522,8,FALSE)</f>
        <v>N/A</v>
      </c>
      <c r="J17" s="141" t="str">
        <f>VLOOKUP(E17,VIP!$A$2:$O11472,8,FALSE)</f>
        <v>N/A</v>
      </c>
      <c r="K17" s="141" t="str">
        <f>VLOOKUP(E17,VIP!$A$2:$O15046,6,0)</f>
        <v>N/A</v>
      </c>
      <c r="L17" s="142" t="s">
        <v>2438</v>
      </c>
      <c r="M17" s="98" t="s">
        <v>2442</v>
      </c>
      <c r="N17" s="98" t="s">
        <v>2449</v>
      </c>
      <c r="O17" s="141" t="s">
        <v>2450</v>
      </c>
      <c r="P17" s="141"/>
      <c r="Q17" s="98" t="s">
        <v>2438</v>
      </c>
    </row>
    <row r="18" spans="1:17" s="116" customFormat="1" ht="18" x14ac:dyDescent="0.25">
      <c r="A18" s="141" t="str">
        <f>VLOOKUP(E18,'LISTADO ATM'!$A$2:$C$902,3,0)</f>
        <v>ESTE</v>
      </c>
      <c r="B18" s="138">
        <v>3335966014</v>
      </c>
      <c r="C18" s="99">
        <v>44402.373148148145</v>
      </c>
      <c r="D18" s="99" t="s">
        <v>2465</v>
      </c>
      <c r="E18" s="133">
        <v>158</v>
      </c>
      <c r="F18" s="141" t="str">
        <f>VLOOKUP(E18,VIP!$A$2:$O14614,2,0)</f>
        <v>DRBR158</v>
      </c>
      <c r="G18" s="141" t="str">
        <f>VLOOKUP(E18,'LISTADO ATM'!$A$2:$B$901,2,0)</f>
        <v xml:space="preserve">ATM Oficina Romana Norte </v>
      </c>
      <c r="H18" s="141" t="str">
        <f>VLOOKUP(E18,VIP!$A$2:$O19575,7,FALSE)</f>
        <v>Si</v>
      </c>
      <c r="I18" s="141" t="str">
        <f>VLOOKUP(E18,VIP!$A$2:$O11540,8,FALSE)</f>
        <v>Si</v>
      </c>
      <c r="J18" s="141" t="str">
        <f>VLOOKUP(E18,VIP!$A$2:$O11490,8,FALSE)</f>
        <v>Si</v>
      </c>
      <c r="K18" s="141" t="str">
        <f>VLOOKUP(E18,VIP!$A$2:$O15064,6,0)</f>
        <v>SI</v>
      </c>
      <c r="L18" s="142" t="s">
        <v>2414</v>
      </c>
      <c r="M18" s="98" t="s">
        <v>2442</v>
      </c>
      <c r="N18" s="98" t="s">
        <v>2449</v>
      </c>
      <c r="O18" s="141" t="s">
        <v>2466</v>
      </c>
      <c r="P18" s="141"/>
      <c r="Q18" s="98" t="s">
        <v>2414</v>
      </c>
    </row>
    <row r="19" spans="1:17" s="116" customFormat="1" ht="18" x14ac:dyDescent="0.25">
      <c r="A19" s="141" t="str">
        <f>VLOOKUP(E19,'LISTADO ATM'!$A$2:$C$902,3,0)</f>
        <v>DISTRITO NACIONAL</v>
      </c>
      <c r="B19" s="138">
        <v>3335966016</v>
      </c>
      <c r="C19" s="99">
        <v>44402.377870370372</v>
      </c>
      <c r="D19" s="99" t="s">
        <v>2445</v>
      </c>
      <c r="E19" s="133">
        <v>267</v>
      </c>
      <c r="F19" s="141" t="str">
        <f>VLOOKUP(E19,VIP!$A$2:$O14613,2,0)</f>
        <v>DRBR267</v>
      </c>
      <c r="G19" s="141" t="str">
        <f>VLOOKUP(E19,'LISTADO ATM'!$A$2:$B$901,2,0)</f>
        <v xml:space="preserve">ATM Centro de Caja México </v>
      </c>
      <c r="H19" s="141" t="str">
        <f>VLOOKUP(E19,VIP!$A$2:$O19574,7,FALSE)</f>
        <v>Si</v>
      </c>
      <c r="I19" s="141" t="str">
        <f>VLOOKUP(E19,VIP!$A$2:$O11539,8,FALSE)</f>
        <v>Si</v>
      </c>
      <c r="J19" s="141" t="str">
        <f>VLOOKUP(E19,VIP!$A$2:$O11489,8,FALSE)</f>
        <v>Si</v>
      </c>
      <c r="K19" s="141" t="str">
        <f>VLOOKUP(E19,VIP!$A$2:$O15063,6,0)</f>
        <v>NO</v>
      </c>
      <c r="L19" s="142" t="s">
        <v>2438</v>
      </c>
      <c r="M19" s="98" t="s">
        <v>2442</v>
      </c>
      <c r="N19" s="98" t="s">
        <v>2449</v>
      </c>
      <c r="O19" s="141" t="s">
        <v>2450</v>
      </c>
      <c r="P19" s="141"/>
      <c r="Q19" s="98" t="s">
        <v>2438</v>
      </c>
    </row>
    <row r="20" spans="1:17" s="116" customFormat="1" ht="18" x14ac:dyDescent="0.25">
      <c r="A20" s="141" t="str">
        <f>VLOOKUP(E20,'LISTADO ATM'!$A$2:$C$902,3,0)</f>
        <v>DISTRITO NACIONAL</v>
      </c>
      <c r="B20" s="138">
        <v>3335966025</v>
      </c>
      <c r="C20" s="99">
        <v>44402.459282407406</v>
      </c>
      <c r="D20" s="99" t="s">
        <v>2177</v>
      </c>
      <c r="E20" s="133">
        <v>281</v>
      </c>
      <c r="F20" s="141" t="str">
        <f>VLOOKUP(E20,VIP!$A$2:$O14605,2,0)</f>
        <v>DRBR737</v>
      </c>
      <c r="G20" s="141" t="str">
        <f>VLOOKUP(E20,'LISTADO ATM'!$A$2:$B$901,2,0)</f>
        <v xml:space="preserve">ATM S/M Pola Independencia </v>
      </c>
      <c r="H20" s="141" t="str">
        <f>VLOOKUP(E20,VIP!$A$2:$O19566,7,FALSE)</f>
        <v>Si</v>
      </c>
      <c r="I20" s="141" t="str">
        <f>VLOOKUP(E20,VIP!$A$2:$O11531,8,FALSE)</f>
        <v>Si</v>
      </c>
      <c r="J20" s="141" t="str">
        <f>VLOOKUP(E20,VIP!$A$2:$O11481,8,FALSE)</f>
        <v>Si</v>
      </c>
      <c r="K20" s="141" t="str">
        <f>VLOOKUP(E20,VIP!$A$2:$O15055,6,0)</f>
        <v>NO</v>
      </c>
      <c r="L20" s="142" t="s">
        <v>2216</v>
      </c>
      <c r="M20" s="98" t="s">
        <v>2442</v>
      </c>
      <c r="N20" s="98" t="s">
        <v>2449</v>
      </c>
      <c r="O20" s="141" t="s">
        <v>2451</v>
      </c>
      <c r="P20" s="141"/>
      <c r="Q20" s="98" t="s">
        <v>2216</v>
      </c>
    </row>
    <row r="21" spans="1:17" s="116" customFormat="1" ht="18" x14ac:dyDescent="0.25">
      <c r="A21" s="141" t="str">
        <f>VLOOKUP(E21,'LISTADO ATM'!$A$2:$C$902,3,0)</f>
        <v>DISTRITO NACIONAL</v>
      </c>
      <c r="B21" s="138">
        <v>3335966044</v>
      </c>
      <c r="C21" s="99">
        <v>44402.600324074076</v>
      </c>
      <c r="D21" s="99" t="s">
        <v>2177</v>
      </c>
      <c r="E21" s="133">
        <v>884</v>
      </c>
      <c r="F21" s="141" t="str">
        <f>VLOOKUP(E21,VIP!$A$2:$O14621,2,0)</f>
        <v>DRBR884</v>
      </c>
      <c r="G21" s="141" t="str">
        <f>VLOOKUP(E21,'LISTADO ATM'!$A$2:$B$901,2,0)</f>
        <v xml:space="preserve">ATM UNP Olé Sabana Perdida </v>
      </c>
      <c r="H21" s="141" t="str">
        <f>VLOOKUP(E21,VIP!$A$2:$O19582,7,FALSE)</f>
        <v>Si</v>
      </c>
      <c r="I21" s="141" t="str">
        <f>VLOOKUP(E21,VIP!$A$2:$O11547,8,FALSE)</f>
        <v>Si</v>
      </c>
      <c r="J21" s="141" t="str">
        <f>VLOOKUP(E21,VIP!$A$2:$O11497,8,FALSE)</f>
        <v>Si</v>
      </c>
      <c r="K21" s="141" t="str">
        <f>VLOOKUP(E21,VIP!$A$2:$O15071,6,0)</f>
        <v>NO</v>
      </c>
      <c r="L21" s="142" t="s">
        <v>2461</v>
      </c>
      <c r="M21" s="98" t="s">
        <v>2442</v>
      </c>
      <c r="N21" s="98" t="s">
        <v>2449</v>
      </c>
      <c r="O21" s="141" t="s">
        <v>2451</v>
      </c>
      <c r="P21" s="141"/>
      <c r="Q21" s="98" t="s">
        <v>2461</v>
      </c>
    </row>
    <row r="22" spans="1:17" s="116" customFormat="1" ht="18" x14ac:dyDescent="0.25">
      <c r="A22" s="141" t="str">
        <f>VLOOKUP(E22,'LISTADO ATM'!$A$2:$C$902,3,0)</f>
        <v>SUR</v>
      </c>
      <c r="B22" s="138">
        <v>3335966077</v>
      </c>
      <c r="C22" s="99">
        <v>44402.683009259257</v>
      </c>
      <c r="D22" s="99" t="s">
        <v>2177</v>
      </c>
      <c r="E22" s="133">
        <v>296</v>
      </c>
      <c r="F22" s="141" t="str">
        <f>VLOOKUP(E22,VIP!$A$2:$O14673,2,0)</f>
        <v>DRBR296</v>
      </c>
      <c r="G22" s="141" t="str">
        <f>VLOOKUP(E22,'LISTADO ATM'!$A$2:$B$901,2,0)</f>
        <v>ATM Estación BANICOMB (Baní)  ECO Petroleo</v>
      </c>
      <c r="H22" s="141" t="str">
        <f>VLOOKUP(E22,VIP!$A$2:$O19634,7,FALSE)</f>
        <v>Si</v>
      </c>
      <c r="I22" s="141" t="str">
        <f>VLOOKUP(E22,VIP!$A$2:$O11599,8,FALSE)</f>
        <v>Si</v>
      </c>
      <c r="J22" s="141" t="str">
        <f>VLOOKUP(E22,VIP!$A$2:$O11549,8,FALSE)</f>
        <v>Si</v>
      </c>
      <c r="K22" s="141" t="str">
        <f>VLOOKUP(E22,VIP!$A$2:$O15123,6,0)</f>
        <v>NO</v>
      </c>
      <c r="L22" s="142" t="s">
        <v>2216</v>
      </c>
      <c r="M22" s="98" t="s">
        <v>2442</v>
      </c>
      <c r="N22" s="98" t="s">
        <v>2449</v>
      </c>
      <c r="O22" s="141" t="s">
        <v>2451</v>
      </c>
      <c r="P22" s="141"/>
      <c r="Q22" s="98" t="s">
        <v>2216</v>
      </c>
    </row>
    <row r="23" spans="1:17" s="116" customFormat="1" ht="18" x14ac:dyDescent="0.25">
      <c r="A23" s="141" t="str">
        <f>VLOOKUP(E23,'LISTADO ATM'!$A$2:$C$902,3,0)</f>
        <v>SUR</v>
      </c>
      <c r="B23" s="138">
        <v>3335966086</v>
      </c>
      <c r="C23" s="99">
        <v>44402.696759259263</v>
      </c>
      <c r="D23" s="99" t="s">
        <v>2465</v>
      </c>
      <c r="E23" s="133">
        <v>582</v>
      </c>
      <c r="F23" s="141" t="str">
        <f>VLOOKUP(E23,VIP!$A$2:$O14665,2,0)</f>
        <v xml:space="preserve">DRBR582 </v>
      </c>
      <c r="G23" s="141" t="str">
        <f>VLOOKUP(E23,'LISTADO ATM'!$A$2:$B$901,2,0)</f>
        <v>ATM Estación Sabana Yegua</v>
      </c>
      <c r="H23" s="141" t="str">
        <f>VLOOKUP(E23,VIP!$A$2:$O19626,7,FALSE)</f>
        <v>N/A</v>
      </c>
      <c r="I23" s="141" t="str">
        <f>VLOOKUP(E23,VIP!$A$2:$O11591,8,FALSE)</f>
        <v>N/A</v>
      </c>
      <c r="J23" s="141" t="str">
        <f>VLOOKUP(E23,VIP!$A$2:$O11541,8,FALSE)</f>
        <v>N/A</v>
      </c>
      <c r="K23" s="141" t="str">
        <f>VLOOKUP(E23,VIP!$A$2:$O15115,6,0)</f>
        <v>N/A</v>
      </c>
      <c r="L23" s="142" t="s">
        <v>2414</v>
      </c>
      <c r="M23" s="98" t="s">
        <v>2442</v>
      </c>
      <c r="N23" s="98" t="s">
        <v>2449</v>
      </c>
      <c r="O23" s="141" t="s">
        <v>2466</v>
      </c>
      <c r="P23" s="141"/>
      <c r="Q23" s="98" t="s">
        <v>2414</v>
      </c>
    </row>
    <row r="24" spans="1:17" s="116" customFormat="1" ht="18" x14ac:dyDescent="0.25">
      <c r="A24" s="141" t="str">
        <f>VLOOKUP(E24,'LISTADO ATM'!$A$2:$C$902,3,0)</f>
        <v>DISTRITO NACIONAL</v>
      </c>
      <c r="B24" s="138">
        <v>3335966098</v>
      </c>
      <c r="C24" s="99">
        <v>44402.72928240741</v>
      </c>
      <c r="D24" s="99" t="s">
        <v>2177</v>
      </c>
      <c r="E24" s="133">
        <v>706</v>
      </c>
      <c r="F24" s="141" t="str">
        <f>VLOOKUP(E24,VIP!$A$2:$O14653,2,0)</f>
        <v>DRBR706</v>
      </c>
      <c r="G24" s="141" t="str">
        <f>VLOOKUP(E24,'LISTADO ATM'!$A$2:$B$901,2,0)</f>
        <v xml:space="preserve">ATM S/M Pristine </v>
      </c>
      <c r="H24" s="141" t="str">
        <f>VLOOKUP(E24,VIP!$A$2:$O19614,7,FALSE)</f>
        <v>Si</v>
      </c>
      <c r="I24" s="141" t="str">
        <f>VLOOKUP(E24,VIP!$A$2:$O11579,8,FALSE)</f>
        <v>Si</v>
      </c>
      <c r="J24" s="141" t="str">
        <f>VLOOKUP(E24,VIP!$A$2:$O11529,8,FALSE)</f>
        <v>Si</v>
      </c>
      <c r="K24" s="141" t="str">
        <f>VLOOKUP(E24,VIP!$A$2:$O15103,6,0)</f>
        <v>NO</v>
      </c>
      <c r="L24" s="142" t="s">
        <v>2242</v>
      </c>
      <c r="M24" s="98" t="s">
        <v>2442</v>
      </c>
      <c r="N24" s="98" t="s">
        <v>2449</v>
      </c>
      <c r="O24" s="141" t="s">
        <v>2451</v>
      </c>
      <c r="P24" s="141"/>
      <c r="Q24" s="98" t="s">
        <v>2242</v>
      </c>
    </row>
    <row r="25" spans="1:17" s="116" customFormat="1" ht="18" x14ac:dyDescent="0.25">
      <c r="A25" s="141" t="str">
        <f>VLOOKUP(E25,'LISTADO ATM'!$A$2:$C$902,3,0)</f>
        <v>ESTE</v>
      </c>
      <c r="B25" s="138">
        <v>3335966117</v>
      </c>
      <c r="C25" s="99">
        <v>44402.784259259257</v>
      </c>
      <c r="D25" s="99" t="s">
        <v>2465</v>
      </c>
      <c r="E25" s="133">
        <v>742</v>
      </c>
      <c r="F25" s="141" t="str">
        <f>VLOOKUP(E25,VIP!$A$2:$O14635,2,0)</f>
        <v>DRBR990</v>
      </c>
      <c r="G25" s="141" t="str">
        <f>VLOOKUP(E25,'LISTADO ATM'!$A$2:$B$901,2,0)</f>
        <v xml:space="preserve">ATM Oficina Plaza del Rey (La Romana) </v>
      </c>
      <c r="H25" s="141" t="str">
        <f>VLOOKUP(E25,VIP!$A$2:$O19596,7,FALSE)</f>
        <v>Si</v>
      </c>
      <c r="I25" s="141" t="str">
        <f>VLOOKUP(E25,VIP!$A$2:$O11561,8,FALSE)</f>
        <v>Si</v>
      </c>
      <c r="J25" s="141" t="str">
        <f>VLOOKUP(E25,VIP!$A$2:$O11511,8,FALSE)</f>
        <v>Si</v>
      </c>
      <c r="K25" s="141" t="str">
        <f>VLOOKUP(E25,VIP!$A$2:$O15085,6,0)</f>
        <v>NO</v>
      </c>
      <c r="L25" s="142" t="s">
        <v>2414</v>
      </c>
      <c r="M25" s="98" t="s">
        <v>2442</v>
      </c>
      <c r="N25" s="98" t="s">
        <v>2449</v>
      </c>
      <c r="O25" s="141" t="s">
        <v>2466</v>
      </c>
      <c r="P25" s="141"/>
      <c r="Q25" s="98" t="s">
        <v>2414</v>
      </c>
    </row>
    <row r="26" spans="1:17" s="116" customFormat="1" ht="18" x14ac:dyDescent="0.25">
      <c r="A26" s="141" t="str">
        <f>VLOOKUP(E26,'LISTADO ATM'!$A$2:$C$902,3,0)</f>
        <v>SUR</v>
      </c>
      <c r="B26" s="138" t="s">
        <v>2596</v>
      </c>
      <c r="C26" s="99">
        <v>44402.894143518519</v>
      </c>
      <c r="D26" s="99" t="s">
        <v>2177</v>
      </c>
      <c r="E26" s="133">
        <v>733</v>
      </c>
      <c r="F26" s="141" t="str">
        <f>VLOOKUP(E26,VIP!$A$2:$O14636,2,0)</f>
        <v>DRBR484</v>
      </c>
      <c r="G26" s="141" t="str">
        <f>VLOOKUP(E26,'LISTADO ATM'!$A$2:$B$901,2,0)</f>
        <v xml:space="preserve">ATM Zona Franca Perdenales </v>
      </c>
      <c r="H26" s="141" t="str">
        <f>VLOOKUP(E26,VIP!$A$2:$O19597,7,FALSE)</f>
        <v>Si</v>
      </c>
      <c r="I26" s="141" t="str">
        <f>VLOOKUP(E26,VIP!$A$2:$O11562,8,FALSE)</f>
        <v>Si</v>
      </c>
      <c r="J26" s="141" t="str">
        <f>VLOOKUP(E26,VIP!$A$2:$O11512,8,FALSE)</f>
        <v>Si</v>
      </c>
      <c r="K26" s="141" t="str">
        <f>VLOOKUP(E26,VIP!$A$2:$O15086,6,0)</f>
        <v>NO</v>
      </c>
      <c r="L26" s="142" t="s">
        <v>2216</v>
      </c>
      <c r="M26" s="98" t="s">
        <v>2442</v>
      </c>
      <c r="N26" s="98" t="s">
        <v>2449</v>
      </c>
      <c r="O26" s="141" t="s">
        <v>2451</v>
      </c>
      <c r="P26" s="141"/>
      <c r="Q26" s="98" t="s">
        <v>2216</v>
      </c>
    </row>
    <row r="27" spans="1:17" s="116" customFormat="1" ht="18" x14ac:dyDescent="0.25">
      <c r="A27" s="141" t="str">
        <f>VLOOKUP(E27,'LISTADO ATM'!$A$2:$C$902,3,0)</f>
        <v>DISTRITO NACIONAL</v>
      </c>
      <c r="B27" s="138" t="s">
        <v>2599</v>
      </c>
      <c r="C27" s="99">
        <v>44402.961435185185</v>
      </c>
      <c r="D27" s="99" t="s">
        <v>2177</v>
      </c>
      <c r="E27" s="133">
        <v>915</v>
      </c>
      <c r="F27" s="141" t="str">
        <f>VLOOKUP(E27,VIP!$A$2:$O14640,2,0)</f>
        <v>DRBR24F</v>
      </c>
      <c r="G27" s="141" t="str">
        <f>VLOOKUP(E27,'LISTADO ATM'!$A$2:$B$901,2,0)</f>
        <v xml:space="preserve">ATM Multicentro La Sirena Aut. Duarte </v>
      </c>
      <c r="H27" s="141" t="str">
        <f>VLOOKUP(E27,VIP!$A$2:$O19601,7,FALSE)</f>
        <v>Si</v>
      </c>
      <c r="I27" s="141" t="str">
        <f>VLOOKUP(E27,VIP!$A$2:$O11566,8,FALSE)</f>
        <v>Si</v>
      </c>
      <c r="J27" s="141" t="str">
        <f>VLOOKUP(E27,VIP!$A$2:$O11516,8,FALSE)</f>
        <v>Si</v>
      </c>
      <c r="K27" s="141" t="str">
        <f>VLOOKUP(E27,VIP!$A$2:$O15090,6,0)</f>
        <v>SI</v>
      </c>
      <c r="L27" s="142" t="s">
        <v>2216</v>
      </c>
      <c r="M27" s="98" t="s">
        <v>2442</v>
      </c>
      <c r="N27" s="98" t="s">
        <v>2449</v>
      </c>
      <c r="O27" s="141" t="s">
        <v>2451</v>
      </c>
      <c r="P27" s="141"/>
      <c r="Q27" s="98" t="s">
        <v>2216</v>
      </c>
    </row>
    <row r="28" spans="1:17" s="116" customFormat="1" ht="18" x14ac:dyDescent="0.25">
      <c r="A28" s="141" t="str">
        <f>VLOOKUP(E28,'LISTADO ATM'!$A$2:$C$902,3,0)</f>
        <v>DISTRITO NACIONAL</v>
      </c>
      <c r="B28" s="138" t="s">
        <v>2598</v>
      </c>
      <c r="C28" s="99">
        <v>44402.964155092595</v>
      </c>
      <c r="D28" s="99" t="s">
        <v>2177</v>
      </c>
      <c r="E28" s="133">
        <v>566</v>
      </c>
      <c r="F28" s="141" t="str">
        <f>VLOOKUP(E28,VIP!$A$2:$O14638,2,0)</f>
        <v>DRBR508</v>
      </c>
      <c r="G28" s="141" t="str">
        <f>VLOOKUP(E28,'LISTADO ATM'!$A$2:$B$901,2,0)</f>
        <v xml:space="preserve">ATM Hiper Olé Aut. Duarte </v>
      </c>
      <c r="H28" s="141" t="str">
        <f>VLOOKUP(E28,VIP!$A$2:$O19599,7,FALSE)</f>
        <v>Si</v>
      </c>
      <c r="I28" s="141" t="str">
        <f>VLOOKUP(E28,VIP!$A$2:$O11564,8,FALSE)</f>
        <v>Si</v>
      </c>
      <c r="J28" s="141" t="str">
        <f>VLOOKUP(E28,VIP!$A$2:$O11514,8,FALSE)</f>
        <v>Si</v>
      </c>
      <c r="K28" s="141" t="str">
        <f>VLOOKUP(E28,VIP!$A$2:$O15088,6,0)</f>
        <v>NO</v>
      </c>
      <c r="L28" s="142" t="s">
        <v>2216</v>
      </c>
      <c r="M28" s="98" t="s">
        <v>2442</v>
      </c>
      <c r="N28" s="98" t="s">
        <v>2449</v>
      </c>
      <c r="O28" s="141" t="s">
        <v>2451</v>
      </c>
      <c r="P28" s="141"/>
      <c r="Q28" s="98" t="s">
        <v>2216</v>
      </c>
    </row>
    <row r="29" spans="1:17" s="116" customFormat="1" ht="18" x14ac:dyDescent="0.25">
      <c r="A29" s="141" t="str">
        <f>VLOOKUP(E29,'LISTADO ATM'!$A$2:$C$902,3,0)</f>
        <v>DISTRITO NACIONAL</v>
      </c>
      <c r="B29" s="138" t="s">
        <v>2597</v>
      </c>
      <c r="C29" s="99">
        <v>44403.263518518521</v>
      </c>
      <c r="D29" s="99" t="s">
        <v>2177</v>
      </c>
      <c r="E29" s="133">
        <v>446</v>
      </c>
      <c r="F29" s="141" t="str">
        <f>VLOOKUP(E29,VIP!$A$2:$O14636,2,0)</f>
        <v>DRBR446</v>
      </c>
      <c r="G29" s="141" t="str">
        <f>VLOOKUP(E29,'LISTADO ATM'!$A$2:$B$901,2,0)</f>
        <v>ATM Hipodromo V Centenario</v>
      </c>
      <c r="H29" s="141" t="str">
        <f>VLOOKUP(E29,VIP!$A$2:$O19597,7,FALSE)</f>
        <v>Si</v>
      </c>
      <c r="I29" s="141" t="str">
        <f>VLOOKUP(E29,VIP!$A$2:$O11562,8,FALSE)</f>
        <v>Si</v>
      </c>
      <c r="J29" s="141" t="str">
        <f>VLOOKUP(E29,VIP!$A$2:$O11512,8,FALSE)</f>
        <v>Si</v>
      </c>
      <c r="K29" s="141" t="str">
        <f>VLOOKUP(E29,VIP!$A$2:$O15086,6,0)</f>
        <v>NO</v>
      </c>
      <c r="L29" s="142" t="s">
        <v>2242</v>
      </c>
      <c r="M29" s="98" t="s">
        <v>2442</v>
      </c>
      <c r="N29" s="98" t="s">
        <v>2449</v>
      </c>
      <c r="O29" s="141" t="s">
        <v>2451</v>
      </c>
      <c r="P29" s="141"/>
      <c r="Q29" s="98" t="s">
        <v>2242</v>
      </c>
    </row>
    <row r="30" spans="1:17" s="116" customFormat="1" ht="18" x14ac:dyDescent="0.25">
      <c r="A30" s="141" t="str">
        <f>VLOOKUP(E30,'LISTADO ATM'!$A$2:$C$902,3,0)</f>
        <v>ESTE</v>
      </c>
      <c r="B30" s="138" t="s">
        <v>2601</v>
      </c>
      <c r="C30" s="99">
        <v>44403.316192129627</v>
      </c>
      <c r="D30" s="99" t="s">
        <v>2177</v>
      </c>
      <c r="E30" s="133">
        <v>843</v>
      </c>
      <c r="F30" s="141" t="str">
        <f>VLOOKUP(E30,VIP!$A$2:$O14643,2,0)</f>
        <v>DRBR843</v>
      </c>
      <c r="G30" s="141" t="str">
        <f>VLOOKUP(E30,'LISTADO ATM'!$A$2:$B$901,2,0)</f>
        <v xml:space="preserve">ATM Oficina Romana Centro </v>
      </c>
      <c r="H30" s="141" t="str">
        <f>VLOOKUP(E30,VIP!$A$2:$O19604,7,FALSE)</f>
        <v>Si</v>
      </c>
      <c r="I30" s="141" t="str">
        <f>VLOOKUP(E30,VIP!$A$2:$O11569,8,FALSE)</f>
        <v>Si</v>
      </c>
      <c r="J30" s="141" t="str">
        <f>VLOOKUP(E30,VIP!$A$2:$O11519,8,FALSE)</f>
        <v>Si</v>
      </c>
      <c r="K30" s="141" t="str">
        <f>VLOOKUP(E30,VIP!$A$2:$O15093,6,0)</f>
        <v>NO</v>
      </c>
      <c r="L30" s="142" t="s">
        <v>2216</v>
      </c>
      <c r="M30" s="98" t="s">
        <v>2442</v>
      </c>
      <c r="N30" s="98" t="s">
        <v>2591</v>
      </c>
      <c r="O30" s="141" t="s">
        <v>2451</v>
      </c>
      <c r="P30" s="141"/>
      <c r="Q30" s="98" t="s">
        <v>2216</v>
      </c>
    </row>
    <row r="31" spans="1:17" s="116" customFormat="1" ht="18" x14ac:dyDescent="0.25">
      <c r="A31" s="141" t="str">
        <f>VLOOKUP(E31,'LISTADO ATM'!$A$2:$C$902,3,0)</f>
        <v>DISTRITO NACIONAL</v>
      </c>
      <c r="B31" s="138" t="s">
        <v>2600</v>
      </c>
      <c r="C31" s="99">
        <v>44403.325729166667</v>
      </c>
      <c r="D31" s="99" t="s">
        <v>2177</v>
      </c>
      <c r="E31" s="133">
        <v>235</v>
      </c>
      <c r="F31" s="141" t="str">
        <f>VLOOKUP(E31,VIP!$A$2:$O14641,2,0)</f>
        <v>DRBR235</v>
      </c>
      <c r="G31" s="141" t="str">
        <f>VLOOKUP(E31,'LISTADO ATM'!$A$2:$B$901,2,0)</f>
        <v xml:space="preserve">ATM Oficina Multicentro La Sirena San Isidro </v>
      </c>
      <c r="H31" s="141" t="str">
        <f>VLOOKUP(E31,VIP!$A$2:$O19602,7,FALSE)</f>
        <v>Si</v>
      </c>
      <c r="I31" s="141" t="str">
        <f>VLOOKUP(E31,VIP!$A$2:$O11567,8,FALSE)</f>
        <v>Si</v>
      </c>
      <c r="J31" s="141" t="str">
        <f>VLOOKUP(E31,VIP!$A$2:$O11517,8,FALSE)</f>
        <v>Si</v>
      </c>
      <c r="K31" s="141" t="str">
        <f>VLOOKUP(E31,VIP!$A$2:$O15091,6,0)</f>
        <v>SI</v>
      </c>
      <c r="L31" s="142" t="s">
        <v>2242</v>
      </c>
      <c r="M31" s="98" t="s">
        <v>2442</v>
      </c>
      <c r="N31" s="98" t="s">
        <v>2591</v>
      </c>
      <c r="O31" s="141" t="s">
        <v>2451</v>
      </c>
      <c r="P31" s="141"/>
      <c r="Q31" s="98" t="s">
        <v>2242</v>
      </c>
    </row>
    <row r="32" spans="1:17" s="116" customFormat="1" ht="18" x14ac:dyDescent="0.25">
      <c r="A32" s="141" t="str">
        <f>VLOOKUP(E32,'LISTADO ATM'!$A$2:$C$902,3,0)</f>
        <v>DISTRITO NACIONAL</v>
      </c>
      <c r="B32" s="138" t="s">
        <v>2607</v>
      </c>
      <c r="C32" s="99">
        <v>44403.365324074075</v>
      </c>
      <c r="D32" s="99" t="s">
        <v>2177</v>
      </c>
      <c r="E32" s="133">
        <v>10</v>
      </c>
      <c r="F32" s="141" t="str">
        <f>VLOOKUP(E32,VIP!$A$2:$O14657,2,0)</f>
        <v>DRBR010</v>
      </c>
      <c r="G32" s="141" t="str">
        <f>VLOOKUP(E32,'LISTADO ATM'!$A$2:$B$901,2,0)</f>
        <v xml:space="preserve">ATM Ministerio Salud Pública </v>
      </c>
      <c r="H32" s="141" t="str">
        <f>VLOOKUP(E32,VIP!$A$2:$O19618,7,FALSE)</f>
        <v>Si</v>
      </c>
      <c r="I32" s="141" t="str">
        <f>VLOOKUP(E32,VIP!$A$2:$O11583,8,FALSE)</f>
        <v>Si</v>
      </c>
      <c r="J32" s="141" t="str">
        <f>VLOOKUP(E32,VIP!$A$2:$O11533,8,FALSE)</f>
        <v>Si</v>
      </c>
      <c r="K32" s="141" t="str">
        <f>VLOOKUP(E32,VIP!$A$2:$O15107,6,0)</f>
        <v>NO</v>
      </c>
      <c r="L32" s="142" t="s">
        <v>2216</v>
      </c>
      <c r="M32" s="98" t="s">
        <v>2442</v>
      </c>
      <c r="N32" s="98" t="s">
        <v>2449</v>
      </c>
      <c r="O32" s="141" t="s">
        <v>2451</v>
      </c>
      <c r="P32" s="141"/>
      <c r="Q32" s="98" t="s">
        <v>2216</v>
      </c>
    </row>
    <row r="33" spans="1:17" s="116" customFormat="1" ht="18" x14ac:dyDescent="0.25">
      <c r="A33" s="141" t="str">
        <f>VLOOKUP(E33,'LISTADO ATM'!$A$2:$C$902,3,0)</f>
        <v>ESTE</v>
      </c>
      <c r="B33" s="138" t="s">
        <v>2606</v>
      </c>
      <c r="C33" s="99">
        <v>44403.398032407407</v>
      </c>
      <c r="D33" s="99" t="s">
        <v>2177</v>
      </c>
      <c r="E33" s="133">
        <v>480</v>
      </c>
      <c r="F33" s="141" t="str">
        <f>VLOOKUP(E33,VIP!$A$2:$O14648,2,0)</f>
        <v>DRBR480</v>
      </c>
      <c r="G33" s="141" t="str">
        <f>VLOOKUP(E33,'LISTADO ATM'!$A$2:$B$901,2,0)</f>
        <v>ATM UNP Farmaconal Higuey</v>
      </c>
      <c r="H33" s="141" t="str">
        <f>VLOOKUP(E33,VIP!$A$2:$O19609,7,FALSE)</f>
        <v>N/A</v>
      </c>
      <c r="I33" s="141" t="str">
        <f>VLOOKUP(E33,VIP!$A$2:$O11574,8,FALSE)</f>
        <v>N/A</v>
      </c>
      <c r="J33" s="141" t="str">
        <f>VLOOKUP(E33,VIP!$A$2:$O11524,8,FALSE)</f>
        <v>N/A</v>
      </c>
      <c r="K33" s="141" t="str">
        <f>VLOOKUP(E33,VIP!$A$2:$O15098,6,0)</f>
        <v>N/A</v>
      </c>
      <c r="L33" s="142" t="s">
        <v>2461</v>
      </c>
      <c r="M33" s="98" t="s">
        <v>2442</v>
      </c>
      <c r="N33" s="98" t="s">
        <v>2449</v>
      </c>
      <c r="O33" s="141" t="s">
        <v>2451</v>
      </c>
      <c r="P33" s="141"/>
      <c r="Q33" s="98" t="s">
        <v>2461</v>
      </c>
    </row>
    <row r="34" spans="1:17" s="116" customFormat="1" ht="18" x14ac:dyDescent="0.25">
      <c r="A34" s="141" t="str">
        <f>VLOOKUP(E34,'LISTADO ATM'!$A$2:$C$902,3,0)</f>
        <v>SUR</v>
      </c>
      <c r="B34" s="138" t="s">
        <v>2605</v>
      </c>
      <c r="C34" s="99">
        <v>44403.451307870368</v>
      </c>
      <c r="D34" s="99" t="s">
        <v>2177</v>
      </c>
      <c r="E34" s="133">
        <v>984</v>
      </c>
      <c r="F34" s="141" t="str">
        <f>VLOOKUP(E34,VIP!$A$2:$O14638,2,0)</f>
        <v>DRBR984</v>
      </c>
      <c r="G34" s="141" t="str">
        <f>VLOOKUP(E34,'LISTADO ATM'!$A$2:$B$901,2,0)</f>
        <v xml:space="preserve">ATM Oficina Neiba II </v>
      </c>
      <c r="H34" s="141" t="str">
        <f>VLOOKUP(E34,VIP!$A$2:$O19599,7,FALSE)</f>
        <v>Si</v>
      </c>
      <c r="I34" s="141" t="str">
        <f>VLOOKUP(E34,VIP!$A$2:$O11564,8,FALSE)</f>
        <v>Si</v>
      </c>
      <c r="J34" s="141" t="str">
        <f>VLOOKUP(E34,VIP!$A$2:$O11514,8,FALSE)</f>
        <v>Si</v>
      </c>
      <c r="K34" s="141" t="str">
        <f>VLOOKUP(E34,VIP!$A$2:$O15088,6,0)</f>
        <v>NO</v>
      </c>
      <c r="L34" s="142" t="s">
        <v>2216</v>
      </c>
      <c r="M34" s="98" t="s">
        <v>2442</v>
      </c>
      <c r="N34" s="98" t="s">
        <v>2449</v>
      </c>
      <c r="O34" s="141" t="s">
        <v>2451</v>
      </c>
      <c r="P34" s="141"/>
      <c r="Q34" s="98" t="s">
        <v>2216</v>
      </c>
    </row>
    <row r="35" spans="1:17" s="116" customFormat="1" ht="18" x14ac:dyDescent="0.25">
      <c r="A35" s="141" t="str">
        <f>VLOOKUP(E35,'LISTADO ATM'!$A$2:$C$902,3,0)</f>
        <v>DISTRITO NACIONAL</v>
      </c>
      <c r="B35" s="138" t="s">
        <v>2620</v>
      </c>
      <c r="C35" s="99">
        <v>44403.503807870373</v>
      </c>
      <c r="D35" s="99" t="s">
        <v>2177</v>
      </c>
      <c r="E35" s="133">
        <v>443</v>
      </c>
      <c r="F35" s="141" t="str">
        <f>VLOOKUP(E35,VIP!$A$2:$O14684,2,0)</f>
        <v>DRBR443</v>
      </c>
      <c r="G35" s="141" t="str">
        <f>VLOOKUP(E35,'LISTADO ATM'!$A$2:$B$901,2,0)</f>
        <v xml:space="preserve">ATM Edificio San Rafael </v>
      </c>
      <c r="H35" s="141" t="str">
        <f>VLOOKUP(E35,VIP!$A$2:$O19645,7,FALSE)</f>
        <v>Si</v>
      </c>
      <c r="I35" s="141" t="str">
        <f>VLOOKUP(E35,VIP!$A$2:$O11610,8,FALSE)</f>
        <v>Si</v>
      </c>
      <c r="J35" s="141" t="str">
        <f>VLOOKUP(E35,VIP!$A$2:$O11560,8,FALSE)</f>
        <v>Si</v>
      </c>
      <c r="K35" s="141" t="str">
        <f>VLOOKUP(E35,VIP!$A$2:$O15134,6,0)</f>
        <v>NO</v>
      </c>
      <c r="L35" s="142" t="s">
        <v>2461</v>
      </c>
      <c r="M35" s="98" t="s">
        <v>2442</v>
      </c>
      <c r="N35" s="98" t="s">
        <v>2591</v>
      </c>
      <c r="O35" s="141" t="s">
        <v>2451</v>
      </c>
      <c r="P35" s="141"/>
      <c r="Q35" s="98" t="s">
        <v>2461</v>
      </c>
    </row>
    <row r="36" spans="1:17" s="116" customFormat="1" ht="18" x14ac:dyDescent="0.25">
      <c r="A36" s="141" t="str">
        <f>VLOOKUP(E36,'LISTADO ATM'!$A$2:$C$902,3,0)</f>
        <v>NORTE</v>
      </c>
      <c r="B36" s="138" t="s">
        <v>2619</v>
      </c>
      <c r="C36" s="99">
        <v>44403.509317129632</v>
      </c>
      <c r="D36" s="99" t="s">
        <v>2178</v>
      </c>
      <c r="E36" s="133">
        <v>496</v>
      </c>
      <c r="F36" s="141" t="str">
        <f>VLOOKUP(E36,VIP!$A$2:$O14683,2,0)</f>
        <v>DRBR496</v>
      </c>
      <c r="G36" s="141" t="str">
        <f>VLOOKUP(E36,'LISTADO ATM'!$A$2:$B$901,2,0)</f>
        <v xml:space="preserve">ATM Multicentro La Sirena Bonao </v>
      </c>
      <c r="H36" s="141" t="str">
        <f>VLOOKUP(E36,VIP!$A$2:$O19644,7,FALSE)</f>
        <v>Si</v>
      </c>
      <c r="I36" s="141" t="str">
        <f>VLOOKUP(E36,VIP!$A$2:$O11609,8,FALSE)</f>
        <v>Si</v>
      </c>
      <c r="J36" s="141" t="str">
        <f>VLOOKUP(E36,VIP!$A$2:$O11559,8,FALSE)</f>
        <v>Si</v>
      </c>
      <c r="K36" s="141" t="str">
        <f>VLOOKUP(E36,VIP!$A$2:$O15133,6,0)</f>
        <v>NO</v>
      </c>
      <c r="L36" s="142" t="s">
        <v>2461</v>
      </c>
      <c r="M36" s="98" t="s">
        <v>2442</v>
      </c>
      <c r="N36" s="98" t="s">
        <v>2449</v>
      </c>
      <c r="O36" s="141" t="s">
        <v>2592</v>
      </c>
      <c r="P36" s="141"/>
      <c r="Q36" s="98" t="s">
        <v>2461</v>
      </c>
    </row>
    <row r="37" spans="1:17" s="116" customFormat="1" ht="18" x14ac:dyDescent="0.25">
      <c r="A37" s="141" t="str">
        <f>VLOOKUP(E37,'LISTADO ATM'!$A$2:$C$902,3,0)</f>
        <v>DISTRITO NACIONAL</v>
      </c>
      <c r="B37" s="138" t="s">
        <v>2618</v>
      </c>
      <c r="C37" s="99">
        <v>44403.523321759261</v>
      </c>
      <c r="D37" s="99" t="s">
        <v>2177</v>
      </c>
      <c r="E37" s="133">
        <v>318</v>
      </c>
      <c r="F37" s="141" t="str">
        <f>VLOOKUP(E37,VIP!$A$2:$O14681,2,0)</f>
        <v>DRBR318</v>
      </c>
      <c r="G37" s="141" t="str">
        <f>VLOOKUP(E37,'LISTADO ATM'!$A$2:$B$901,2,0)</f>
        <v>ATM Autoservicio Lope de Vega</v>
      </c>
      <c r="H37" s="141" t="str">
        <f>VLOOKUP(E37,VIP!$A$2:$O19642,7,FALSE)</f>
        <v>Si</v>
      </c>
      <c r="I37" s="141" t="str">
        <f>VLOOKUP(E37,VIP!$A$2:$O11607,8,FALSE)</f>
        <v>Si</v>
      </c>
      <c r="J37" s="141" t="str">
        <f>VLOOKUP(E37,VIP!$A$2:$O11557,8,FALSE)</f>
        <v>Si</v>
      </c>
      <c r="K37" s="141" t="str">
        <f>VLOOKUP(E37,VIP!$A$2:$O15131,6,0)</f>
        <v>NO</v>
      </c>
      <c r="L37" s="142" t="s">
        <v>2621</v>
      </c>
      <c r="M37" s="98" t="s">
        <v>2442</v>
      </c>
      <c r="N37" s="98" t="s">
        <v>2591</v>
      </c>
      <c r="O37" s="141" t="s">
        <v>2451</v>
      </c>
      <c r="P37" s="141"/>
      <c r="Q37" s="98" t="s">
        <v>2621</v>
      </c>
    </row>
    <row r="38" spans="1:17" s="116" customFormat="1" ht="18" x14ac:dyDescent="0.25">
      <c r="A38" s="141" t="str">
        <f>VLOOKUP(E38,'LISTADO ATM'!$A$2:$C$902,3,0)</f>
        <v>ESTE</v>
      </c>
      <c r="B38" s="138" t="s">
        <v>2617</v>
      </c>
      <c r="C38" s="99">
        <v>44403.550682870373</v>
      </c>
      <c r="D38" s="99" t="s">
        <v>2465</v>
      </c>
      <c r="E38" s="133">
        <v>608</v>
      </c>
      <c r="F38" s="141" t="str">
        <f>VLOOKUP(E38,VIP!$A$2:$O14678,2,0)</f>
        <v>DRBR305</v>
      </c>
      <c r="G38" s="141" t="str">
        <f>VLOOKUP(E38,'LISTADO ATM'!$A$2:$B$901,2,0)</f>
        <v xml:space="preserve">ATM Oficina Jumbo (San Pedro) </v>
      </c>
      <c r="H38" s="141" t="str">
        <f>VLOOKUP(E38,VIP!$A$2:$O19639,7,FALSE)</f>
        <v>Si</v>
      </c>
      <c r="I38" s="141" t="str">
        <f>VLOOKUP(E38,VIP!$A$2:$O11604,8,FALSE)</f>
        <v>Si</v>
      </c>
      <c r="J38" s="141" t="str">
        <f>VLOOKUP(E38,VIP!$A$2:$O11554,8,FALSE)</f>
        <v>Si</v>
      </c>
      <c r="K38" s="141" t="str">
        <f>VLOOKUP(E38,VIP!$A$2:$O15128,6,0)</f>
        <v>SI</v>
      </c>
      <c r="L38" s="142" t="s">
        <v>2414</v>
      </c>
      <c r="M38" s="98" t="s">
        <v>2442</v>
      </c>
      <c r="N38" s="98" t="s">
        <v>2449</v>
      </c>
      <c r="O38" s="141" t="s">
        <v>2602</v>
      </c>
      <c r="P38" s="141"/>
      <c r="Q38" s="98" t="s">
        <v>2414</v>
      </c>
    </row>
    <row r="39" spans="1:17" s="116" customFormat="1" ht="18" x14ac:dyDescent="0.25">
      <c r="A39" s="141" t="str">
        <f>VLOOKUP(E39,'LISTADO ATM'!$A$2:$C$902,3,0)</f>
        <v>SUR</v>
      </c>
      <c r="B39" s="138" t="s">
        <v>2616</v>
      </c>
      <c r="C39" s="99">
        <v>44403.566261574073</v>
      </c>
      <c r="D39" s="99" t="s">
        <v>2445</v>
      </c>
      <c r="E39" s="133">
        <v>356</v>
      </c>
      <c r="F39" s="141" t="str">
        <f>VLOOKUP(E39,VIP!$A$2:$O14673,2,0)</f>
        <v>DRBR356</v>
      </c>
      <c r="G39" s="141" t="str">
        <f>VLOOKUP(E39,'LISTADO ATM'!$A$2:$B$901,2,0)</f>
        <v xml:space="preserve">ATM Estación Sigma (San Cristóbal) </v>
      </c>
      <c r="H39" s="141" t="str">
        <f>VLOOKUP(E39,VIP!$A$2:$O19634,7,FALSE)</f>
        <v>Si</v>
      </c>
      <c r="I39" s="141" t="str">
        <f>VLOOKUP(E39,VIP!$A$2:$O11599,8,FALSE)</f>
        <v>Si</v>
      </c>
      <c r="J39" s="141" t="str">
        <f>VLOOKUP(E39,VIP!$A$2:$O11549,8,FALSE)</f>
        <v>Si</v>
      </c>
      <c r="K39" s="141" t="str">
        <f>VLOOKUP(E39,VIP!$A$2:$O15123,6,0)</f>
        <v>NO</v>
      </c>
      <c r="L39" s="142" t="s">
        <v>2414</v>
      </c>
      <c r="M39" s="98" t="s">
        <v>2442</v>
      </c>
      <c r="N39" s="98" t="s">
        <v>2449</v>
      </c>
      <c r="O39" s="141" t="s">
        <v>2450</v>
      </c>
      <c r="P39" s="141"/>
      <c r="Q39" s="98" t="s">
        <v>2414</v>
      </c>
    </row>
    <row r="40" spans="1:17" s="116" customFormat="1" ht="18" x14ac:dyDescent="0.25">
      <c r="A40" s="141" t="str">
        <f>VLOOKUP(E40,'LISTADO ATM'!$A$2:$C$902,3,0)</f>
        <v>DISTRITO NACIONAL</v>
      </c>
      <c r="B40" s="138" t="s">
        <v>2615</v>
      </c>
      <c r="C40" s="99">
        <v>44403.573703703703</v>
      </c>
      <c r="D40" s="99" t="s">
        <v>2465</v>
      </c>
      <c r="E40" s="133">
        <v>354</v>
      </c>
      <c r="F40" s="141" t="str">
        <f>VLOOKUP(E40,VIP!$A$2:$O14669,2,0)</f>
        <v>DRBR354</v>
      </c>
      <c r="G40" s="141" t="str">
        <f>VLOOKUP(E40,'LISTADO ATM'!$A$2:$B$901,2,0)</f>
        <v xml:space="preserve">ATM Oficina Núñez de Cáceres II </v>
      </c>
      <c r="H40" s="141" t="str">
        <f>VLOOKUP(E40,VIP!$A$2:$O19630,7,FALSE)</f>
        <v>Si</v>
      </c>
      <c r="I40" s="141" t="str">
        <f>VLOOKUP(E40,VIP!$A$2:$O11595,8,FALSE)</f>
        <v>Si</v>
      </c>
      <c r="J40" s="141" t="str">
        <f>VLOOKUP(E40,VIP!$A$2:$O11545,8,FALSE)</f>
        <v>Si</v>
      </c>
      <c r="K40" s="141" t="str">
        <f>VLOOKUP(E40,VIP!$A$2:$O15119,6,0)</f>
        <v>NO</v>
      </c>
      <c r="L40" s="142" t="s">
        <v>2414</v>
      </c>
      <c r="M40" s="98" t="s">
        <v>2442</v>
      </c>
      <c r="N40" s="98" t="s">
        <v>2449</v>
      </c>
      <c r="O40" s="141" t="s">
        <v>2602</v>
      </c>
      <c r="P40" s="141"/>
      <c r="Q40" s="98" t="s">
        <v>2414</v>
      </c>
    </row>
    <row r="41" spans="1:17" s="116" customFormat="1" ht="18" x14ac:dyDescent="0.25">
      <c r="A41" s="141" t="str">
        <f>VLOOKUP(E41,'LISTADO ATM'!$A$2:$C$902,3,0)</f>
        <v>DISTRITO NACIONAL</v>
      </c>
      <c r="B41" s="138" t="s">
        <v>2614</v>
      </c>
      <c r="C41" s="99">
        <v>44403.574930555558</v>
      </c>
      <c r="D41" s="99" t="s">
        <v>2445</v>
      </c>
      <c r="E41" s="133">
        <v>486</v>
      </c>
      <c r="F41" s="141" t="str">
        <f>VLOOKUP(E41,VIP!$A$2:$O14668,2,0)</f>
        <v>DRBR486</v>
      </c>
      <c r="G41" s="141" t="str">
        <f>VLOOKUP(E41,'LISTADO ATM'!$A$2:$B$901,2,0)</f>
        <v xml:space="preserve">ATM Olé La Caleta </v>
      </c>
      <c r="H41" s="141" t="str">
        <f>VLOOKUP(E41,VIP!$A$2:$O19629,7,FALSE)</f>
        <v>Si</v>
      </c>
      <c r="I41" s="141" t="str">
        <f>VLOOKUP(E41,VIP!$A$2:$O11594,8,FALSE)</f>
        <v>Si</v>
      </c>
      <c r="J41" s="141" t="str">
        <f>VLOOKUP(E41,VIP!$A$2:$O11544,8,FALSE)</f>
        <v>Si</v>
      </c>
      <c r="K41" s="141" t="str">
        <f>VLOOKUP(E41,VIP!$A$2:$O15118,6,0)</f>
        <v>NO</v>
      </c>
      <c r="L41" s="142" t="s">
        <v>2414</v>
      </c>
      <c r="M41" s="98" t="s">
        <v>2442</v>
      </c>
      <c r="N41" s="98" t="s">
        <v>2449</v>
      </c>
      <c r="O41" s="141" t="s">
        <v>2450</v>
      </c>
      <c r="P41" s="141"/>
      <c r="Q41" s="98" t="s">
        <v>2414</v>
      </c>
    </row>
    <row r="42" spans="1:17" s="116" customFormat="1" ht="18" x14ac:dyDescent="0.25">
      <c r="A42" s="141" t="str">
        <f>VLOOKUP(E42,'LISTADO ATM'!$A$2:$C$902,3,0)</f>
        <v>DISTRITO NACIONAL</v>
      </c>
      <c r="B42" s="138" t="s">
        <v>2613</v>
      </c>
      <c r="C42" s="99">
        <v>44403.580277777779</v>
      </c>
      <c r="D42" s="99" t="s">
        <v>2177</v>
      </c>
      <c r="E42" s="133">
        <v>60</v>
      </c>
      <c r="F42" s="141" t="str">
        <f>VLOOKUP(E42,VIP!$A$2:$O14667,2,0)</f>
        <v>DRBR060</v>
      </c>
      <c r="G42" s="141" t="str">
        <f>VLOOKUP(E42,'LISTADO ATM'!$A$2:$B$901,2,0)</f>
        <v xml:space="preserve">ATM Autobanco 27 de Febrero </v>
      </c>
      <c r="H42" s="141" t="str">
        <f>VLOOKUP(E42,VIP!$A$2:$O19628,7,FALSE)</f>
        <v>Si</v>
      </c>
      <c r="I42" s="141" t="str">
        <f>VLOOKUP(E42,VIP!$A$2:$O11593,8,FALSE)</f>
        <v>Si</v>
      </c>
      <c r="J42" s="141" t="str">
        <f>VLOOKUP(E42,VIP!$A$2:$O11543,8,FALSE)</f>
        <v>Si</v>
      </c>
      <c r="K42" s="141" t="str">
        <f>VLOOKUP(E42,VIP!$A$2:$O15117,6,0)</f>
        <v>NO</v>
      </c>
      <c r="L42" s="142" t="s">
        <v>2216</v>
      </c>
      <c r="M42" s="98" t="s">
        <v>2442</v>
      </c>
      <c r="N42" s="98" t="s">
        <v>2449</v>
      </c>
      <c r="O42" s="141" t="s">
        <v>2451</v>
      </c>
      <c r="P42" s="141"/>
      <c r="Q42" s="98" t="s">
        <v>2216</v>
      </c>
    </row>
    <row r="43" spans="1:17" s="116" customFormat="1" ht="18" x14ac:dyDescent="0.25">
      <c r="A43" s="141" t="str">
        <f>VLOOKUP(E43,'LISTADO ATM'!$A$2:$C$902,3,0)</f>
        <v>DISTRITO NACIONAL</v>
      </c>
      <c r="B43" s="138" t="s">
        <v>2612</v>
      </c>
      <c r="C43" s="99">
        <v>44403.581250000003</v>
      </c>
      <c r="D43" s="99" t="s">
        <v>2177</v>
      </c>
      <c r="E43" s="133">
        <v>555</v>
      </c>
      <c r="F43" s="141" t="str">
        <f>VLOOKUP(E43,VIP!$A$2:$O14666,2,0)</f>
        <v>DRBR24P</v>
      </c>
      <c r="G43" s="141" t="str">
        <f>VLOOKUP(E43,'LISTADO ATM'!$A$2:$B$901,2,0)</f>
        <v xml:space="preserve">ATM Estación Shell Las Praderas </v>
      </c>
      <c r="H43" s="141" t="str">
        <f>VLOOKUP(E43,VIP!$A$2:$O19627,7,FALSE)</f>
        <v>Si</v>
      </c>
      <c r="I43" s="141" t="str">
        <f>VLOOKUP(E43,VIP!$A$2:$O11592,8,FALSE)</f>
        <v>Si</v>
      </c>
      <c r="J43" s="141" t="str">
        <f>VLOOKUP(E43,VIP!$A$2:$O11542,8,FALSE)</f>
        <v>Si</v>
      </c>
      <c r="K43" s="141" t="str">
        <f>VLOOKUP(E43,VIP!$A$2:$O15116,6,0)</f>
        <v>NO</v>
      </c>
      <c r="L43" s="142" t="s">
        <v>2216</v>
      </c>
      <c r="M43" s="98" t="s">
        <v>2442</v>
      </c>
      <c r="N43" s="98" t="s">
        <v>2449</v>
      </c>
      <c r="O43" s="141" t="s">
        <v>2451</v>
      </c>
      <c r="P43" s="141"/>
      <c r="Q43" s="98" t="s">
        <v>2216</v>
      </c>
    </row>
    <row r="44" spans="1:17" s="116" customFormat="1" ht="18" x14ac:dyDescent="0.25">
      <c r="A44" s="141" t="str">
        <f>VLOOKUP(E44,'LISTADO ATM'!$A$2:$C$902,3,0)</f>
        <v>DISTRITO NACIONAL</v>
      </c>
      <c r="B44" s="138" t="s">
        <v>2611</v>
      </c>
      <c r="C44" s="99">
        <v>44403.583564814813</v>
      </c>
      <c r="D44" s="99" t="s">
        <v>2177</v>
      </c>
      <c r="E44" s="133">
        <v>624</v>
      </c>
      <c r="F44" s="141" t="str">
        <f>VLOOKUP(E44,VIP!$A$2:$O14665,2,0)</f>
        <v>DRBR624</v>
      </c>
      <c r="G44" s="141" t="str">
        <f>VLOOKUP(E44,'LISTADO ATM'!$A$2:$B$901,2,0)</f>
        <v xml:space="preserve">ATM Policía Nacional I </v>
      </c>
      <c r="H44" s="141" t="str">
        <f>VLOOKUP(E44,VIP!$A$2:$O19626,7,FALSE)</f>
        <v>Si</v>
      </c>
      <c r="I44" s="141" t="str">
        <f>VLOOKUP(E44,VIP!$A$2:$O11591,8,FALSE)</f>
        <v>Si</v>
      </c>
      <c r="J44" s="141" t="str">
        <f>VLOOKUP(E44,VIP!$A$2:$O11541,8,FALSE)</f>
        <v>Si</v>
      </c>
      <c r="K44" s="141" t="str">
        <f>VLOOKUP(E44,VIP!$A$2:$O15115,6,0)</f>
        <v>NO</v>
      </c>
      <c r="L44" s="142" t="s">
        <v>2216</v>
      </c>
      <c r="M44" s="98" t="s">
        <v>2442</v>
      </c>
      <c r="N44" s="98" t="s">
        <v>2449</v>
      </c>
      <c r="O44" s="141" t="s">
        <v>2451</v>
      </c>
      <c r="P44" s="141"/>
      <c r="Q44" s="98" t="s">
        <v>2216</v>
      </c>
    </row>
    <row r="45" spans="1:17" s="116" customFormat="1" ht="18" x14ac:dyDescent="0.25">
      <c r="A45" s="141" t="str">
        <f>VLOOKUP(E45,'LISTADO ATM'!$A$2:$C$902,3,0)</f>
        <v>DISTRITO NACIONAL</v>
      </c>
      <c r="B45" s="138" t="s">
        <v>2610</v>
      </c>
      <c r="C45" s="99">
        <v>44403.591782407406</v>
      </c>
      <c r="D45" s="99" t="s">
        <v>2177</v>
      </c>
      <c r="E45" s="133">
        <v>562</v>
      </c>
      <c r="F45" s="141" t="str">
        <f>VLOOKUP(E45,VIP!$A$2:$O14662,2,0)</f>
        <v>DRBR226</v>
      </c>
      <c r="G45" s="141" t="str">
        <f>VLOOKUP(E45,'LISTADO ATM'!$A$2:$B$901,2,0)</f>
        <v xml:space="preserve">ATM S/M Jumbo Carretera Mella </v>
      </c>
      <c r="H45" s="141" t="str">
        <f>VLOOKUP(E45,VIP!$A$2:$O19623,7,FALSE)</f>
        <v>Si</v>
      </c>
      <c r="I45" s="141" t="str">
        <f>VLOOKUP(E45,VIP!$A$2:$O11588,8,FALSE)</f>
        <v>Si</v>
      </c>
      <c r="J45" s="141" t="str">
        <f>VLOOKUP(E45,VIP!$A$2:$O11538,8,FALSE)</f>
        <v>Si</v>
      </c>
      <c r="K45" s="141" t="str">
        <f>VLOOKUP(E45,VIP!$A$2:$O15112,6,0)</f>
        <v>SI</v>
      </c>
      <c r="L45" s="142" t="s">
        <v>2461</v>
      </c>
      <c r="M45" s="98" t="s">
        <v>2442</v>
      </c>
      <c r="N45" s="98" t="s">
        <v>2449</v>
      </c>
      <c r="O45" s="141" t="s">
        <v>2451</v>
      </c>
      <c r="P45" s="141"/>
      <c r="Q45" s="98" t="s">
        <v>2461</v>
      </c>
    </row>
    <row r="46" spans="1:17" s="116" customFormat="1" ht="18" x14ac:dyDescent="0.25">
      <c r="A46" s="141" t="str">
        <f>VLOOKUP(E46,'LISTADO ATM'!$A$2:$C$902,3,0)</f>
        <v>NORTE</v>
      </c>
      <c r="B46" s="138" t="s">
        <v>2609</v>
      </c>
      <c r="C46" s="99">
        <v>44403.595671296294</v>
      </c>
      <c r="D46" s="99" t="s">
        <v>2178</v>
      </c>
      <c r="E46" s="133">
        <v>432</v>
      </c>
      <c r="F46" s="141" t="str">
        <f>VLOOKUP(E46,VIP!$A$2:$O14661,2,0)</f>
        <v>DRBR432</v>
      </c>
      <c r="G46" s="141" t="str">
        <f>VLOOKUP(E46,'LISTADO ATM'!$A$2:$B$901,2,0)</f>
        <v xml:space="preserve">ATM Oficina Puerto Plata II </v>
      </c>
      <c r="H46" s="141" t="str">
        <f>VLOOKUP(E46,VIP!$A$2:$O19622,7,FALSE)</f>
        <v>Si</v>
      </c>
      <c r="I46" s="141" t="str">
        <f>VLOOKUP(E46,VIP!$A$2:$O11587,8,FALSE)</f>
        <v>Si</v>
      </c>
      <c r="J46" s="141" t="str">
        <f>VLOOKUP(E46,VIP!$A$2:$O11537,8,FALSE)</f>
        <v>Si</v>
      </c>
      <c r="K46" s="141" t="str">
        <f>VLOOKUP(E46,VIP!$A$2:$O15111,6,0)</f>
        <v>SI</v>
      </c>
      <c r="L46" s="142" t="s">
        <v>2461</v>
      </c>
      <c r="M46" s="98" t="s">
        <v>2442</v>
      </c>
      <c r="N46" s="98" t="s">
        <v>2449</v>
      </c>
      <c r="O46" s="141" t="s">
        <v>2592</v>
      </c>
      <c r="P46" s="141"/>
      <c r="Q46" s="98" t="s">
        <v>2461</v>
      </c>
    </row>
    <row r="47" spans="1:17" s="116" customFormat="1" ht="18" x14ac:dyDescent="0.25">
      <c r="A47" s="141" t="str">
        <f>VLOOKUP(E47,'LISTADO ATM'!$A$2:$C$902,3,0)</f>
        <v>DISTRITO NACIONAL</v>
      </c>
      <c r="B47" s="138" t="s">
        <v>2636</v>
      </c>
      <c r="C47" s="99">
        <v>44403.647974537038</v>
      </c>
      <c r="D47" s="99" t="s">
        <v>2177</v>
      </c>
      <c r="E47" s="133">
        <v>12</v>
      </c>
      <c r="F47" s="141" t="str">
        <f>VLOOKUP(E47,VIP!$A$2:$O14681,2,0)</f>
        <v>DRBR012</v>
      </c>
      <c r="G47" s="141" t="str">
        <f>VLOOKUP(E47,'LISTADO ATM'!$A$2:$B$901,2,0)</f>
        <v xml:space="preserve">ATM Comercial Ganadera (San Isidro) </v>
      </c>
      <c r="H47" s="141" t="str">
        <f>VLOOKUP(E47,VIP!$A$2:$O19642,7,FALSE)</f>
        <v>Si</v>
      </c>
      <c r="I47" s="141" t="str">
        <f>VLOOKUP(E47,VIP!$A$2:$O11607,8,FALSE)</f>
        <v>No</v>
      </c>
      <c r="J47" s="141" t="str">
        <f>VLOOKUP(E47,VIP!$A$2:$O11557,8,FALSE)</f>
        <v>No</v>
      </c>
      <c r="K47" s="141" t="str">
        <f>VLOOKUP(E47,VIP!$A$2:$O15131,6,0)</f>
        <v>NO</v>
      </c>
      <c r="L47" s="142" t="s">
        <v>2461</v>
      </c>
      <c r="M47" s="98" t="s">
        <v>2442</v>
      </c>
      <c r="N47" s="98" t="s">
        <v>2591</v>
      </c>
      <c r="O47" s="141" t="s">
        <v>2451</v>
      </c>
      <c r="P47" s="141"/>
      <c r="Q47" s="98" t="s">
        <v>2461</v>
      </c>
    </row>
    <row r="48" spans="1:17" s="116" customFormat="1" ht="18" x14ac:dyDescent="0.25">
      <c r="A48" s="141" t="str">
        <f>VLOOKUP(E48,'LISTADO ATM'!$A$2:$C$902,3,0)</f>
        <v>DISTRITO NACIONAL</v>
      </c>
      <c r="B48" s="138" t="s">
        <v>2635</v>
      </c>
      <c r="C48" s="99">
        <v>44403.65011574074</v>
      </c>
      <c r="D48" s="99" t="s">
        <v>2177</v>
      </c>
      <c r="E48" s="133">
        <v>153</v>
      </c>
      <c r="F48" s="141" t="str">
        <f>VLOOKUP(E48,VIP!$A$2:$O14680,2,0)</f>
        <v>DRBR153</v>
      </c>
      <c r="G48" s="141" t="str">
        <f>VLOOKUP(E48,'LISTADO ATM'!$A$2:$B$901,2,0)</f>
        <v xml:space="preserve">ATM Rehabilitación </v>
      </c>
      <c r="H48" s="141" t="str">
        <f>VLOOKUP(E48,VIP!$A$2:$O19641,7,FALSE)</f>
        <v>No</v>
      </c>
      <c r="I48" s="141" t="str">
        <f>VLOOKUP(E48,VIP!$A$2:$O11606,8,FALSE)</f>
        <v>No</v>
      </c>
      <c r="J48" s="141" t="str">
        <f>VLOOKUP(E48,VIP!$A$2:$O11556,8,FALSE)</f>
        <v>No</v>
      </c>
      <c r="K48" s="141" t="str">
        <f>VLOOKUP(E48,VIP!$A$2:$O15130,6,0)</f>
        <v>NO</v>
      </c>
      <c r="L48" s="142" t="s">
        <v>2461</v>
      </c>
      <c r="M48" s="98" t="s">
        <v>2442</v>
      </c>
      <c r="N48" s="98" t="s">
        <v>2591</v>
      </c>
      <c r="O48" s="141" t="s">
        <v>2451</v>
      </c>
      <c r="P48" s="141"/>
      <c r="Q48" s="98" t="s">
        <v>2461</v>
      </c>
    </row>
    <row r="49" spans="1:17" s="116" customFormat="1" ht="18" x14ac:dyDescent="0.25">
      <c r="A49" s="141" t="str">
        <f>VLOOKUP(E49,'LISTADO ATM'!$A$2:$C$902,3,0)</f>
        <v>DISTRITO NACIONAL</v>
      </c>
      <c r="B49" s="138" t="s">
        <v>2634</v>
      </c>
      <c r="C49" s="99">
        <v>44403.656828703701</v>
      </c>
      <c r="D49" s="99" t="s">
        <v>2177</v>
      </c>
      <c r="E49" s="133">
        <v>499</v>
      </c>
      <c r="F49" s="141" t="str">
        <f>VLOOKUP(E49,VIP!$A$2:$O14679,2,0)</f>
        <v>DRBR499</v>
      </c>
      <c r="G49" s="141" t="str">
        <f>VLOOKUP(E49,'LISTADO ATM'!$A$2:$B$901,2,0)</f>
        <v xml:space="preserve">ATM Estación Sunix Tiradentes </v>
      </c>
      <c r="H49" s="141" t="str">
        <f>VLOOKUP(E49,VIP!$A$2:$O19640,7,FALSE)</f>
        <v>Si</v>
      </c>
      <c r="I49" s="141" t="str">
        <f>VLOOKUP(E49,VIP!$A$2:$O11605,8,FALSE)</f>
        <v>Si</v>
      </c>
      <c r="J49" s="141" t="str">
        <f>VLOOKUP(E49,VIP!$A$2:$O11555,8,FALSE)</f>
        <v>Si</v>
      </c>
      <c r="K49" s="141" t="str">
        <f>VLOOKUP(E49,VIP!$A$2:$O15129,6,0)</f>
        <v>NO</v>
      </c>
      <c r="L49" s="142" t="s">
        <v>2216</v>
      </c>
      <c r="M49" s="98" t="s">
        <v>2442</v>
      </c>
      <c r="N49" s="98" t="s">
        <v>2591</v>
      </c>
      <c r="O49" s="141" t="s">
        <v>2451</v>
      </c>
      <c r="P49" s="141"/>
      <c r="Q49" s="98" t="s">
        <v>2216</v>
      </c>
    </row>
    <row r="50" spans="1:17" s="116" customFormat="1" ht="18" x14ac:dyDescent="0.25">
      <c r="A50" s="141" t="str">
        <f>VLOOKUP(E50,'LISTADO ATM'!$A$2:$C$902,3,0)</f>
        <v>ESTE</v>
      </c>
      <c r="B50" s="138" t="s">
        <v>2633</v>
      </c>
      <c r="C50" s="99">
        <v>44403.660196759258</v>
      </c>
      <c r="D50" s="99" t="s">
        <v>2445</v>
      </c>
      <c r="E50" s="133">
        <v>824</v>
      </c>
      <c r="F50" s="141" t="str">
        <f>VLOOKUP(E50,VIP!$A$2:$O14677,2,0)</f>
        <v>DRBR824</v>
      </c>
      <c r="G50" s="141" t="str">
        <f>VLOOKUP(E50,'LISTADO ATM'!$A$2:$B$901,2,0)</f>
        <v xml:space="preserve">ATM Multiplaza (Higuey) </v>
      </c>
      <c r="H50" s="141" t="str">
        <f>VLOOKUP(E50,VIP!$A$2:$O19638,7,FALSE)</f>
        <v>Si</v>
      </c>
      <c r="I50" s="141" t="str">
        <f>VLOOKUP(E50,VIP!$A$2:$O11603,8,FALSE)</f>
        <v>Si</v>
      </c>
      <c r="J50" s="141" t="str">
        <f>VLOOKUP(E50,VIP!$A$2:$O11553,8,FALSE)</f>
        <v>Si</v>
      </c>
      <c r="K50" s="141" t="str">
        <f>VLOOKUP(E50,VIP!$A$2:$O15127,6,0)</f>
        <v>NO</v>
      </c>
      <c r="L50" s="142" t="s">
        <v>2414</v>
      </c>
      <c r="M50" s="98" t="s">
        <v>2442</v>
      </c>
      <c r="N50" s="98" t="s">
        <v>2449</v>
      </c>
      <c r="O50" s="141" t="s">
        <v>2450</v>
      </c>
      <c r="P50" s="141"/>
      <c r="Q50" s="98" t="s">
        <v>2414</v>
      </c>
    </row>
    <row r="51" spans="1:17" s="116" customFormat="1" ht="18" x14ac:dyDescent="0.25">
      <c r="A51" s="141" t="str">
        <f>VLOOKUP(E51,'LISTADO ATM'!$A$2:$C$902,3,0)</f>
        <v>ESTE</v>
      </c>
      <c r="B51" s="138" t="s">
        <v>2632</v>
      </c>
      <c r="C51" s="99">
        <v>44403.660949074074</v>
      </c>
      <c r="D51" s="99" t="s">
        <v>2177</v>
      </c>
      <c r="E51" s="133">
        <v>433</v>
      </c>
      <c r="F51" s="141" t="str">
        <f>VLOOKUP(E51,VIP!$A$2:$O14676,2,0)</f>
        <v>DRBR433</v>
      </c>
      <c r="G51" s="141" t="str">
        <f>VLOOKUP(E51,'LISTADO ATM'!$A$2:$B$901,2,0)</f>
        <v xml:space="preserve">ATM Centro Comercial Las Canas (Cap Cana) </v>
      </c>
      <c r="H51" s="141" t="str">
        <f>VLOOKUP(E51,VIP!$A$2:$O19637,7,FALSE)</f>
        <v>Si</v>
      </c>
      <c r="I51" s="141" t="str">
        <f>VLOOKUP(E51,VIP!$A$2:$O11602,8,FALSE)</f>
        <v>Si</v>
      </c>
      <c r="J51" s="141" t="str">
        <f>VLOOKUP(E51,VIP!$A$2:$O11552,8,FALSE)</f>
        <v>Si</v>
      </c>
      <c r="K51" s="141" t="str">
        <f>VLOOKUP(E51,VIP!$A$2:$O15126,6,0)</f>
        <v>NO</v>
      </c>
      <c r="L51" s="142" t="s">
        <v>2216</v>
      </c>
      <c r="M51" s="98" t="s">
        <v>2442</v>
      </c>
      <c r="N51" s="98" t="s">
        <v>2591</v>
      </c>
      <c r="O51" s="141" t="s">
        <v>2451</v>
      </c>
      <c r="P51" s="141"/>
      <c r="Q51" s="98" t="s">
        <v>2216</v>
      </c>
    </row>
    <row r="52" spans="1:17" s="116" customFormat="1" ht="18" x14ac:dyDescent="0.25">
      <c r="A52" s="141" t="str">
        <f>VLOOKUP(E52,'LISTADO ATM'!$A$2:$C$902,3,0)</f>
        <v>DISTRITO NACIONAL</v>
      </c>
      <c r="B52" s="138" t="s">
        <v>2631</v>
      </c>
      <c r="C52" s="99">
        <v>44403.661921296298</v>
      </c>
      <c r="D52" s="99" t="s">
        <v>2445</v>
      </c>
      <c r="E52" s="133">
        <v>618</v>
      </c>
      <c r="F52" s="141" t="str">
        <f>VLOOKUP(E52,VIP!$A$2:$O14675,2,0)</f>
        <v>DRBR618</v>
      </c>
      <c r="G52" s="141" t="str">
        <f>VLOOKUP(E52,'LISTADO ATM'!$A$2:$B$901,2,0)</f>
        <v xml:space="preserve">ATM Bienes Nacionales </v>
      </c>
      <c r="H52" s="141" t="str">
        <f>VLOOKUP(E52,VIP!$A$2:$O19636,7,FALSE)</f>
        <v>Si</v>
      </c>
      <c r="I52" s="141" t="str">
        <f>VLOOKUP(E52,VIP!$A$2:$O11601,8,FALSE)</f>
        <v>Si</v>
      </c>
      <c r="J52" s="141" t="str">
        <f>VLOOKUP(E52,VIP!$A$2:$O11551,8,FALSE)</f>
        <v>Si</v>
      </c>
      <c r="K52" s="141" t="str">
        <f>VLOOKUP(E52,VIP!$A$2:$O15125,6,0)</f>
        <v>NO</v>
      </c>
      <c r="L52" s="142" t="s">
        <v>2414</v>
      </c>
      <c r="M52" s="98" t="s">
        <v>2442</v>
      </c>
      <c r="N52" s="98" t="s">
        <v>2449</v>
      </c>
      <c r="O52" s="141" t="s">
        <v>2450</v>
      </c>
      <c r="P52" s="141"/>
      <c r="Q52" s="98" t="s">
        <v>2414</v>
      </c>
    </row>
    <row r="53" spans="1:17" s="116" customFormat="1" ht="18" x14ac:dyDescent="0.25">
      <c r="A53" s="141" t="str">
        <f>VLOOKUP(E53,'LISTADO ATM'!$A$2:$C$902,3,0)</f>
        <v>DISTRITO NACIONAL</v>
      </c>
      <c r="B53" s="138" t="s">
        <v>2630</v>
      </c>
      <c r="C53" s="99">
        <v>44403.662048611113</v>
      </c>
      <c r="D53" s="99" t="s">
        <v>2177</v>
      </c>
      <c r="E53" s="133">
        <v>490</v>
      </c>
      <c r="F53" s="141" t="str">
        <f>VLOOKUP(E53,VIP!$A$2:$O14674,2,0)</f>
        <v>DRBR490</v>
      </c>
      <c r="G53" s="141" t="str">
        <f>VLOOKUP(E53,'LISTADO ATM'!$A$2:$B$901,2,0)</f>
        <v xml:space="preserve">ATM Hospital Ney Arias Lora </v>
      </c>
      <c r="H53" s="141" t="str">
        <f>VLOOKUP(E53,VIP!$A$2:$O19635,7,FALSE)</f>
        <v>Si</v>
      </c>
      <c r="I53" s="141" t="str">
        <f>VLOOKUP(E53,VIP!$A$2:$O11600,8,FALSE)</f>
        <v>Si</v>
      </c>
      <c r="J53" s="141" t="str">
        <f>VLOOKUP(E53,VIP!$A$2:$O11550,8,FALSE)</f>
        <v>Si</v>
      </c>
      <c r="K53" s="141" t="str">
        <f>VLOOKUP(E53,VIP!$A$2:$O15124,6,0)</f>
        <v>NO</v>
      </c>
      <c r="L53" s="142" t="s">
        <v>2216</v>
      </c>
      <c r="M53" s="98" t="s">
        <v>2442</v>
      </c>
      <c r="N53" s="98" t="s">
        <v>2591</v>
      </c>
      <c r="O53" s="141" t="s">
        <v>2451</v>
      </c>
      <c r="P53" s="141"/>
      <c r="Q53" s="98" t="s">
        <v>2216</v>
      </c>
    </row>
    <row r="54" spans="1:17" s="116" customFormat="1" ht="18" x14ac:dyDescent="0.25">
      <c r="A54" s="141" t="str">
        <f>VLOOKUP(E54,'LISTADO ATM'!$A$2:$C$902,3,0)</f>
        <v>DISTRITO NACIONAL</v>
      </c>
      <c r="B54" s="138" t="s">
        <v>2629</v>
      </c>
      <c r="C54" s="99">
        <v>44403.662638888891</v>
      </c>
      <c r="D54" s="99" t="s">
        <v>2177</v>
      </c>
      <c r="E54" s="133">
        <v>951</v>
      </c>
      <c r="F54" s="141" t="str">
        <f>VLOOKUP(E54,VIP!$A$2:$O14673,2,0)</f>
        <v>DRBR203</v>
      </c>
      <c r="G54" s="141" t="str">
        <f>VLOOKUP(E54,'LISTADO ATM'!$A$2:$B$901,2,0)</f>
        <v xml:space="preserve">ATM Oficina Plaza Haché JFK </v>
      </c>
      <c r="H54" s="141" t="str">
        <f>VLOOKUP(E54,VIP!$A$2:$O19634,7,FALSE)</f>
        <v>Si</v>
      </c>
      <c r="I54" s="141" t="str">
        <f>VLOOKUP(E54,VIP!$A$2:$O11599,8,FALSE)</f>
        <v>Si</v>
      </c>
      <c r="J54" s="141" t="str">
        <f>VLOOKUP(E54,VIP!$A$2:$O11549,8,FALSE)</f>
        <v>Si</v>
      </c>
      <c r="K54" s="141" t="str">
        <f>VLOOKUP(E54,VIP!$A$2:$O15123,6,0)</f>
        <v>NO</v>
      </c>
      <c r="L54" s="142" t="s">
        <v>2216</v>
      </c>
      <c r="M54" s="98" t="s">
        <v>2442</v>
      </c>
      <c r="N54" s="98" t="s">
        <v>2591</v>
      </c>
      <c r="O54" s="141" t="s">
        <v>2451</v>
      </c>
      <c r="P54" s="141"/>
      <c r="Q54" s="98" t="s">
        <v>2216</v>
      </c>
    </row>
    <row r="55" spans="1:17" s="116" customFormat="1" ht="18" x14ac:dyDescent="0.25">
      <c r="A55" s="141" t="str">
        <f>VLOOKUP(E55,'LISTADO ATM'!$A$2:$C$902,3,0)</f>
        <v>ESTE</v>
      </c>
      <c r="B55" s="138" t="s">
        <v>2628</v>
      </c>
      <c r="C55" s="99">
        <v>44403.66479166667</v>
      </c>
      <c r="D55" s="99" t="s">
        <v>2445</v>
      </c>
      <c r="E55" s="133">
        <v>660</v>
      </c>
      <c r="F55" s="141" t="str">
        <f>VLOOKUP(E55,VIP!$A$2:$O14669,2,0)</f>
        <v>DRBR660</v>
      </c>
      <c r="G55" s="141" t="str">
        <f>VLOOKUP(E55,'LISTADO ATM'!$A$2:$B$901,2,0)</f>
        <v>ATM Romana Norte II</v>
      </c>
      <c r="H55" s="141" t="str">
        <f>VLOOKUP(E55,VIP!$A$2:$O19630,7,FALSE)</f>
        <v>N/A</v>
      </c>
      <c r="I55" s="141" t="str">
        <f>VLOOKUP(E55,VIP!$A$2:$O11595,8,FALSE)</f>
        <v>N/A</v>
      </c>
      <c r="J55" s="141" t="str">
        <f>VLOOKUP(E55,VIP!$A$2:$O11545,8,FALSE)</f>
        <v>N/A</v>
      </c>
      <c r="K55" s="141" t="str">
        <f>VLOOKUP(E55,VIP!$A$2:$O15119,6,0)</f>
        <v>N/A</v>
      </c>
      <c r="L55" s="142" t="s">
        <v>2414</v>
      </c>
      <c r="M55" s="98" t="s">
        <v>2442</v>
      </c>
      <c r="N55" s="98" t="s">
        <v>2449</v>
      </c>
      <c r="O55" s="141" t="s">
        <v>2450</v>
      </c>
      <c r="P55" s="141"/>
      <c r="Q55" s="98" t="s">
        <v>2414</v>
      </c>
    </row>
    <row r="56" spans="1:17" s="116" customFormat="1" ht="18" x14ac:dyDescent="0.25">
      <c r="A56" s="141" t="str">
        <f>VLOOKUP(E56,'LISTADO ATM'!$A$2:$C$902,3,0)</f>
        <v>ESTE</v>
      </c>
      <c r="B56" s="138" t="s">
        <v>2627</v>
      </c>
      <c r="C56" s="99">
        <v>44403.664849537039</v>
      </c>
      <c r="D56" s="99" t="s">
        <v>2177</v>
      </c>
      <c r="E56" s="133">
        <v>293</v>
      </c>
      <c r="F56" s="141" t="str">
        <f>VLOOKUP(E56,VIP!$A$2:$O14668,2,0)</f>
        <v>DRBR293</v>
      </c>
      <c r="G56" s="141" t="str">
        <f>VLOOKUP(E56,'LISTADO ATM'!$A$2:$B$901,2,0)</f>
        <v xml:space="preserve">ATM S/M Nueva Visión (San Pedro) </v>
      </c>
      <c r="H56" s="141" t="str">
        <f>VLOOKUP(E56,VIP!$A$2:$O19629,7,FALSE)</f>
        <v>Si</v>
      </c>
      <c r="I56" s="141" t="str">
        <f>VLOOKUP(E56,VIP!$A$2:$O11594,8,FALSE)</f>
        <v>Si</v>
      </c>
      <c r="J56" s="141" t="str">
        <f>VLOOKUP(E56,VIP!$A$2:$O11544,8,FALSE)</f>
        <v>Si</v>
      </c>
      <c r="K56" s="141" t="str">
        <f>VLOOKUP(E56,VIP!$A$2:$O15118,6,0)</f>
        <v>NO</v>
      </c>
      <c r="L56" s="142" t="s">
        <v>2216</v>
      </c>
      <c r="M56" s="98" t="s">
        <v>2442</v>
      </c>
      <c r="N56" s="98" t="s">
        <v>2591</v>
      </c>
      <c r="O56" s="141" t="s">
        <v>2451</v>
      </c>
      <c r="P56" s="141"/>
      <c r="Q56" s="98" t="s">
        <v>2216</v>
      </c>
    </row>
    <row r="57" spans="1:17" s="116" customFormat="1" ht="18" x14ac:dyDescent="0.25">
      <c r="A57" s="141" t="str">
        <f>VLOOKUP(E57,'LISTADO ATM'!$A$2:$C$902,3,0)</f>
        <v>NORTE</v>
      </c>
      <c r="B57" s="138" t="s">
        <v>2626</v>
      </c>
      <c r="C57" s="99">
        <v>44403.666018518517</v>
      </c>
      <c r="D57" s="99" t="s">
        <v>2590</v>
      </c>
      <c r="E57" s="133">
        <v>351</v>
      </c>
      <c r="F57" s="141" t="str">
        <f>VLOOKUP(E57,VIP!$A$2:$O14667,2,0)</f>
        <v>DRBR351</v>
      </c>
      <c r="G57" s="141" t="str">
        <f>VLOOKUP(E57,'LISTADO ATM'!$A$2:$B$901,2,0)</f>
        <v xml:space="preserve">ATM S/M José Luís (Puerto Plata) </v>
      </c>
      <c r="H57" s="141" t="str">
        <f>VLOOKUP(E57,VIP!$A$2:$O19628,7,FALSE)</f>
        <v>Si</v>
      </c>
      <c r="I57" s="141" t="str">
        <f>VLOOKUP(E57,VIP!$A$2:$O11593,8,FALSE)</f>
        <v>Si</v>
      </c>
      <c r="J57" s="141" t="str">
        <f>VLOOKUP(E57,VIP!$A$2:$O11543,8,FALSE)</f>
        <v>Si</v>
      </c>
      <c r="K57" s="141" t="str">
        <f>VLOOKUP(E57,VIP!$A$2:$O15117,6,0)</f>
        <v>NO</v>
      </c>
      <c r="L57" s="142" t="s">
        <v>2438</v>
      </c>
      <c r="M57" s="98" t="s">
        <v>2442</v>
      </c>
      <c r="N57" s="98" t="s">
        <v>2449</v>
      </c>
      <c r="O57" s="141" t="s">
        <v>2593</v>
      </c>
      <c r="P57" s="141"/>
      <c r="Q57" s="98" t="s">
        <v>2438</v>
      </c>
    </row>
    <row r="58" spans="1:17" s="116" customFormat="1" ht="18" x14ac:dyDescent="0.25">
      <c r="A58" s="141" t="str">
        <f>VLOOKUP(E58,'LISTADO ATM'!$A$2:$C$902,3,0)</f>
        <v>NORTE</v>
      </c>
      <c r="B58" s="138" t="s">
        <v>2625</v>
      </c>
      <c r="C58" s="99">
        <v>44403.666550925926</v>
      </c>
      <c r="D58" s="99" t="s">
        <v>2178</v>
      </c>
      <c r="E58" s="133">
        <v>405</v>
      </c>
      <c r="F58" s="141" t="str">
        <f>VLOOKUP(E58,VIP!$A$2:$O14666,2,0)</f>
        <v>DRBR405</v>
      </c>
      <c r="G58" s="141" t="str">
        <f>VLOOKUP(E58,'LISTADO ATM'!$A$2:$B$901,2,0)</f>
        <v xml:space="preserve">ATM UNP Loma de Cabrera </v>
      </c>
      <c r="H58" s="141" t="str">
        <f>VLOOKUP(E58,VIP!$A$2:$O19627,7,FALSE)</f>
        <v>Si</v>
      </c>
      <c r="I58" s="141" t="str">
        <f>VLOOKUP(E58,VIP!$A$2:$O11592,8,FALSE)</f>
        <v>Si</v>
      </c>
      <c r="J58" s="141" t="str">
        <f>VLOOKUP(E58,VIP!$A$2:$O11542,8,FALSE)</f>
        <v>Si</v>
      </c>
      <c r="K58" s="141" t="str">
        <f>VLOOKUP(E58,VIP!$A$2:$O15116,6,0)</f>
        <v>NO</v>
      </c>
      <c r="L58" s="142" t="s">
        <v>2216</v>
      </c>
      <c r="M58" s="98" t="s">
        <v>2442</v>
      </c>
      <c r="N58" s="98" t="s">
        <v>2449</v>
      </c>
      <c r="O58" s="141" t="s">
        <v>2592</v>
      </c>
      <c r="P58" s="141"/>
      <c r="Q58" s="98" t="s">
        <v>2216</v>
      </c>
    </row>
    <row r="59" spans="1:17" s="116" customFormat="1" ht="18" x14ac:dyDescent="0.25">
      <c r="A59" s="141" t="str">
        <f>VLOOKUP(E59,'LISTADO ATM'!$A$2:$C$902,3,0)</f>
        <v>DISTRITO NACIONAL</v>
      </c>
      <c r="B59" s="138" t="s">
        <v>2624</v>
      </c>
      <c r="C59" s="99">
        <v>44403.66747685185</v>
      </c>
      <c r="D59" s="99" t="s">
        <v>2177</v>
      </c>
      <c r="E59" s="133">
        <v>694</v>
      </c>
      <c r="F59" s="141" t="str">
        <f>VLOOKUP(E59,VIP!$A$2:$O14665,2,0)</f>
        <v>DRBR694</v>
      </c>
      <c r="G59" s="141" t="str">
        <f>VLOOKUP(E59,'LISTADO ATM'!$A$2:$B$901,2,0)</f>
        <v>ATM Optica 27 de Febrero</v>
      </c>
      <c r="H59" s="141" t="str">
        <f>VLOOKUP(E59,VIP!$A$2:$O19626,7,FALSE)</f>
        <v>Si</v>
      </c>
      <c r="I59" s="141" t="str">
        <f>VLOOKUP(E59,VIP!$A$2:$O11591,8,FALSE)</f>
        <v>Si</v>
      </c>
      <c r="J59" s="141" t="str">
        <f>VLOOKUP(E59,VIP!$A$2:$O11541,8,FALSE)</f>
        <v>Si</v>
      </c>
      <c r="K59" s="141" t="str">
        <f>VLOOKUP(E59,VIP!$A$2:$O15115,6,0)</f>
        <v>NO</v>
      </c>
      <c r="L59" s="142" t="s">
        <v>2216</v>
      </c>
      <c r="M59" s="98" t="s">
        <v>2442</v>
      </c>
      <c r="N59" s="98" t="s">
        <v>2449</v>
      </c>
      <c r="O59" s="141" t="s">
        <v>2451</v>
      </c>
      <c r="P59" s="141"/>
      <c r="Q59" s="98" t="s">
        <v>2216</v>
      </c>
    </row>
    <row r="60" spans="1:17" s="116" customFormat="1" ht="18" x14ac:dyDescent="0.25">
      <c r="A60" s="141" t="str">
        <f>VLOOKUP(E60,'LISTADO ATM'!$A$2:$C$902,3,0)</f>
        <v>DISTRITO NACIONAL</v>
      </c>
      <c r="B60" s="138" t="s">
        <v>2623</v>
      </c>
      <c r="C60" s="99">
        <v>44403.668344907404</v>
      </c>
      <c r="D60" s="99" t="s">
        <v>2177</v>
      </c>
      <c r="E60" s="133">
        <v>34</v>
      </c>
      <c r="F60" s="141" t="str">
        <f>VLOOKUP(E60,VIP!$A$2:$O14663,2,0)</f>
        <v>DRBR034</v>
      </c>
      <c r="G60" s="141" t="str">
        <f>VLOOKUP(E60,'LISTADO ATM'!$A$2:$B$901,2,0)</f>
        <v xml:space="preserve">ATM Plaza de la Salud </v>
      </c>
      <c r="H60" s="141" t="str">
        <f>VLOOKUP(E60,VIP!$A$2:$O19624,7,FALSE)</f>
        <v>Si</v>
      </c>
      <c r="I60" s="141" t="str">
        <f>VLOOKUP(E60,VIP!$A$2:$O11589,8,FALSE)</f>
        <v>Si</v>
      </c>
      <c r="J60" s="141" t="str">
        <f>VLOOKUP(E60,VIP!$A$2:$O11539,8,FALSE)</f>
        <v>Si</v>
      </c>
      <c r="K60" s="141" t="str">
        <f>VLOOKUP(E60,VIP!$A$2:$O15113,6,0)</f>
        <v>NO</v>
      </c>
      <c r="L60" s="142" t="s">
        <v>2216</v>
      </c>
      <c r="M60" s="98" t="s">
        <v>2442</v>
      </c>
      <c r="N60" s="98" t="s">
        <v>2449</v>
      </c>
      <c r="O60" s="141" t="s">
        <v>2451</v>
      </c>
      <c r="P60" s="141"/>
      <c r="Q60" s="98" t="s">
        <v>2216</v>
      </c>
    </row>
    <row r="61" spans="1:17" s="116" customFormat="1" ht="18" x14ac:dyDescent="0.25">
      <c r="A61" s="141" t="str">
        <f>VLOOKUP(E61,'LISTADO ATM'!$A$2:$C$902,3,0)</f>
        <v>ESTE</v>
      </c>
      <c r="B61" s="138">
        <v>3335967581</v>
      </c>
      <c r="C61" s="99">
        <v>44403.684791666667</v>
      </c>
      <c r="D61" s="99" t="s">
        <v>2465</v>
      </c>
      <c r="E61" s="133">
        <v>842</v>
      </c>
      <c r="F61" s="141" t="str">
        <f>VLOOKUP(E61,VIP!$A$2:$O14705,2,0)</f>
        <v>DRBR842</v>
      </c>
      <c r="G61" s="141" t="str">
        <f>VLOOKUP(E61,'LISTADO ATM'!$A$2:$B$901,2,0)</f>
        <v xml:space="preserve">ATM Plaza Orense II (La Romana) </v>
      </c>
      <c r="H61" s="141" t="str">
        <f>VLOOKUP(E61,VIP!$A$2:$O19666,7,FALSE)</f>
        <v>Si</v>
      </c>
      <c r="I61" s="141" t="str">
        <f>VLOOKUP(E61,VIP!$A$2:$O11631,8,FALSE)</f>
        <v>Si</v>
      </c>
      <c r="J61" s="141" t="str">
        <f>VLOOKUP(E61,VIP!$A$2:$O11581,8,FALSE)</f>
        <v>Si</v>
      </c>
      <c r="K61" s="141" t="str">
        <f>VLOOKUP(E61,VIP!$A$2:$O15155,6,0)</f>
        <v>NO</v>
      </c>
      <c r="L61" s="142" t="s">
        <v>2414</v>
      </c>
      <c r="M61" s="98" t="s">
        <v>2442</v>
      </c>
      <c r="N61" s="98" t="s">
        <v>2449</v>
      </c>
      <c r="O61" s="141" t="s">
        <v>2466</v>
      </c>
      <c r="P61" s="141"/>
      <c r="Q61" s="98" t="s">
        <v>2414</v>
      </c>
    </row>
    <row r="62" spans="1:17" s="116" customFormat="1" ht="18" x14ac:dyDescent="0.25">
      <c r="A62" s="141" t="str">
        <f>VLOOKUP(E62,'LISTADO ATM'!$A$2:$C$902,3,0)</f>
        <v>NORTE</v>
      </c>
      <c r="B62" s="138">
        <v>3335967583</v>
      </c>
      <c r="C62" s="99">
        <v>44403.685856481483</v>
      </c>
      <c r="D62" s="99" t="s">
        <v>2177</v>
      </c>
      <c r="E62" s="133">
        <v>361</v>
      </c>
      <c r="F62" s="141" t="str">
        <f>VLOOKUP(E62,VIP!$A$2:$O14704,2,0)</f>
        <v>DRBR361</v>
      </c>
      <c r="G62" s="141" t="str">
        <f>VLOOKUP(E62,'LISTADO ATM'!$A$2:$B$901,2,0)</f>
        <v xml:space="preserve">ATM estacion Next Cumbre </v>
      </c>
      <c r="H62" s="141" t="str">
        <f>VLOOKUP(E62,VIP!$A$2:$O19665,7,FALSE)</f>
        <v>N/A</v>
      </c>
      <c r="I62" s="141" t="str">
        <f>VLOOKUP(E62,VIP!$A$2:$O11630,8,FALSE)</f>
        <v>N/A</v>
      </c>
      <c r="J62" s="141" t="str">
        <f>VLOOKUP(E62,VIP!$A$2:$O11580,8,FALSE)</f>
        <v>N/A</v>
      </c>
      <c r="K62" s="141" t="str">
        <f>VLOOKUP(E62,VIP!$A$2:$O15154,6,0)</f>
        <v>N/A</v>
      </c>
      <c r="L62" s="142" t="s">
        <v>2461</v>
      </c>
      <c r="M62" s="98" t="s">
        <v>2442</v>
      </c>
      <c r="N62" s="98" t="s">
        <v>2591</v>
      </c>
      <c r="O62" s="141" t="s">
        <v>2451</v>
      </c>
      <c r="P62" s="141"/>
      <c r="Q62" s="98" t="s">
        <v>2461</v>
      </c>
    </row>
    <row r="63" spans="1:17" s="116" customFormat="1" ht="18" x14ac:dyDescent="0.25">
      <c r="A63" s="141" t="str">
        <f>VLOOKUP(E63,'LISTADO ATM'!$A$2:$C$902,3,0)</f>
        <v>ESTE</v>
      </c>
      <c r="B63" s="138">
        <v>3335967595</v>
      </c>
      <c r="C63" s="99">
        <v>44403.690636574072</v>
      </c>
      <c r="D63" s="99" t="s">
        <v>2465</v>
      </c>
      <c r="E63" s="133">
        <v>429</v>
      </c>
      <c r="F63" s="141" t="str">
        <f>VLOOKUP(E63,VIP!$A$2:$O14702,2,0)</f>
        <v>DRBR429</v>
      </c>
      <c r="G63" s="141" t="str">
        <f>VLOOKUP(E63,'LISTADO ATM'!$A$2:$B$901,2,0)</f>
        <v xml:space="preserve">ATM Oficina Jumbo La Romana </v>
      </c>
      <c r="H63" s="141" t="str">
        <f>VLOOKUP(E63,VIP!$A$2:$O19663,7,FALSE)</f>
        <v>Si</v>
      </c>
      <c r="I63" s="141" t="str">
        <f>VLOOKUP(E63,VIP!$A$2:$O11628,8,FALSE)</f>
        <v>Si</v>
      </c>
      <c r="J63" s="141" t="str">
        <f>VLOOKUP(E63,VIP!$A$2:$O11578,8,FALSE)</f>
        <v>Si</v>
      </c>
      <c r="K63" s="141" t="str">
        <f>VLOOKUP(E63,VIP!$A$2:$O15152,6,0)</f>
        <v>NO</v>
      </c>
      <c r="L63" s="142" t="s">
        <v>2414</v>
      </c>
      <c r="M63" s="98" t="s">
        <v>2442</v>
      </c>
      <c r="N63" s="98" t="s">
        <v>2449</v>
      </c>
      <c r="O63" s="141" t="s">
        <v>2466</v>
      </c>
      <c r="P63" s="141"/>
      <c r="Q63" s="98" t="s">
        <v>2414</v>
      </c>
    </row>
    <row r="64" spans="1:17" s="116" customFormat="1" ht="18" x14ac:dyDescent="0.25">
      <c r="A64" s="141" t="str">
        <f>VLOOKUP(E64,'LISTADO ATM'!$A$2:$C$902,3,0)</f>
        <v>DISTRITO NACIONAL</v>
      </c>
      <c r="B64" s="138">
        <v>3335967610</v>
      </c>
      <c r="C64" s="99">
        <v>44403.695648148147</v>
      </c>
      <c r="D64" s="99" t="s">
        <v>2177</v>
      </c>
      <c r="E64" s="133">
        <v>335</v>
      </c>
      <c r="F64" s="141" t="str">
        <f>VLOOKUP(E64,VIP!$A$2:$O14701,2,0)</f>
        <v>DRBR335</v>
      </c>
      <c r="G64" s="141" t="str">
        <f>VLOOKUP(E64,'LISTADO ATM'!$A$2:$B$901,2,0)</f>
        <v>ATM Edificio Aster</v>
      </c>
      <c r="H64" s="141" t="str">
        <f>VLOOKUP(E64,VIP!$A$2:$O19662,7,FALSE)</f>
        <v>Si</v>
      </c>
      <c r="I64" s="141" t="str">
        <f>VLOOKUP(E64,VIP!$A$2:$O11627,8,FALSE)</f>
        <v>Si</v>
      </c>
      <c r="J64" s="141" t="str">
        <f>VLOOKUP(E64,VIP!$A$2:$O11577,8,FALSE)</f>
        <v>Si</v>
      </c>
      <c r="K64" s="141" t="str">
        <f>VLOOKUP(E64,VIP!$A$2:$O15151,6,0)</f>
        <v>NO</v>
      </c>
      <c r="L64" s="142" t="s">
        <v>2461</v>
      </c>
      <c r="M64" s="98" t="s">
        <v>2442</v>
      </c>
      <c r="N64" s="98" t="s">
        <v>2591</v>
      </c>
      <c r="O64" s="141" t="s">
        <v>2451</v>
      </c>
      <c r="P64" s="141"/>
      <c r="Q64" s="98" t="s">
        <v>2461</v>
      </c>
    </row>
    <row r="65" spans="1:17" s="116" customFormat="1" ht="18" x14ac:dyDescent="0.25">
      <c r="A65" s="141" t="str">
        <f>VLOOKUP(E65,'LISTADO ATM'!$A$2:$C$902,3,0)</f>
        <v>DISTRITO NACIONAL</v>
      </c>
      <c r="B65" s="138">
        <v>3335967622</v>
      </c>
      <c r="C65" s="99">
        <v>44403.700312499997</v>
      </c>
      <c r="D65" s="99" t="s">
        <v>2465</v>
      </c>
      <c r="E65" s="133">
        <v>715</v>
      </c>
      <c r="F65" s="141" t="str">
        <f>VLOOKUP(E65,VIP!$A$2:$O14700,2,0)</f>
        <v>DRBR992</v>
      </c>
      <c r="G65" s="141" t="str">
        <f>VLOOKUP(E65,'LISTADO ATM'!$A$2:$B$901,2,0)</f>
        <v xml:space="preserve">ATM Oficina 27 de Febrero (Lobby) </v>
      </c>
      <c r="H65" s="141" t="str">
        <f>VLOOKUP(E65,VIP!$A$2:$O19661,7,FALSE)</f>
        <v>Si</v>
      </c>
      <c r="I65" s="141" t="str">
        <f>VLOOKUP(E65,VIP!$A$2:$O11626,8,FALSE)</f>
        <v>Si</v>
      </c>
      <c r="J65" s="141" t="str">
        <f>VLOOKUP(E65,VIP!$A$2:$O11576,8,FALSE)</f>
        <v>Si</v>
      </c>
      <c r="K65" s="141" t="str">
        <f>VLOOKUP(E65,VIP!$A$2:$O15150,6,0)</f>
        <v>NO</v>
      </c>
      <c r="L65" s="142" t="s">
        <v>2414</v>
      </c>
      <c r="M65" s="98" t="s">
        <v>2442</v>
      </c>
      <c r="N65" s="98" t="s">
        <v>2449</v>
      </c>
      <c r="O65" s="141" t="s">
        <v>2466</v>
      </c>
      <c r="P65" s="141"/>
      <c r="Q65" s="98" t="s">
        <v>2414</v>
      </c>
    </row>
    <row r="66" spans="1:17" s="116" customFormat="1" ht="18" x14ac:dyDescent="0.25">
      <c r="A66" s="141" t="str">
        <f>VLOOKUP(E66,'LISTADO ATM'!$A$2:$C$902,3,0)</f>
        <v>DISTRITO NACIONAL</v>
      </c>
      <c r="B66" s="138">
        <v>3335967717</v>
      </c>
      <c r="C66" s="99">
        <v>44403.732986111114</v>
      </c>
      <c r="D66" s="99" t="s">
        <v>2177</v>
      </c>
      <c r="E66" s="133">
        <v>676</v>
      </c>
      <c r="F66" s="141" t="str">
        <f>VLOOKUP(E66,VIP!$A$2:$O14698,2,0)</f>
        <v>DRBR676</v>
      </c>
      <c r="G66" s="141" t="str">
        <f>VLOOKUP(E66,'LISTADO ATM'!$A$2:$B$901,2,0)</f>
        <v>ATM S/M Bravo Colina Del Oeste</v>
      </c>
      <c r="H66" s="141" t="str">
        <f>VLOOKUP(E66,VIP!$A$2:$O19659,7,FALSE)</f>
        <v>Si</v>
      </c>
      <c r="I66" s="141" t="str">
        <f>VLOOKUP(E66,VIP!$A$2:$O11624,8,FALSE)</f>
        <v>Si</v>
      </c>
      <c r="J66" s="141" t="str">
        <f>VLOOKUP(E66,VIP!$A$2:$O11574,8,FALSE)</f>
        <v>Si</v>
      </c>
      <c r="K66" s="141" t="str">
        <f>VLOOKUP(E66,VIP!$A$2:$O15148,6,0)</f>
        <v>NO</v>
      </c>
      <c r="L66" s="142" t="s">
        <v>2461</v>
      </c>
      <c r="M66" s="98" t="s">
        <v>2442</v>
      </c>
      <c r="N66" s="98" t="s">
        <v>2449</v>
      </c>
      <c r="O66" s="141" t="s">
        <v>2451</v>
      </c>
      <c r="P66" s="141"/>
      <c r="Q66" s="98" t="s">
        <v>2461</v>
      </c>
    </row>
    <row r="67" spans="1:17" s="116" customFormat="1" ht="18" x14ac:dyDescent="0.25">
      <c r="A67" s="141" t="str">
        <f>VLOOKUP(E67,'LISTADO ATM'!$A$2:$C$902,3,0)</f>
        <v>DISTRITO NACIONAL</v>
      </c>
      <c r="B67" s="138">
        <v>3335967728</v>
      </c>
      <c r="C67" s="99">
        <v>44403.736458333333</v>
      </c>
      <c r="D67" s="99" t="s">
        <v>2445</v>
      </c>
      <c r="E67" s="133">
        <v>629</v>
      </c>
      <c r="F67" s="141" t="str">
        <f>VLOOKUP(E67,VIP!$A$2:$O14697,2,0)</f>
        <v>DRBR24M</v>
      </c>
      <c r="G67" s="141" t="str">
        <f>VLOOKUP(E67,'LISTADO ATM'!$A$2:$B$901,2,0)</f>
        <v xml:space="preserve">ATM Oficina Americana Independencia I </v>
      </c>
      <c r="H67" s="141" t="str">
        <f>VLOOKUP(E67,VIP!$A$2:$O19658,7,FALSE)</f>
        <v>Si</v>
      </c>
      <c r="I67" s="141" t="str">
        <f>VLOOKUP(E67,VIP!$A$2:$O11623,8,FALSE)</f>
        <v>Si</v>
      </c>
      <c r="J67" s="141" t="str">
        <f>VLOOKUP(E67,VIP!$A$2:$O11573,8,FALSE)</f>
        <v>Si</v>
      </c>
      <c r="K67" s="141" t="str">
        <f>VLOOKUP(E67,VIP!$A$2:$O15147,6,0)</f>
        <v>SI</v>
      </c>
      <c r="L67" s="142" t="s">
        <v>2414</v>
      </c>
      <c r="M67" s="98" t="s">
        <v>2442</v>
      </c>
      <c r="N67" s="98" t="s">
        <v>2449</v>
      </c>
      <c r="O67" s="141" t="s">
        <v>2450</v>
      </c>
      <c r="P67" s="141"/>
      <c r="Q67" s="98" t="s">
        <v>2414</v>
      </c>
    </row>
    <row r="68" spans="1:17" s="116" customFormat="1" ht="18" x14ac:dyDescent="0.25">
      <c r="A68" s="141" t="str">
        <f>VLOOKUP(E68,'LISTADO ATM'!$A$2:$C$902,3,0)</f>
        <v>DISTRITO NACIONAL</v>
      </c>
      <c r="B68" s="138">
        <v>3335967735</v>
      </c>
      <c r="C68" s="99">
        <v>44403.743680555555</v>
      </c>
      <c r="D68" s="99" t="s">
        <v>2177</v>
      </c>
      <c r="E68" s="133">
        <v>224</v>
      </c>
      <c r="F68" s="141" t="str">
        <f>VLOOKUP(E68,VIP!$A$2:$O14696,2,0)</f>
        <v>DRBR224</v>
      </c>
      <c r="G68" s="141" t="str">
        <f>VLOOKUP(E68,'LISTADO ATM'!$A$2:$B$901,2,0)</f>
        <v xml:space="preserve">ATM S/M Nacional El Millón (Núñez de Cáceres) </v>
      </c>
      <c r="H68" s="141" t="str">
        <f>VLOOKUP(E68,VIP!$A$2:$O19657,7,FALSE)</f>
        <v>Si</v>
      </c>
      <c r="I68" s="141" t="str">
        <f>VLOOKUP(E68,VIP!$A$2:$O11622,8,FALSE)</f>
        <v>Si</v>
      </c>
      <c r="J68" s="141" t="str">
        <f>VLOOKUP(E68,VIP!$A$2:$O11572,8,FALSE)</f>
        <v>Si</v>
      </c>
      <c r="K68" s="141" t="str">
        <f>VLOOKUP(E68,VIP!$A$2:$O15146,6,0)</f>
        <v>SI</v>
      </c>
      <c r="L68" s="142" t="s">
        <v>2216</v>
      </c>
      <c r="M68" s="98" t="s">
        <v>2442</v>
      </c>
      <c r="N68" s="98" t="s">
        <v>2449</v>
      </c>
      <c r="O68" s="141" t="s">
        <v>2451</v>
      </c>
      <c r="P68" s="141"/>
      <c r="Q68" s="98" t="s">
        <v>2216</v>
      </c>
    </row>
    <row r="69" spans="1:17" s="116" customFormat="1" ht="18" x14ac:dyDescent="0.25">
      <c r="A69" s="141" t="str">
        <f>VLOOKUP(E69,'LISTADO ATM'!$A$2:$C$902,3,0)</f>
        <v>ESTE</v>
      </c>
      <c r="B69" s="138">
        <v>3335967738</v>
      </c>
      <c r="C69" s="99">
        <v>44403.751747685186</v>
      </c>
      <c r="D69" s="99" t="s">
        <v>2465</v>
      </c>
      <c r="E69" s="133">
        <v>399</v>
      </c>
      <c r="F69" s="141" t="str">
        <f>VLOOKUP(E69,VIP!$A$2:$O14695,2,0)</f>
        <v>DRBR399</v>
      </c>
      <c r="G69" s="141" t="str">
        <f>VLOOKUP(E69,'LISTADO ATM'!$A$2:$B$901,2,0)</f>
        <v xml:space="preserve">ATM Oficina La Romana II </v>
      </c>
      <c r="H69" s="141" t="str">
        <f>VLOOKUP(E69,VIP!$A$2:$O19656,7,FALSE)</f>
        <v>Si</v>
      </c>
      <c r="I69" s="141" t="str">
        <f>VLOOKUP(E69,VIP!$A$2:$O11621,8,FALSE)</f>
        <v>Si</v>
      </c>
      <c r="J69" s="141" t="str">
        <f>VLOOKUP(E69,VIP!$A$2:$O11571,8,FALSE)</f>
        <v>Si</v>
      </c>
      <c r="K69" s="141" t="str">
        <f>VLOOKUP(E69,VIP!$A$2:$O15145,6,0)</f>
        <v>NO</v>
      </c>
      <c r="L69" s="142" t="s">
        <v>2414</v>
      </c>
      <c r="M69" s="98" t="s">
        <v>2442</v>
      </c>
      <c r="N69" s="98" t="s">
        <v>2449</v>
      </c>
      <c r="O69" s="141" t="s">
        <v>2466</v>
      </c>
      <c r="P69" s="141"/>
      <c r="Q69" s="98" t="s">
        <v>2414</v>
      </c>
    </row>
    <row r="70" spans="1:17" s="116" customFormat="1" ht="18" x14ac:dyDescent="0.25">
      <c r="A70" s="141" t="str">
        <f>VLOOKUP(E70,'LISTADO ATM'!$A$2:$C$902,3,0)</f>
        <v>DISTRITO NACIONAL</v>
      </c>
      <c r="B70" s="138">
        <v>3335967740</v>
      </c>
      <c r="C70" s="99">
        <v>44403.75341435185</v>
      </c>
      <c r="D70" s="99" t="s">
        <v>2445</v>
      </c>
      <c r="E70" s="133">
        <v>355</v>
      </c>
      <c r="F70" s="141" t="str">
        <f>VLOOKUP(E70,VIP!$A$2:$O14694,2,0)</f>
        <v>DRBR355</v>
      </c>
      <c r="G70" s="141" t="str">
        <f>VLOOKUP(E70,'LISTADO ATM'!$A$2:$B$901,2,0)</f>
        <v xml:space="preserve">ATM UNP Metro II </v>
      </c>
      <c r="H70" s="141" t="str">
        <f>VLOOKUP(E70,VIP!$A$2:$O19655,7,FALSE)</f>
        <v>Si</v>
      </c>
      <c r="I70" s="141" t="str">
        <f>VLOOKUP(E70,VIP!$A$2:$O11620,8,FALSE)</f>
        <v>Si</v>
      </c>
      <c r="J70" s="141" t="str">
        <f>VLOOKUP(E70,VIP!$A$2:$O11570,8,FALSE)</f>
        <v>Si</v>
      </c>
      <c r="K70" s="141" t="str">
        <f>VLOOKUP(E70,VIP!$A$2:$O15144,6,0)</f>
        <v>SI</v>
      </c>
      <c r="L70" s="142" t="s">
        <v>2414</v>
      </c>
      <c r="M70" s="98" t="s">
        <v>2442</v>
      </c>
      <c r="N70" s="98" t="s">
        <v>2449</v>
      </c>
      <c r="O70" s="141" t="s">
        <v>2450</v>
      </c>
      <c r="P70" s="141"/>
      <c r="Q70" s="98" t="s">
        <v>2414</v>
      </c>
    </row>
    <row r="71" spans="1:17" s="116" customFormat="1" ht="18" x14ac:dyDescent="0.25">
      <c r="A71" s="141" t="str">
        <f>VLOOKUP(E71,'LISTADO ATM'!$A$2:$C$902,3,0)</f>
        <v>SUR</v>
      </c>
      <c r="B71" s="138">
        <v>3335967741</v>
      </c>
      <c r="C71" s="99">
        <v>44403.755300925928</v>
      </c>
      <c r="D71" s="99" t="s">
        <v>2445</v>
      </c>
      <c r="E71" s="133">
        <v>781</v>
      </c>
      <c r="F71" s="141" t="str">
        <f>VLOOKUP(E71,VIP!$A$2:$O14693,2,0)</f>
        <v>DRBR186</v>
      </c>
      <c r="G71" s="141" t="str">
        <f>VLOOKUP(E71,'LISTADO ATM'!$A$2:$B$901,2,0)</f>
        <v xml:space="preserve">ATM Estación Isla Barahona </v>
      </c>
      <c r="H71" s="141" t="str">
        <f>VLOOKUP(E71,VIP!$A$2:$O19654,7,FALSE)</f>
        <v>Si</v>
      </c>
      <c r="I71" s="141" t="str">
        <f>VLOOKUP(E71,VIP!$A$2:$O11619,8,FALSE)</f>
        <v>Si</v>
      </c>
      <c r="J71" s="141" t="str">
        <f>VLOOKUP(E71,VIP!$A$2:$O11569,8,FALSE)</f>
        <v>Si</v>
      </c>
      <c r="K71" s="141" t="str">
        <f>VLOOKUP(E71,VIP!$A$2:$O15143,6,0)</f>
        <v>NO</v>
      </c>
      <c r="L71" s="142" t="s">
        <v>2414</v>
      </c>
      <c r="M71" s="98" t="s">
        <v>2442</v>
      </c>
      <c r="N71" s="98" t="s">
        <v>2449</v>
      </c>
      <c r="O71" s="141" t="s">
        <v>2450</v>
      </c>
      <c r="P71" s="141"/>
      <c r="Q71" s="98" t="s">
        <v>2414</v>
      </c>
    </row>
    <row r="72" spans="1:17" s="116" customFormat="1" ht="18" x14ac:dyDescent="0.25">
      <c r="A72" s="141" t="str">
        <f>VLOOKUP(E72,'LISTADO ATM'!$A$2:$C$902,3,0)</f>
        <v>NORTE</v>
      </c>
      <c r="B72" s="138">
        <v>3335967743</v>
      </c>
      <c r="C72" s="99">
        <v>44403.756782407407</v>
      </c>
      <c r="D72" s="99" t="s">
        <v>2178</v>
      </c>
      <c r="E72" s="133">
        <v>492</v>
      </c>
      <c r="F72" s="141" t="str">
        <f>VLOOKUP(E72,VIP!$A$2:$O14692,2,0)</f>
        <v>DRBR492</v>
      </c>
      <c r="G72" s="141" t="str">
        <f>VLOOKUP(E72,'LISTADO ATM'!$A$2:$B$901,2,0)</f>
        <v>ATM S/M Nacional  El Dorado Santiago</v>
      </c>
      <c r="H72" s="141" t="str">
        <f>VLOOKUP(E72,VIP!$A$2:$O19653,7,FALSE)</f>
        <v>N/A</v>
      </c>
      <c r="I72" s="141" t="str">
        <f>VLOOKUP(E72,VIP!$A$2:$O11618,8,FALSE)</f>
        <v>N/A</v>
      </c>
      <c r="J72" s="141" t="str">
        <f>VLOOKUP(E72,VIP!$A$2:$O11568,8,FALSE)</f>
        <v>N/A</v>
      </c>
      <c r="K72" s="141" t="str">
        <f>VLOOKUP(E72,VIP!$A$2:$O15142,6,0)</f>
        <v>N/A</v>
      </c>
      <c r="L72" s="142" t="s">
        <v>2216</v>
      </c>
      <c r="M72" s="98" t="s">
        <v>2442</v>
      </c>
      <c r="N72" s="98" t="s">
        <v>2449</v>
      </c>
      <c r="O72" s="141" t="s">
        <v>2578</v>
      </c>
      <c r="P72" s="141"/>
      <c r="Q72" s="98" t="s">
        <v>2216</v>
      </c>
    </row>
    <row r="73" spans="1:17" s="116" customFormat="1" ht="18" x14ac:dyDescent="0.25">
      <c r="A73" s="141" t="str">
        <f>VLOOKUP(E73,'LISTADO ATM'!$A$2:$C$902,3,0)</f>
        <v>DISTRITO NACIONAL</v>
      </c>
      <c r="B73" s="138">
        <v>3335967748</v>
      </c>
      <c r="C73" s="99">
        <v>44403.7580787037</v>
      </c>
      <c r="D73" s="99" t="s">
        <v>2445</v>
      </c>
      <c r="E73" s="133">
        <v>169</v>
      </c>
      <c r="F73" s="141" t="str">
        <f>VLOOKUP(E73,VIP!$A$2:$O14691,2,0)</f>
        <v>DRBR169</v>
      </c>
      <c r="G73" s="141" t="str">
        <f>VLOOKUP(E73,'LISTADO ATM'!$A$2:$B$901,2,0)</f>
        <v xml:space="preserve">ATM Oficina Caonabo </v>
      </c>
      <c r="H73" s="141" t="str">
        <f>VLOOKUP(E73,VIP!$A$2:$O19652,7,FALSE)</f>
        <v>Si</v>
      </c>
      <c r="I73" s="141" t="str">
        <f>VLOOKUP(E73,VIP!$A$2:$O11617,8,FALSE)</f>
        <v>Si</v>
      </c>
      <c r="J73" s="141" t="str">
        <f>VLOOKUP(E73,VIP!$A$2:$O11567,8,FALSE)</f>
        <v>Si</v>
      </c>
      <c r="K73" s="141" t="str">
        <f>VLOOKUP(E73,VIP!$A$2:$O15141,6,0)</f>
        <v>NO</v>
      </c>
      <c r="L73" s="142" t="s">
        <v>2414</v>
      </c>
      <c r="M73" s="98" t="s">
        <v>2442</v>
      </c>
      <c r="N73" s="98" t="s">
        <v>2449</v>
      </c>
      <c r="O73" s="141" t="s">
        <v>2450</v>
      </c>
      <c r="P73" s="141"/>
      <c r="Q73" s="98" t="s">
        <v>2414</v>
      </c>
    </row>
    <row r="74" spans="1:17" s="116" customFormat="1" ht="18" x14ac:dyDescent="0.25">
      <c r="A74" s="141" t="str">
        <f>VLOOKUP(E74,'LISTADO ATM'!$A$2:$C$902,3,0)</f>
        <v>NORTE</v>
      </c>
      <c r="B74" s="138">
        <v>3335967750</v>
      </c>
      <c r="C74" s="99">
        <v>44403.760034722225</v>
      </c>
      <c r="D74" s="99" t="s">
        <v>2178</v>
      </c>
      <c r="E74" s="133">
        <v>638</v>
      </c>
      <c r="F74" s="141" t="str">
        <f>VLOOKUP(E74,VIP!$A$2:$O14690,2,0)</f>
        <v>DRBR638</v>
      </c>
      <c r="G74" s="141" t="str">
        <f>VLOOKUP(E74,'LISTADO ATM'!$A$2:$B$901,2,0)</f>
        <v xml:space="preserve">ATM S/M Yoma </v>
      </c>
      <c r="H74" s="141" t="str">
        <f>VLOOKUP(E74,VIP!$A$2:$O19651,7,FALSE)</f>
        <v>Si</v>
      </c>
      <c r="I74" s="141" t="str">
        <f>VLOOKUP(E74,VIP!$A$2:$O11616,8,FALSE)</f>
        <v>Si</v>
      </c>
      <c r="J74" s="141" t="str">
        <f>VLOOKUP(E74,VIP!$A$2:$O11566,8,FALSE)</f>
        <v>Si</v>
      </c>
      <c r="K74" s="141" t="str">
        <f>VLOOKUP(E74,VIP!$A$2:$O15140,6,0)</f>
        <v>NO</v>
      </c>
      <c r="L74" s="142" t="s">
        <v>2216</v>
      </c>
      <c r="M74" s="98" t="s">
        <v>2442</v>
      </c>
      <c r="N74" s="98" t="s">
        <v>2449</v>
      </c>
      <c r="O74" s="141" t="s">
        <v>2578</v>
      </c>
      <c r="P74" s="141"/>
      <c r="Q74" s="98" t="s">
        <v>2216</v>
      </c>
    </row>
    <row r="75" spans="1:17" s="116" customFormat="1" ht="18" x14ac:dyDescent="0.25">
      <c r="A75" s="141" t="str">
        <f>VLOOKUP(E75,'LISTADO ATM'!$A$2:$C$902,3,0)</f>
        <v>DISTRITO NACIONAL</v>
      </c>
      <c r="B75" s="138">
        <v>3335967752</v>
      </c>
      <c r="C75" s="99">
        <v>44403.760659722226</v>
      </c>
      <c r="D75" s="99" t="s">
        <v>2177</v>
      </c>
      <c r="E75" s="133">
        <v>875</v>
      </c>
      <c r="F75" s="141" t="str">
        <f>VLOOKUP(E75,VIP!$A$2:$O14689,2,0)</f>
        <v>DRBR875</v>
      </c>
      <c r="G75" s="141" t="str">
        <f>VLOOKUP(E75,'LISTADO ATM'!$A$2:$B$901,2,0)</f>
        <v xml:space="preserve">ATM Texaco Aut. Duarte KM 14 1/2 (Los Alcarrizos) </v>
      </c>
      <c r="H75" s="141" t="str">
        <f>VLOOKUP(E75,VIP!$A$2:$O19650,7,FALSE)</f>
        <v>Si</v>
      </c>
      <c r="I75" s="141" t="str">
        <f>VLOOKUP(E75,VIP!$A$2:$O11615,8,FALSE)</f>
        <v>Si</v>
      </c>
      <c r="J75" s="141" t="str">
        <f>VLOOKUP(E75,VIP!$A$2:$O11565,8,FALSE)</f>
        <v>Si</v>
      </c>
      <c r="K75" s="141" t="str">
        <f>VLOOKUP(E75,VIP!$A$2:$O15139,6,0)</f>
        <v>NO</v>
      </c>
      <c r="L75" s="142" t="s">
        <v>2216</v>
      </c>
      <c r="M75" s="98" t="s">
        <v>2442</v>
      </c>
      <c r="N75" s="98" t="s">
        <v>2449</v>
      </c>
      <c r="O75" s="141" t="s">
        <v>2451</v>
      </c>
      <c r="P75" s="141"/>
      <c r="Q75" s="98" t="s">
        <v>2216</v>
      </c>
    </row>
    <row r="76" spans="1:17" s="116" customFormat="1" ht="18" x14ac:dyDescent="0.25">
      <c r="A76" s="141" t="str">
        <f>VLOOKUP(E76,'LISTADO ATM'!$A$2:$C$902,3,0)</f>
        <v>DISTRITO NACIONAL</v>
      </c>
      <c r="B76" s="138">
        <v>3335967753</v>
      </c>
      <c r="C76" s="99">
        <v>44403.76122685185</v>
      </c>
      <c r="D76" s="99" t="s">
        <v>2177</v>
      </c>
      <c r="E76" s="133">
        <v>560</v>
      </c>
      <c r="F76" s="141" t="str">
        <f>VLOOKUP(E76,VIP!$A$2:$O14688,2,0)</f>
        <v>DRBR229</v>
      </c>
      <c r="G76" s="141" t="str">
        <f>VLOOKUP(E76,'LISTADO ATM'!$A$2:$B$901,2,0)</f>
        <v xml:space="preserve">ATM Junta Central Electoral </v>
      </c>
      <c r="H76" s="141" t="str">
        <f>VLOOKUP(E76,VIP!$A$2:$O19649,7,FALSE)</f>
        <v>Si</v>
      </c>
      <c r="I76" s="141" t="str">
        <f>VLOOKUP(E76,VIP!$A$2:$O11614,8,FALSE)</f>
        <v>Si</v>
      </c>
      <c r="J76" s="141" t="str">
        <f>VLOOKUP(E76,VIP!$A$2:$O11564,8,FALSE)</f>
        <v>Si</v>
      </c>
      <c r="K76" s="141" t="str">
        <f>VLOOKUP(E76,VIP!$A$2:$O15138,6,0)</f>
        <v>SI</v>
      </c>
      <c r="L76" s="142" t="s">
        <v>2216</v>
      </c>
      <c r="M76" s="98" t="s">
        <v>2442</v>
      </c>
      <c r="N76" s="98" t="s">
        <v>2449</v>
      </c>
      <c r="O76" s="141" t="s">
        <v>2451</v>
      </c>
      <c r="P76" s="141"/>
      <c r="Q76" s="98" t="s">
        <v>2216</v>
      </c>
    </row>
    <row r="77" spans="1:17" s="116" customFormat="1" ht="18" x14ac:dyDescent="0.25">
      <c r="A77" s="141" t="str">
        <f>VLOOKUP(E77,'LISTADO ATM'!$A$2:$C$902,3,0)</f>
        <v>DISTRITO NACIONAL</v>
      </c>
      <c r="B77" s="138">
        <v>3335967754</v>
      </c>
      <c r="C77" s="99">
        <v>44403.761817129627</v>
      </c>
      <c r="D77" s="99" t="s">
        <v>2177</v>
      </c>
      <c r="E77" s="133">
        <v>686</v>
      </c>
      <c r="F77" s="141" t="str">
        <f>VLOOKUP(E77,VIP!$A$2:$O14687,2,0)</f>
        <v>DRBR686</v>
      </c>
      <c r="G77" s="141" t="str">
        <f>VLOOKUP(E77,'LISTADO ATM'!$A$2:$B$901,2,0)</f>
        <v>ATM Autoservicio Oficina Máximo Gómez</v>
      </c>
      <c r="H77" s="141" t="str">
        <f>VLOOKUP(E77,VIP!$A$2:$O19648,7,FALSE)</f>
        <v>Si</v>
      </c>
      <c r="I77" s="141" t="str">
        <f>VLOOKUP(E77,VIP!$A$2:$O11613,8,FALSE)</f>
        <v>Si</v>
      </c>
      <c r="J77" s="141" t="str">
        <f>VLOOKUP(E77,VIP!$A$2:$O11563,8,FALSE)</f>
        <v>Si</v>
      </c>
      <c r="K77" s="141" t="str">
        <f>VLOOKUP(E77,VIP!$A$2:$O15137,6,0)</f>
        <v>NO</v>
      </c>
      <c r="L77" s="142" t="s">
        <v>2216</v>
      </c>
      <c r="M77" s="98" t="s">
        <v>2442</v>
      </c>
      <c r="N77" s="98" t="s">
        <v>2449</v>
      </c>
      <c r="O77" s="141" t="s">
        <v>2451</v>
      </c>
      <c r="P77" s="141"/>
      <c r="Q77" s="98" t="s">
        <v>2216</v>
      </c>
    </row>
    <row r="78" spans="1:17" s="116" customFormat="1" ht="18" x14ac:dyDescent="0.25">
      <c r="A78" s="141" t="str">
        <f>VLOOKUP(E78,'LISTADO ATM'!$A$2:$C$902,3,0)</f>
        <v>DISTRITO NACIONAL</v>
      </c>
      <c r="B78" s="138">
        <v>3335967755</v>
      </c>
      <c r="C78" s="99">
        <v>44403.76226851852</v>
      </c>
      <c r="D78" s="99" t="s">
        <v>2445</v>
      </c>
      <c r="E78" s="133">
        <v>927</v>
      </c>
      <c r="F78" s="141" t="str">
        <f>VLOOKUP(E78,VIP!$A$2:$O14686,2,0)</f>
        <v>DRBR927</v>
      </c>
      <c r="G78" s="141" t="str">
        <f>VLOOKUP(E78,'LISTADO ATM'!$A$2:$B$901,2,0)</f>
        <v>ATM S/M Bravo La Esperilla</v>
      </c>
      <c r="H78" s="141" t="str">
        <f>VLOOKUP(E78,VIP!$A$2:$O19647,7,FALSE)</f>
        <v>Si</v>
      </c>
      <c r="I78" s="141" t="str">
        <f>VLOOKUP(E78,VIP!$A$2:$O11612,8,FALSE)</f>
        <v>Si</v>
      </c>
      <c r="J78" s="141" t="str">
        <f>VLOOKUP(E78,VIP!$A$2:$O11562,8,FALSE)</f>
        <v>Si</v>
      </c>
      <c r="K78" s="141" t="str">
        <f>VLOOKUP(E78,VIP!$A$2:$O15136,6,0)</f>
        <v>NO</v>
      </c>
      <c r="L78" s="142" t="s">
        <v>2438</v>
      </c>
      <c r="M78" s="98" t="s">
        <v>2442</v>
      </c>
      <c r="N78" s="98" t="s">
        <v>2449</v>
      </c>
      <c r="O78" s="141" t="s">
        <v>2450</v>
      </c>
      <c r="P78" s="141"/>
      <c r="Q78" s="98" t="s">
        <v>2438</v>
      </c>
    </row>
    <row r="79" spans="1:17" s="116" customFormat="1" ht="18" x14ac:dyDescent="0.25">
      <c r="A79" s="141" t="str">
        <f>VLOOKUP(E79,'LISTADO ATM'!$A$2:$C$902,3,0)</f>
        <v>DISTRITO NACIONAL</v>
      </c>
      <c r="B79" s="138">
        <v>3335967758</v>
      </c>
      <c r="C79" s="99">
        <v>44403.764224537037</v>
      </c>
      <c r="D79" s="99" t="s">
        <v>2177</v>
      </c>
      <c r="E79" s="133">
        <v>953</v>
      </c>
      <c r="F79" s="141" t="str">
        <f>VLOOKUP(E79,VIP!$A$2:$O14684,2,0)</f>
        <v>DRBR01I</v>
      </c>
      <c r="G79" s="141" t="str">
        <f>VLOOKUP(E79,'LISTADO ATM'!$A$2:$B$901,2,0)</f>
        <v xml:space="preserve">ATM Estafeta Dirección General de Pasaportes/Migración </v>
      </c>
      <c r="H79" s="141" t="str">
        <f>VLOOKUP(E79,VIP!$A$2:$O19645,7,FALSE)</f>
        <v>Si</v>
      </c>
      <c r="I79" s="141" t="str">
        <f>VLOOKUP(E79,VIP!$A$2:$O11610,8,FALSE)</f>
        <v>Si</v>
      </c>
      <c r="J79" s="141" t="str">
        <f>VLOOKUP(E79,VIP!$A$2:$O11560,8,FALSE)</f>
        <v>Si</v>
      </c>
      <c r="K79" s="141" t="str">
        <f>VLOOKUP(E79,VIP!$A$2:$O15134,6,0)</f>
        <v>No</v>
      </c>
      <c r="L79" s="142" t="s">
        <v>2216</v>
      </c>
      <c r="M79" s="98" t="s">
        <v>2442</v>
      </c>
      <c r="N79" s="98" t="s">
        <v>2449</v>
      </c>
      <c r="O79" s="141" t="s">
        <v>2451</v>
      </c>
      <c r="P79" s="141"/>
      <c r="Q79" s="98" t="s">
        <v>2216</v>
      </c>
    </row>
    <row r="80" spans="1:17" s="116" customFormat="1" ht="18" x14ac:dyDescent="0.25">
      <c r="A80" s="141" t="str">
        <f>VLOOKUP(E80,'LISTADO ATM'!$A$2:$C$902,3,0)</f>
        <v>DISTRITO NACIONAL</v>
      </c>
      <c r="B80" s="138">
        <v>3335967759</v>
      </c>
      <c r="C80" s="99">
        <v>44403.765590277777</v>
      </c>
      <c r="D80" s="99" t="s">
        <v>2177</v>
      </c>
      <c r="E80" s="133">
        <v>327</v>
      </c>
      <c r="F80" s="141" t="str">
        <f>VLOOKUP(E80,VIP!$A$2:$O14683,2,0)</f>
        <v>DRBR327</v>
      </c>
      <c r="G80" s="141" t="str">
        <f>VLOOKUP(E80,'LISTADO ATM'!$A$2:$B$901,2,0)</f>
        <v xml:space="preserve">ATM UNP CCN (Nacional 27 de Febrero) </v>
      </c>
      <c r="H80" s="141" t="str">
        <f>VLOOKUP(E80,VIP!$A$2:$O19644,7,FALSE)</f>
        <v>Si</v>
      </c>
      <c r="I80" s="141" t="str">
        <f>VLOOKUP(E80,VIP!$A$2:$O11609,8,FALSE)</f>
        <v>Si</v>
      </c>
      <c r="J80" s="141" t="str">
        <f>VLOOKUP(E80,VIP!$A$2:$O11559,8,FALSE)</f>
        <v>Si</v>
      </c>
      <c r="K80" s="141" t="str">
        <f>VLOOKUP(E80,VIP!$A$2:$O15133,6,0)</f>
        <v>NO</v>
      </c>
      <c r="L80" s="142" t="s">
        <v>2216</v>
      </c>
      <c r="M80" s="98" t="s">
        <v>2442</v>
      </c>
      <c r="N80" s="98" t="s">
        <v>2449</v>
      </c>
      <c r="O80" s="141" t="s">
        <v>2451</v>
      </c>
      <c r="P80" s="141"/>
      <c r="Q80" s="98" t="s">
        <v>2216</v>
      </c>
    </row>
    <row r="81" spans="1:17" s="116" customFormat="1" ht="18" x14ac:dyDescent="0.25">
      <c r="A81" s="141" t="str">
        <f>VLOOKUP(E81,'LISTADO ATM'!$A$2:$C$902,3,0)</f>
        <v>DISTRITO NACIONAL</v>
      </c>
      <c r="B81" s="138">
        <v>3335967760</v>
      </c>
      <c r="C81" s="99">
        <v>44403.766469907408</v>
      </c>
      <c r="D81" s="99" t="s">
        <v>2445</v>
      </c>
      <c r="E81" s="133">
        <v>938</v>
      </c>
      <c r="F81" s="141" t="str">
        <f>VLOOKUP(E81,VIP!$A$2:$O14682,2,0)</f>
        <v>DRBR938</v>
      </c>
      <c r="G81" s="141" t="str">
        <f>VLOOKUP(E81,'LISTADO ATM'!$A$2:$B$901,2,0)</f>
        <v xml:space="preserve">ATM Autobanco Oficina Filadelfia Plaza </v>
      </c>
      <c r="H81" s="141" t="str">
        <f>VLOOKUP(E81,VIP!$A$2:$O19643,7,FALSE)</f>
        <v>Si</v>
      </c>
      <c r="I81" s="141" t="str">
        <f>VLOOKUP(E81,VIP!$A$2:$O11608,8,FALSE)</f>
        <v>Si</v>
      </c>
      <c r="J81" s="141" t="str">
        <f>VLOOKUP(E81,VIP!$A$2:$O11558,8,FALSE)</f>
        <v>Si</v>
      </c>
      <c r="K81" s="141" t="str">
        <f>VLOOKUP(E81,VIP!$A$2:$O15132,6,0)</f>
        <v>NO</v>
      </c>
      <c r="L81" s="142" t="s">
        <v>2438</v>
      </c>
      <c r="M81" s="98" t="s">
        <v>2442</v>
      </c>
      <c r="N81" s="98" t="s">
        <v>2449</v>
      </c>
      <c r="O81" s="141" t="s">
        <v>2450</v>
      </c>
      <c r="P81" s="141"/>
      <c r="Q81" s="98" t="s">
        <v>2438</v>
      </c>
    </row>
    <row r="82" spans="1:17" s="116" customFormat="1" ht="18" x14ac:dyDescent="0.25">
      <c r="A82" s="141" t="str">
        <f>VLOOKUP(E82,'LISTADO ATM'!$A$2:$C$902,3,0)</f>
        <v>NORTE</v>
      </c>
      <c r="B82" s="138">
        <v>3335967761</v>
      </c>
      <c r="C82" s="99">
        <v>44403.76699074074</v>
      </c>
      <c r="D82" s="99" t="s">
        <v>2177</v>
      </c>
      <c r="E82" s="133">
        <v>489</v>
      </c>
      <c r="F82" s="141" t="str">
        <f>VLOOKUP(E82,VIP!$A$2:$O14681,2,0)</f>
        <v>DRBR489</v>
      </c>
      <c r="G82" s="141" t="str">
        <f>VLOOKUP(E82,'LISTADO ATM'!$A$2:$B$901,2,0)</f>
        <v xml:space="preserve">ATM Aeropuerto El Catey (Samaná) </v>
      </c>
      <c r="H82" s="141" t="str">
        <f>VLOOKUP(E82,VIP!$A$2:$O19642,7,FALSE)</f>
        <v>Si</v>
      </c>
      <c r="I82" s="141" t="str">
        <f>VLOOKUP(E82,VIP!$A$2:$O11607,8,FALSE)</f>
        <v>Si</v>
      </c>
      <c r="J82" s="141" t="str">
        <f>VLOOKUP(E82,VIP!$A$2:$O11557,8,FALSE)</f>
        <v>Si</v>
      </c>
      <c r="K82" s="141" t="str">
        <f>VLOOKUP(E82,VIP!$A$2:$O15131,6,0)</f>
        <v>NO</v>
      </c>
      <c r="L82" s="142" t="s">
        <v>2216</v>
      </c>
      <c r="M82" s="98" t="s">
        <v>2442</v>
      </c>
      <c r="N82" s="98" t="s">
        <v>2449</v>
      </c>
      <c r="O82" s="141" t="s">
        <v>2451</v>
      </c>
      <c r="P82" s="141"/>
      <c r="Q82" s="98" t="s">
        <v>2216</v>
      </c>
    </row>
    <row r="83" spans="1:17" s="116" customFormat="1" ht="18" x14ac:dyDescent="0.25">
      <c r="A83" s="141" t="str">
        <f>VLOOKUP(E83,'LISTADO ATM'!$A$2:$C$902,3,0)</f>
        <v>DISTRITO NACIONAL</v>
      </c>
      <c r="B83" s="138">
        <v>3335967763</v>
      </c>
      <c r="C83" s="99">
        <v>44403.76898148148</v>
      </c>
      <c r="D83" s="99" t="s">
        <v>2445</v>
      </c>
      <c r="E83" s="133">
        <v>918</v>
      </c>
      <c r="F83" s="141" t="str">
        <f>VLOOKUP(E83,VIP!$A$2:$O14680,2,0)</f>
        <v>DRBR918</v>
      </c>
      <c r="G83" s="141" t="str">
        <f>VLOOKUP(E83,'LISTADO ATM'!$A$2:$B$901,2,0)</f>
        <v xml:space="preserve">ATM S/M Liverpool de la Jacobo Majluta </v>
      </c>
      <c r="H83" s="141" t="str">
        <f>VLOOKUP(E83,VIP!$A$2:$O19641,7,FALSE)</f>
        <v>Si</v>
      </c>
      <c r="I83" s="141" t="str">
        <f>VLOOKUP(E83,VIP!$A$2:$O11606,8,FALSE)</f>
        <v>Si</v>
      </c>
      <c r="J83" s="141" t="str">
        <f>VLOOKUP(E83,VIP!$A$2:$O11556,8,FALSE)</f>
        <v>Si</v>
      </c>
      <c r="K83" s="141" t="str">
        <f>VLOOKUP(E83,VIP!$A$2:$O15130,6,0)</f>
        <v>NO</v>
      </c>
      <c r="L83" s="142" t="s">
        <v>2438</v>
      </c>
      <c r="M83" s="98" t="s">
        <v>2442</v>
      </c>
      <c r="N83" s="98" t="s">
        <v>2449</v>
      </c>
      <c r="O83" s="141" t="s">
        <v>2450</v>
      </c>
      <c r="P83" s="141"/>
      <c r="Q83" s="98" t="s">
        <v>2438</v>
      </c>
    </row>
    <row r="84" spans="1:17" s="116" customFormat="1" ht="18" x14ac:dyDescent="0.25">
      <c r="A84" s="141" t="str">
        <f>VLOOKUP(E84,'LISTADO ATM'!$A$2:$C$902,3,0)</f>
        <v>DISTRITO NACIONAL</v>
      </c>
      <c r="B84" s="138">
        <v>3335967766</v>
      </c>
      <c r="C84" s="99">
        <v>44403.779317129629</v>
      </c>
      <c r="D84" s="99" t="s">
        <v>2445</v>
      </c>
      <c r="E84" s="133">
        <v>540</v>
      </c>
      <c r="F84" s="141" t="str">
        <f>VLOOKUP(E84,VIP!$A$2:$O14679,2,0)</f>
        <v>DRBR540</v>
      </c>
      <c r="G84" s="141" t="str">
        <f>VLOOKUP(E84,'LISTADO ATM'!$A$2:$B$901,2,0)</f>
        <v xml:space="preserve">ATM Autoservicio Sambil I </v>
      </c>
      <c r="H84" s="141" t="str">
        <f>VLOOKUP(E84,VIP!$A$2:$O19640,7,FALSE)</f>
        <v>Si</v>
      </c>
      <c r="I84" s="141" t="str">
        <f>VLOOKUP(E84,VIP!$A$2:$O11605,8,FALSE)</f>
        <v>Si</v>
      </c>
      <c r="J84" s="141" t="str">
        <f>VLOOKUP(E84,VIP!$A$2:$O11555,8,FALSE)</f>
        <v>Si</v>
      </c>
      <c r="K84" s="141" t="str">
        <f>VLOOKUP(E84,VIP!$A$2:$O15129,6,0)</f>
        <v>NO</v>
      </c>
      <c r="L84" s="142" t="s">
        <v>2555</v>
      </c>
      <c r="M84" s="98" t="s">
        <v>2442</v>
      </c>
      <c r="N84" s="98" t="s">
        <v>2449</v>
      </c>
      <c r="O84" s="141" t="s">
        <v>2450</v>
      </c>
      <c r="P84" s="141"/>
      <c r="Q84" s="98" t="s">
        <v>2555</v>
      </c>
    </row>
    <row r="85" spans="1:17" s="116" customFormat="1" ht="18" x14ac:dyDescent="0.25">
      <c r="A85" s="141" t="str">
        <f>VLOOKUP(E85,'LISTADO ATM'!$A$2:$C$902,3,0)</f>
        <v>DISTRITO NACIONAL</v>
      </c>
      <c r="B85" s="138">
        <v>3335967768</v>
      </c>
      <c r="C85" s="99">
        <v>44403.780972222223</v>
      </c>
      <c r="D85" s="99" t="s">
        <v>2445</v>
      </c>
      <c r="E85" s="133">
        <v>755</v>
      </c>
      <c r="F85" s="141" t="str">
        <f>VLOOKUP(E85,VIP!$A$2:$O14678,2,0)</f>
        <v>DRBR755</v>
      </c>
      <c r="G85" s="141" t="str">
        <f>VLOOKUP(E85,'LISTADO ATM'!$A$2:$B$901,2,0)</f>
        <v xml:space="preserve">ATM Oficina Galería del Este (Plaza) </v>
      </c>
      <c r="H85" s="141" t="str">
        <f>VLOOKUP(E85,VIP!$A$2:$O19639,7,FALSE)</f>
        <v>Si</v>
      </c>
      <c r="I85" s="141" t="str">
        <f>VLOOKUP(E85,VIP!$A$2:$O11604,8,FALSE)</f>
        <v>Si</v>
      </c>
      <c r="J85" s="141" t="str">
        <f>VLOOKUP(E85,VIP!$A$2:$O11554,8,FALSE)</f>
        <v>Si</v>
      </c>
      <c r="K85" s="141" t="str">
        <f>VLOOKUP(E85,VIP!$A$2:$O15128,6,0)</f>
        <v>NO</v>
      </c>
      <c r="L85" s="142" t="s">
        <v>2555</v>
      </c>
      <c r="M85" s="98" t="s">
        <v>2442</v>
      </c>
      <c r="N85" s="98" t="s">
        <v>2449</v>
      </c>
      <c r="O85" s="141" t="s">
        <v>2450</v>
      </c>
      <c r="P85" s="141"/>
      <c r="Q85" s="98" t="s">
        <v>2555</v>
      </c>
    </row>
    <row r="86" spans="1:17" s="116" customFormat="1" ht="18" x14ac:dyDescent="0.25">
      <c r="A86" s="141" t="str">
        <f>VLOOKUP(E86,'LISTADO ATM'!$A$2:$C$902,3,0)</f>
        <v>DISTRITO NACIONAL</v>
      </c>
      <c r="B86" s="138">
        <v>3335967773</v>
      </c>
      <c r="C86" s="99">
        <v>44403.789155092592</v>
      </c>
      <c r="D86" s="99" t="s">
        <v>2445</v>
      </c>
      <c r="E86" s="133">
        <v>993</v>
      </c>
      <c r="F86" s="141" t="str">
        <f>VLOOKUP(E86,VIP!$A$2:$O14677,2,0)</f>
        <v>DRBR993</v>
      </c>
      <c r="G86" s="141" t="str">
        <f>VLOOKUP(E86,'LISTADO ATM'!$A$2:$B$901,2,0)</f>
        <v xml:space="preserve">ATM Centro Medico Integral II </v>
      </c>
      <c r="H86" s="141" t="str">
        <f>VLOOKUP(E86,VIP!$A$2:$O19638,7,FALSE)</f>
        <v>Si</v>
      </c>
      <c r="I86" s="141" t="str">
        <f>VLOOKUP(E86,VIP!$A$2:$O11603,8,FALSE)</f>
        <v>Si</v>
      </c>
      <c r="J86" s="141" t="str">
        <f>VLOOKUP(E86,VIP!$A$2:$O11553,8,FALSE)</f>
        <v>Si</v>
      </c>
      <c r="K86" s="141" t="str">
        <f>VLOOKUP(E86,VIP!$A$2:$O15127,6,0)</f>
        <v>NO</v>
      </c>
      <c r="L86" s="142" t="s">
        <v>2554</v>
      </c>
      <c r="M86" s="98" t="s">
        <v>2442</v>
      </c>
      <c r="N86" s="98" t="s">
        <v>2449</v>
      </c>
      <c r="O86" s="141" t="s">
        <v>2450</v>
      </c>
      <c r="P86" s="141"/>
      <c r="Q86" s="98" t="s">
        <v>2554</v>
      </c>
    </row>
    <row r="87" spans="1:17" s="116" customFormat="1" ht="18" x14ac:dyDescent="0.25">
      <c r="A87" s="141" t="str">
        <f>VLOOKUP(E87,'LISTADO ATM'!$A$2:$C$902,3,0)</f>
        <v>NORTE</v>
      </c>
      <c r="B87" s="138">
        <v>3335967774</v>
      </c>
      <c r="C87" s="99">
        <v>44403.79111111111</v>
      </c>
      <c r="D87" s="99" t="s">
        <v>2590</v>
      </c>
      <c r="E87" s="133">
        <v>837</v>
      </c>
      <c r="F87" s="141" t="str">
        <f>VLOOKUP(E87,VIP!$A$2:$O14676,2,0)</f>
        <v>DRBR837</v>
      </c>
      <c r="G87" s="141" t="str">
        <f>VLOOKUP(E87,'LISTADO ATM'!$A$2:$B$901,2,0)</f>
        <v>ATM Estación Next Canabacoa</v>
      </c>
      <c r="H87" s="141" t="str">
        <f>VLOOKUP(E87,VIP!$A$2:$O19637,7,FALSE)</f>
        <v>Si</v>
      </c>
      <c r="I87" s="141" t="str">
        <f>VLOOKUP(E87,VIP!$A$2:$O11602,8,FALSE)</f>
        <v>Si</v>
      </c>
      <c r="J87" s="141" t="str">
        <f>VLOOKUP(E87,VIP!$A$2:$O11552,8,FALSE)</f>
        <v>Si</v>
      </c>
      <c r="K87" s="141" t="str">
        <f>VLOOKUP(E87,VIP!$A$2:$O15126,6,0)</f>
        <v>NO</v>
      </c>
      <c r="L87" s="142" t="s">
        <v>2554</v>
      </c>
      <c r="M87" s="98" t="s">
        <v>2442</v>
      </c>
      <c r="N87" s="98" t="s">
        <v>2449</v>
      </c>
      <c r="O87" s="141" t="s">
        <v>2593</v>
      </c>
      <c r="P87" s="141"/>
      <c r="Q87" s="98" t="s">
        <v>2554</v>
      </c>
    </row>
    <row r="88" spans="1:17" s="116" customFormat="1" ht="18" x14ac:dyDescent="0.25">
      <c r="A88" s="141" t="str">
        <f>VLOOKUP(E88,'LISTADO ATM'!$A$2:$C$902,3,0)</f>
        <v>SUR</v>
      </c>
      <c r="B88" s="138">
        <v>3335967777</v>
      </c>
      <c r="C88" s="99">
        <v>44403.793796296297</v>
      </c>
      <c r="D88" s="99" t="s">
        <v>2465</v>
      </c>
      <c r="E88" s="133">
        <v>297</v>
      </c>
      <c r="F88" s="141" t="str">
        <f>VLOOKUP(E88,VIP!$A$2:$O14675,2,0)</f>
        <v>DRBR297</v>
      </c>
      <c r="G88" s="141" t="str">
        <f>VLOOKUP(E88,'LISTADO ATM'!$A$2:$B$901,2,0)</f>
        <v xml:space="preserve">ATM S/M Cadena Ocoa </v>
      </c>
      <c r="H88" s="141" t="str">
        <f>VLOOKUP(E88,VIP!$A$2:$O19636,7,FALSE)</f>
        <v>Si</v>
      </c>
      <c r="I88" s="141" t="str">
        <f>VLOOKUP(E88,VIP!$A$2:$O11601,8,FALSE)</f>
        <v>Si</v>
      </c>
      <c r="J88" s="141" t="str">
        <f>VLOOKUP(E88,VIP!$A$2:$O11551,8,FALSE)</f>
        <v>Si</v>
      </c>
      <c r="K88" s="141" t="str">
        <f>VLOOKUP(E88,VIP!$A$2:$O15125,6,0)</f>
        <v>NO</v>
      </c>
      <c r="L88" s="142" t="s">
        <v>2554</v>
      </c>
      <c r="M88" s="98" t="s">
        <v>2442</v>
      </c>
      <c r="N88" s="98" t="s">
        <v>2449</v>
      </c>
      <c r="O88" s="141" t="s">
        <v>2466</v>
      </c>
      <c r="P88" s="141"/>
      <c r="Q88" s="98" t="s">
        <v>2554</v>
      </c>
    </row>
    <row r="89" spans="1:17" s="116" customFormat="1" ht="18" x14ac:dyDescent="0.25">
      <c r="A89" s="141" t="str">
        <f>VLOOKUP(E89,'LISTADO ATM'!$A$2:$C$902,3,0)</f>
        <v>ESTE</v>
      </c>
      <c r="B89" s="138">
        <v>3335967778</v>
      </c>
      <c r="C89" s="99">
        <v>44403.795439814814</v>
      </c>
      <c r="D89" s="99" t="s">
        <v>2465</v>
      </c>
      <c r="E89" s="133">
        <v>386</v>
      </c>
      <c r="F89" s="141" t="str">
        <f>VLOOKUP(E89,VIP!$A$2:$O14674,2,0)</f>
        <v>DRBR386</v>
      </c>
      <c r="G89" s="141" t="str">
        <f>VLOOKUP(E89,'LISTADO ATM'!$A$2:$B$901,2,0)</f>
        <v xml:space="preserve">ATM Plaza Verón II </v>
      </c>
      <c r="H89" s="141" t="str">
        <f>VLOOKUP(E89,VIP!$A$2:$O19635,7,FALSE)</f>
        <v>Si</v>
      </c>
      <c r="I89" s="141" t="str">
        <f>VLOOKUP(E89,VIP!$A$2:$O11600,8,FALSE)</f>
        <v>Si</v>
      </c>
      <c r="J89" s="141" t="str">
        <f>VLOOKUP(E89,VIP!$A$2:$O11550,8,FALSE)</f>
        <v>Si</v>
      </c>
      <c r="K89" s="141" t="str">
        <f>VLOOKUP(E89,VIP!$A$2:$O15124,6,0)</f>
        <v>NO</v>
      </c>
      <c r="L89" s="142" t="s">
        <v>2554</v>
      </c>
      <c r="M89" s="98" t="s">
        <v>2442</v>
      </c>
      <c r="N89" s="98" t="s">
        <v>2449</v>
      </c>
      <c r="O89" s="141" t="s">
        <v>2466</v>
      </c>
      <c r="P89" s="141"/>
      <c r="Q89" s="98" t="s">
        <v>2554</v>
      </c>
    </row>
    <row r="90" spans="1:17" s="116" customFormat="1" ht="18" x14ac:dyDescent="0.25">
      <c r="A90" s="141" t="str">
        <f>VLOOKUP(E90,'LISTADO ATM'!$A$2:$C$902,3,0)</f>
        <v>DISTRITO NACIONAL</v>
      </c>
      <c r="B90" s="138">
        <v>3335967780</v>
      </c>
      <c r="C90" s="99">
        <v>44403.800486111111</v>
      </c>
      <c r="D90" s="99" t="s">
        <v>2465</v>
      </c>
      <c r="E90" s="133">
        <v>160</v>
      </c>
      <c r="F90" s="141" t="str">
        <f>VLOOKUP(E90,VIP!$A$2:$O14673,2,0)</f>
        <v>DRBR160</v>
      </c>
      <c r="G90" s="141" t="str">
        <f>VLOOKUP(E90,'LISTADO ATM'!$A$2:$B$901,2,0)</f>
        <v xml:space="preserve">ATM Oficina Herrera </v>
      </c>
      <c r="H90" s="141" t="str">
        <f>VLOOKUP(E90,VIP!$A$2:$O19634,7,FALSE)</f>
        <v>Si</v>
      </c>
      <c r="I90" s="141" t="str">
        <f>VLOOKUP(E90,VIP!$A$2:$O11599,8,FALSE)</f>
        <v>Si</v>
      </c>
      <c r="J90" s="141" t="str">
        <f>VLOOKUP(E90,VIP!$A$2:$O11549,8,FALSE)</f>
        <v>Si</v>
      </c>
      <c r="K90" s="141" t="str">
        <f>VLOOKUP(E90,VIP!$A$2:$O15123,6,0)</f>
        <v>NO</v>
      </c>
      <c r="L90" s="142" t="s">
        <v>2438</v>
      </c>
      <c r="M90" s="98" t="s">
        <v>2442</v>
      </c>
      <c r="N90" s="98" t="s">
        <v>2449</v>
      </c>
      <c r="O90" s="141" t="s">
        <v>2466</v>
      </c>
      <c r="P90" s="141"/>
      <c r="Q90" s="98" t="s">
        <v>2438</v>
      </c>
    </row>
    <row r="91" spans="1:17" s="116" customFormat="1" ht="18" x14ac:dyDescent="0.25">
      <c r="A91" s="141" t="str">
        <f>VLOOKUP(E91,'LISTADO ATM'!$A$2:$C$902,3,0)</f>
        <v>NORTE</v>
      </c>
      <c r="B91" s="138">
        <v>3335967801</v>
      </c>
      <c r="C91" s="99">
        <v>44403.840300925927</v>
      </c>
      <c r="D91" s="99" t="s">
        <v>2465</v>
      </c>
      <c r="E91" s="133">
        <v>288</v>
      </c>
      <c r="F91" s="141" t="str">
        <f>VLOOKUP(E91,VIP!$A$2:$O14726,2,0)</f>
        <v>DRBR288</v>
      </c>
      <c r="G91" s="141" t="str">
        <f>VLOOKUP(E91,'LISTADO ATM'!$A$2:$B$901,2,0)</f>
        <v xml:space="preserve">ATM Oficina Camino Real II (Puerto Plata) </v>
      </c>
      <c r="H91" s="141" t="str">
        <f>VLOOKUP(E91,VIP!$A$2:$O19687,7,FALSE)</f>
        <v>N/A</v>
      </c>
      <c r="I91" s="141" t="str">
        <f>VLOOKUP(E91,VIP!$A$2:$O11652,8,FALSE)</f>
        <v>N/A</v>
      </c>
      <c r="J91" s="141" t="str">
        <f>VLOOKUP(E91,VIP!$A$2:$O11602,8,FALSE)</f>
        <v>N/A</v>
      </c>
      <c r="K91" s="141" t="str">
        <f>VLOOKUP(E91,VIP!$A$2:$O15176,6,0)</f>
        <v>N/A</v>
      </c>
      <c r="L91" s="142" t="s">
        <v>2414</v>
      </c>
      <c r="M91" s="98" t="s">
        <v>2442</v>
      </c>
      <c r="N91" s="98" t="s">
        <v>2449</v>
      </c>
      <c r="O91" s="141" t="s">
        <v>2466</v>
      </c>
      <c r="P91" s="141"/>
      <c r="Q91" s="98" t="s">
        <v>2414</v>
      </c>
    </row>
    <row r="92" spans="1:17" s="116" customFormat="1" ht="18" x14ac:dyDescent="0.25">
      <c r="A92" s="141" t="str">
        <f>VLOOKUP(E92,'LISTADO ATM'!$A$2:$C$902,3,0)</f>
        <v>ESTE</v>
      </c>
      <c r="B92" s="138">
        <v>3335967816</v>
      </c>
      <c r="C92" s="99">
        <v>44403.917337962965</v>
      </c>
      <c r="D92" s="99" t="s">
        <v>2465</v>
      </c>
      <c r="E92" s="133">
        <v>963</v>
      </c>
      <c r="F92" s="141" t="str">
        <f>VLOOKUP(E92,VIP!$A$2:$O14725,2,0)</f>
        <v>DRBR963</v>
      </c>
      <c r="G92" s="141" t="str">
        <f>VLOOKUP(E92,'LISTADO ATM'!$A$2:$B$901,2,0)</f>
        <v xml:space="preserve">ATM Multiplaza La Romana </v>
      </c>
      <c r="H92" s="141" t="str">
        <f>VLOOKUP(E92,VIP!$A$2:$O19686,7,FALSE)</f>
        <v>Si</v>
      </c>
      <c r="I92" s="141" t="str">
        <f>VLOOKUP(E92,VIP!$A$2:$O11651,8,FALSE)</f>
        <v>Si</v>
      </c>
      <c r="J92" s="141" t="str">
        <f>VLOOKUP(E92,VIP!$A$2:$O11601,8,FALSE)</f>
        <v>Si</v>
      </c>
      <c r="K92" s="141" t="str">
        <f>VLOOKUP(E92,VIP!$A$2:$O15175,6,0)</f>
        <v>NO</v>
      </c>
      <c r="L92" s="142" t="s">
        <v>2414</v>
      </c>
      <c r="M92" s="98" t="s">
        <v>2442</v>
      </c>
      <c r="N92" s="98" t="s">
        <v>2449</v>
      </c>
      <c r="O92" s="141" t="s">
        <v>2466</v>
      </c>
      <c r="P92" s="141"/>
      <c r="Q92" s="98" t="s">
        <v>2414</v>
      </c>
    </row>
    <row r="93" spans="1:17" s="116" customFormat="1" ht="18" x14ac:dyDescent="0.25">
      <c r="A93" s="141" t="str">
        <f>VLOOKUP(E93,'LISTADO ATM'!$A$2:$C$902,3,0)</f>
        <v>DISTRITO NACIONAL</v>
      </c>
      <c r="B93" s="138">
        <v>3335967817</v>
      </c>
      <c r="C93" s="99">
        <v>44403.918749999997</v>
      </c>
      <c r="D93" s="99" t="s">
        <v>2445</v>
      </c>
      <c r="E93" s="133">
        <v>955</v>
      </c>
      <c r="F93" s="141" t="str">
        <f>VLOOKUP(E93,VIP!$A$2:$O14724,2,0)</f>
        <v>DRBR955</v>
      </c>
      <c r="G93" s="141" t="str">
        <f>VLOOKUP(E93,'LISTADO ATM'!$A$2:$B$901,2,0)</f>
        <v xml:space="preserve">ATM Oficina Americana Independencia II </v>
      </c>
      <c r="H93" s="141" t="str">
        <f>VLOOKUP(E93,VIP!$A$2:$O19685,7,FALSE)</f>
        <v>Si</v>
      </c>
      <c r="I93" s="141" t="str">
        <f>VLOOKUP(E93,VIP!$A$2:$O11650,8,FALSE)</f>
        <v>Si</v>
      </c>
      <c r="J93" s="141" t="str">
        <f>VLOOKUP(E93,VIP!$A$2:$O11600,8,FALSE)</f>
        <v>Si</v>
      </c>
      <c r="K93" s="141" t="str">
        <f>VLOOKUP(E93,VIP!$A$2:$O15174,6,0)</f>
        <v>NO</v>
      </c>
      <c r="L93" s="142" t="s">
        <v>2414</v>
      </c>
      <c r="M93" s="98" t="s">
        <v>2442</v>
      </c>
      <c r="N93" s="98" t="s">
        <v>2449</v>
      </c>
      <c r="O93" s="141" t="s">
        <v>2450</v>
      </c>
      <c r="P93" s="141"/>
      <c r="Q93" s="98" t="s">
        <v>2414</v>
      </c>
    </row>
    <row r="94" spans="1:17" s="116" customFormat="1" ht="18" x14ac:dyDescent="0.25">
      <c r="A94" s="141" t="str">
        <f>VLOOKUP(E94,'LISTADO ATM'!$A$2:$C$902,3,0)</f>
        <v>ESTE</v>
      </c>
      <c r="B94" s="138">
        <v>3335967818</v>
      </c>
      <c r="C94" s="99">
        <v>44403.919953703706</v>
      </c>
      <c r="D94" s="99" t="s">
        <v>2465</v>
      </c>
      <c r="E94" s="133">
        <v>609</v>
      </c>
      <c r="F94" s="141" t="str">
        <f>VLOOKUP(E94,VIP!$A$2:$O14723,2,0)</f>
        <v>DRBR120</v>
      </c>
      <c r="G94" s="141" t="str">
        <f>VLOOKUP(E94,'LISTADO ATM'!$A$2:$B$901,2,0)</f>
        <v xml:space="preserve">ATM S/M Jumbo (San Pedro) </v>
      </c>
      <c r="H94" s="141" t="str">
        <f>VLOOKUP(E94,VIP!$A$2:$O19684,7,FALSE)</f>
        <v>Si</v>
      </c>
      <c r="I94" s="141" t="str">
        <f>VLOOKUP(E94,VIP!$A$2:$O11649,8,FALSE)</f>
        <v>Si</v>
      </c>
      <c r="J94" s="141" t="str">
        <f>VLOOKUP(E94,VIP!$A$2:$O11599,8,FALSE)</f>
        <v>Si</v>
      </c>
      <c r="K94" s="141" t="str">
        <f>VLOOKUP(E94,VIP!$A$2:$O15173,6,0)</f>
        <v>NO</v>
      </c>
      <c r="L94" s="142" t="s">
        <v>2414</v>
      </c>
      <c r="M94" s="98" t="s">
        <v>2442</v>
      </c>
      <c r="N94" s="98" t="s">
        <v>2449</v>
      </c>
      <c r="O94" s="141" t="s">
        <v>2466</v>
      </c>
      <c r="P94" s="141"/>
      <c r="Q94" s="98" t="s">
        <v>2414</v>
      </c>
    </row>
    <row r="95" spans="1:17" s="116" customFormat="1" ht="18" x14ac:dyDescent="0.25">
      <c r="A95" s="141" t="str">
        <f>VLOOKUP(E95,'LISTADO ATM'!$A$2:$C$902,3,0)</f>
        <v>NORTE</v>
      </c>
      <c r="B95" s="138">
        <v>3335967819</v>
      </c>
      <c r="C95" s="99">
        <v>44403.922523148147</v>
      </c>
      <c r="D95" s="99" t="s">
        <v>2177</v>
      </c>
      <c r="E95" s="133">
        <v>144</v>
      </c>
      <c r="F95" s="141" t="str">
        <f>VLOOKUP(E95,VIP!$A$2:$O14722,2,0)</f>
        <v>DRBR144</v>
      </c>
      <c r="G95" s="141" t="str">
        <f>VLOOKUP(E95,'LISTADO ATM'!$A$2:$B$901,2,0)</f>
        <v xml:space="preserve">ATM Oficina Villa Altagracia </v>
      </c>
      <c r="H95" s="141" t="str">
        <f>VLOOKUP(E95,VIP!$A$2:$O19683,7,FALSE)</f>
        <v>Si</v>
      </c>
      <c r="I95" s="141" t="str">
        <f>VLOOKUP(E95,VIP!$A$2:$O11648,8,FALSE)</f>
        <v>Si</v>
      </c>
      <c r="J95" s="141" t="str">
        <f>VLOOKUP(E95,VIP!$A$2:$O11598,8,FALSE)</f>
        <v>Si</v>
      </c>
      <c r="K95" s="141" t="str">
        <f>VLOOKUP(E95,VIP!$A$2:$O15172,6,0)</f>
        <v>SI</v>
      </c>
      <c r="L95" s="142" t="s">
        <v>2216</v>
      </c>
      <c r="M95" s="98" t="s">
        <v>2442</v>
      </c>
      <c r="N95" s="98" t="s">
        <v>2449</v>
      </c>
      <c r="O95" s="141" t="s">
        <v>2451</v>
      </c>
      <c r="P95" s="141"/>
      <c r="Q95" s="98" t="s">
        <v>2216</v>
      </c>
    </row>
    <row r="96" spans="1:17" s="116" customFormat="1" ht="18" x14ac:dyDescent="0.25">
      <c r="A96" s="141" t="str">
        <f>VLOOKUP(E96,'LISTADO ATM'!$A$2:$C$902,3,0)</f>
        <v>NORTE</v>
      </c>
      <c r="B96" s="138">
        <v>3335967820</v>
      </c>
      <c r="C96" s="99">
        <v>44403.923333333332</v>
      </c>
      <c r="D96" s="99" t="s">
        <v>2177</v>
      </c>
      <c r="E96" s="133">
        <v>92</v>
      </c>
      <c r="F96" s="141" t="str">
        <f>VLOOKUP(E96,VIP!$A$2:$O14721,2,0)</f>
        <v>DRBR092</v>
      </c>
      <c r="G96" s="141" t="str">
        <f>VLOOKUP(E96,'LISTADO ATM'!$A$2:$B$901,2,0)</f>
        <v xml:space="preserve">ATM Oficina Salcedo </v>
      </c>
      <c r="H96" s="141" t="str">
        <f>VLOOKUP(E96,VIP!$A$2:$O19682,7,FALSE)</f>
        <v>Si</v>
      </c>
      <c r="I96" s="141" t="str">
        <f>VLOOKUP(E96,VIP!$A$2:$O11647,8,FALSE)</f>
        <v>Si</v>
      </c>
      <c r="J96" s="141" t="str">
        <f>VLOOKUP(E96,VIP!$A$2:$O11597,8,FALSE)</f>
        <v>Si</v>
      </c>
      <c r="K96" s="141" t="str">
        <f>VLOOKUP(E96,VIP!$A$2:$O15171,6,0)</f>
        <v>SI</v>
      </c>
      <c r="L96" s="142" t="s">
        <v>2216</v>
      </c>
      <c r="M96" s="98" t="s">
        <v>2442</v>
      </c>
      <c r="N96" s="98" t="s">
        <v>2449</v>
      </c>
      <c r="O96" s="141" t="s">
        <v>2451</v>
      </c>
      <c r="P96" s="141"/>
      <c r="Q96" s="98" t="s">
        <v>2216</v>
      </c>
    </row>
    <row r="97" spans="1:17" s="116" customFormat="1" ht="18" x14ac:dyDescent="0.25">
      <c r="A97" s="141" t="str">
        <f>VLOOKUP(E97,'LISTADO ATM'!$A$2:$C$902,3,0)</f>
        <v>DISTRITO NACIONAL</v>
      </c>
      <c r="B97" s="138">
        <v>3335967821</v>
      </c>
      <c r="C97" s="99">
        <v>44403.924293981479</v>
      </c>
      <c r="D97" s="99" t="s">
        <v>2177</v>
      </c>
      <c r="E97" s="133">
        <v>298</v>
      </c>
      <c r="F97" s="141" t="str">
        <f>VLOOKUP(E97,VIP!$A$2:$O14720,2,0)</f>
        <v>DRBR298</v>
      </c>
      <c r="G97" s="141" t="str">
        <f>VLOOKUP(E97,'LISTADO ATM'!$A$2:$B$901,2,0)</f>
        <v xml:space="preserve">ATM S/M Aprezio Engombe </v>
      </c>
      <c r="H97" s="141" t="str">
        <f>VLOOKUP(E97,VIP!$A$2:$O19681,7,FALSE)</f>
        <v>Si</v>
      </c>
      <c r="I97" s="141" t="str">
        <f>VLOOKUP(E97,VIP!$A$2:$O11646,8,FALSE)</f>
        <v>Si</v>
      </c>
      <c r="J97" s="141" t="str">
        <f>VLOOKUP(E97,VIP!$A$2:$O11596,8,FALSE)</f>
        <v>Si</v>
      </c>
      <c r="K97" s="141" t="str">
        <f>VLOOKUP(E97,VIP!$A$2:$O15170,6,0)</f>
        <v>NO</v>
      </c>
      <c r="L97" s="142" t="s">
        <v>2216</v>
      </c>
      <c r="M97" s="98" t="s">
        <v>2442</v>
      </c>
      <c r="N97" s="98" t="s">
        <v>2449</v>
      </c>
      <c r="O97" s="141" t="s">
        <v>2451</v>
      </c>
      <c r="P97" s="141"/>
      <c r="Q97" s="98" t="s">
        <v>2216</v>
      </c>
    </row>
    <row r="98" spans="1:17" s="116" customFormat="1" ht="18" x14ac:dyDescent="0.25">
      <c r="A98" s="141" t="str">
        <f>VLOOKUP(E98,'LISTADO ATM'!$A$2:$C$902,3,0)</f>
        <v>ESTE</v>
      </c>
      <c r="B98" s="138">
        <v>3335967822</v>
      </c>
      <c r="C98" s="99">
        <v>44403.925254629627</v>
      </c>
      <c r="D98" s="99" t="s">
        <v>2465</v>
      </c>
      <c r="E98" s="133">
        <v>844</v>
      </c>
      <c r="F98" s="141" t="str">
        <f>VLOOKUP(E98,VIP!$A$2:$O14719,2,0)</f>
        <v>DRBR844</v>
      </c>
      <c r="G98" s="141" t="str">
        <f>VLOOKUP(E98,'LISTADO ATM'!$A$2:$B$901,2,0)</f>
        <v xml:space="preserve">ATM San Juan Shopping Center (Bávaro) </v>
      </c>
      <c r="H98" s="141" t="str">
        <f>VLOOKUP(E98,VIP!$A$2:$O19680,7,FALSE)</f>
        <v>Si</v>
      </c>
      <c r="I98" s="141" t="str">
        <f>VLOOKUP(E98,VIP!$A$2:$O11645,8,FALSE)</f>
        <v>Si</v>
      </c>
      <c r="J98" s="141" t="str">
        <f>VLOOKUP(E98,VIP!$A$2:$O11595,8,FALSE)</f>
        <v>Si</v>
      </c>
      <c r="K98" s="141" t="str">
        <f>VLOOKUP(E98,VIP!$A$2:$O15169,6,0)</f>
        <v>NO</v>
      </c>
      <c r="L98" s="142" t="s">
        <v>2438</v>
      </c>
      <c r="M98" s="98" t="s">
        <v>2442</v>
      </c>
      <c r="N98" s="98" t="s">
        <v>2449</v>
      </c>
      <c r="O98" s="141" t="s">
        <v>2466</v>
      </c>
      <c r="P98" s="141"/>
      <c r="Q98" s="98" t="s">
        <v>2438</v>
      </c>
    </row>
    <row r="99" spans="1:17" s="116" customFormat="1" ht="18" x14ac:dyDescent="0.25">
      <c r="A99" s="141" t="str">
        <f>VLOOKUP(E99,'LISTADO ATM'!$A$2:$C$902,3,0)</f>
        <v>NORTE</v>
      </c>
      <c r="B99" s="138">
        <v>3335967823</v>
      </c>
      <c r="C99" s="99">
        <v>44403.927060185182</v>
      </c>
      <c r="D99" s="99" t="s">
        <v>2465</v>
      </c>
      <c r="E99" s="133">
        <v>774</v>
      </c>
      <c r="F99" s="141" t="str">
        <f>VLOOKUP(E99,VIP!$A$2:$O14718,2,0)</f>
        <v>DRBR061</v>
      </c>
      <c r="G99" s="141" t="str">
        <f>VLOOKUP(E99,'LISTADO ATM'!$A$2:$B$901,2,0)</f>
        <v xml:space="preserve">ATM Oficina Montecristi </v>
      </c>
      <c r="H99" s="141" t="str">
        <f>VLOOKUP(E99,VIP!$A$2:$O19679,7,FALSE)</f>
        <v>Si</v>
      </c>
      <c r="I99" s="141" t="str">
        <f>VLOOKUP(E99,VIP!$A$2:$O11644,8,FALSE)</f>
        <v>Si</v>
      </c>
      <c r="J99" s="141" t="str">
        <f>VLOOKUP(E99,VIP!$A$2:$O11594,8,FALSE)</f>
        <v>Si</v>
      </c>
      <c r="K99" s="141" t="str">
        <f>VLOOKUP(E99,VIP!$A$2:$O15168,6,0)</f>
        <v>NO</v>
      </c>
      <c r="L99" s="142" t="s">
        <v>2414</v>
      </c>
      <c r="M99" s="98" t="s">
        <v>2442</v>
      </c>
      <c r="N99" s="98" t="s">
        <v>2449</v>
      </c>
      <c r="O99" s="141" t="s">
        <v>2466</v>
      </c>
      <c r="P99" s="141"/>
      <c r="Q99" s="98" t="s">
        <v>2414</v>
      </c>
    </row>
    <row r="100" spans="1:17" ht="18" x14ac:dyDescent="0.25">
      <c r="A100" s="141" t="str">
        <f>VLOOKUP(E100,'LISTADO ATM'!$A$2:$C$902,3,0)</f>
        <v>SUR</v>
      </c>
      <c r="B100" s="138">
        <v>3335967824</v>
      </c>
      <c r="C100" s="99">
        <v>44403.928506944445</v>
      </c>
      <c r="D100" s="99" t="s">
        <v>2465</v>
      </c>
      <c r="E100" s="133">
        <v>699</v>
      </c>
      <c r="F100" s="141" t="str">
        <f>VLOOKUP(E100,VIP!$A$2:$O14717,2,0)</f>
        <v>DRBR699</v>
      </c>
      <c r="G100" s="141" t="str">
        <f>VLOOKUP(E100,'LISTADO ATM'!$A$2:$B$901,2,0)</f>
        <v>ATM S/M Bravo Bani</v>
      </c>
      <c r="H100" s="141" t="str">
        <f>VLOOKUP(E100,VIP!$A$2:$O19678,7,FALSE)</f>
        <v>NO</v>
      </c>
      <c r="I100" s="141" t="str">
        <f>VLOOKUP(E100,VIP!$A$2:$O11643,8,FALSE)</f>
        <v>SI</v>
      </c>
      <c r="J100" s="141" t="str">
        <f>VLOOKUP(E100,VIP!$A$2:$O11593,8,FALSE)</f>
        <v>SI</v>
      </c>
      <c r="K100" s="141" t="str">
        <f>VLOOKUP(E100,VIP!$A$2:$O15167,6,0)</f>
        <v>NO</v>
      </c>
      <c r="L100" s="142" t="s">
        <v>2414</v>
      </c>
      <c r="M100" s="98" t="s">
        <v>2442</v>
      </c>
      <c r="N100" s="98" t="s">
        <v>2449</v>
      </c>
      <c r="O100" s="141" t="s">
        <v>2466</v>
      </c>
      <c r="P100" s="141"/>
      <c r="Q100" s="98" t="s">
        <v>2414</v>
      </c>
    </row>
    <row r="101" spans="1:17" ht="18" x14ac:dyDescent="0.25">
      <c r="A101" s="141" t="str">
        <f>VLOOKUP(E101,'LISTADO ATM'!$A$2:$C$902,3,0)</f>
        <v>NORTE</v>
      </c>
      <c r="B101" s="138">
        <v>3335967825</v>
      </c>
      <c r="C101" s="99">
        <v>44403.930266203701</v>
      </c>
      <c r="D101" s="99" t="s">
        <v>2590</v>
      </c>
      <c r="E101" s="133">
        <v>511</v>
      </c>
      <c r="F101" s="141" t="str">
        <f>VLOOKUP(E101,VIP!$A$2:$O14716,2,0)</f>
        <v>DRBR511</v>
      </c>
      <c r="G101" s="141" t="str">
        <f>VLOOKUP(E101,'LISTADO ATM'!$A$2:$B$901,2,0)</f>
        <v xml:space="preserve">ATM UNP Río San Juan (Nagua) </v>
      </c>
      <c r="H101" s="141" t="str">
        <f>VLOOKUP(E101,VIP!$A$2:$O19677,7,FALSE)</f>
        <v>Si</v>
      </c>
      <c r="I101" s="141" t="str">
        <f>VLOOKUP(E101,VIP!$A$2:$O11642,8,FALSE)</f>
        <v>Si</v>
      </c>
      <c r="J101" s="141" t="str">
        <f>VLOOKUP(E101,VIP!$A$2:$O11592,8,FALSE)</f>
        <v>Si</v>
      </c>
      <c r="K101" s="141" t="str">
        <f>VLOOKUP(E101,VIP!$A$2:$O15166,6,0)</f>
        <v>NO</v>
      </c>
      <c r="L101" s="142" t="s">
        <v>2414</v>
      </c>
      <c r="M101" s="98" t="s">
        <v>2442</v>
      </c>
      <c r="N101" s="98" t="s">
        <v>2449</v>
      </c>
      <c r="O101" s="141" t="s">
        <v>2593</v>
      </c>
      <c r="P101" s="141"/>
      <c r="Q101" s="98" t="s">
        <v>2414</v>
      </c>
    </row>
    <row r="102" spans="1:17" ht="18" x14ac:dyDescent="0.25">
      <c r="A102" s="141" t="str">
        <f>VLOOKUP(E102,'LISTADO ATM'!$A$2:$C$902,3,0)</f>
        <v>SUR</v>
      </c>
      <c r="B102" s="138">
        <v>3335967826</v>
      </c>
      <c r="C102" s="99">
        <v>44403.931481481479</v>
      </c>
      <c r="D102" s="99" t="s">
        <v>2465</v>
      </c>
      <c r="E102" s="133">
        <v>182</v>
      </c>
      <c r="F102" s="141" t="str">
        <f>VLOOKUP(E102,VIP!$A$2:$O14715,2,0)</f>
        <v>DRBR182</v>
      </c>
      <c r="G102" s="141" t="str">
        <f>VLOOKUP(E102,'LISTADO ATM'!$A$2:$B$901,2,0)</f>
        <v xml:space="preserve">ATM Barahona Comb </v>
      </c>
      <c r="H102" s="141" t="str">
        <f>VLOOKUP(E102,VIP!$A$2:$O19676,7,FALSE)</f>
        <v>Si</v>
      </c>
      <c r="I102" s="141" t="str">
        <f>VLOOKUP(E102,VIP!$A$2:$O11641,8,FALSE)</f>
        <v>Si</v>
      </c>
      <c r="J102" s="141" t="str">
        <f>VLOOKUP(E102,VIP!$A$2:$O11591,8,FALSE)</f>
        <v>Si</v>
      </c>
      <c r="K102" s="141" t="str">
        <f>VLOOKUP(E102,VIP!$A$2:$O15165,6,0)</f>
        <v>NO</v>
      </c>
      <c r="L102" s="142" t="s">
        <v>2414</v>
      </c>
      <c r="M102" s="98" t="s">
        <v>2442</v>
      </c>
      <c r="N102" s="98" t="s">
        <v>2449</v>
      </c>
      <c r="O102" s="141" t="s">
        <v>2466</v>
      </c>
      <c r="P102" s="141"/>
      <c r="Q102" s="98" t="s">
        <v>2414</v>
      </c>
    </row>
    <row r="103" spans="1:17" ht="18" x14ac:dyDescent="0.25">
      <c r="A103" s="141" t="str">
        <f>VLOOKUP(E103,'LISTADO ATM'!$A$2:$C$902,3,0)</f>
        <v>NORTE</v>
      </c>
      <c r="B103" s="138" t="s">
        <v>2638</v>
      </c>
      <c r="C103" s="99">
        <v>44403.989641203705</v>
      </c>
      <c r="D103" s="99" t="s">
        <v>2178</v>
      </c>
      <c r="E103" s="133">
        <v>937</v>
      </c>
      <c r="F103" s="141" t="str">
        <f>VLOOKUP(E103,VIP!$A$2:$O14717,2,0)</f>
        <v>DRBR937</v>
      </c>
      <c r="G103" s="141" t="str">
        <f>VLOOKUP(E103,'LISTADO ATM'!$A$2:$B$901,2,0)</f>
        <v xml:space="preserve">ATM Autobanco Oficina La Vega II </v>
      </c>
      <c r="H103" s="141" t="str">
        <f>VLOOKUP(E103,VIP!$A$2:$O19678,7,FALSE)</f>
        <v>Si</v>
      </c>
      <c r="I103" s="141" t="str">
        <f>VLOOKUP(E103,VIP!$A$2:$O11643,8,FALSE)</f>
        <v>Si</v>
      </c>
      <c r="J103" s="141" t="str">
        <f>VLOOKUP(E103,VIP!$A$2:$O11593,8,FALSE)</f>
        <v>Si</v>
      </c>
      <c r="K103" s="141" t="str">
        <f>VLOOKUP(E103,VIP!$A$2:$O15167,6,0)</f>
        <v>NO</v>
      </c>
      <c r="L103" s="142" t="s">
        <v>2643</v>
      </c>
      <c r="M103" s="98" t="s">
        <v>2442</v>
      </c>
      <c r="N103" s="98" t="s">
        <v>2449</v>
      </c>
      <c r="O103" s="141" t="s">
        <v>2578</v>
      </c>
      <c r="P103" s="141"/>
      <c r="Q103" s="98" t="s">
        <v>2643</v>
      </c>
    </row>
    <row r="104" spans="1:17" ht="18" x14ac:dyDescent="0.25">
      <c r="A104" s="141" t="str">
        <f>VLOOKUP(E104,'LISTADO ATM'!$A$2:$C$902,3,0)</f>
        <v>DISTRITO NACIONAL</v>
      </c>
      <c r="B104" s="138" t="s">
        <v>2639</v>
      </c>
      <c r="C104" s="99">
        <v>44403.990312499998</v>
      </c>
      <c r="D104" s="99" t="s">
        <v>2177</v>
      </c>
      <c r="E104" s="133">
        <v>13</v>
      </c>
      <c r="F104" s="141" t="str">
        <f>VLOOKUP(E104,VIP!$A$2:$O14718,2,0)</f>
        <v>DRBR013</v>
      </c>
      <c r="G104" s="141" t="str">
        <f>VLOOKUP(E104,'LISTADO ATM'!$A$2:$B$901,2,0)</f>
        <v xml:space="preserve">ATM CDEEE </v>
      </c>
      <c r="H104" s="141" t="str">
        <f>VLOOKUP(E104,VIP!$A$2:$O19679,7,FALSE)</f>
        <v>Si</v>
      </c>
      <c r="I104" s="141" t="str">
        <f>VLOOKUP(E104,VIP!$A$2:$O11644,8,FALSE)</f>
        <v>Si</v>
      </c>
      <c r="J104" s="141" t="str">
        <f>VLOOKUP(E104,VIP!$A$2:$O11594,8,FALSE)</f>
        <v>Si</v>
      </c>
      <c r="K104" s="141" t="str">
        <f>VLOOKUP(E104,VIP!$A$2:$O15168,6,0)</f>
        <v>NO</v>
      </c>
      <c r="L104" s="142" t="s">
        <v>2643</v>
      </c>
      <c r="M104" s="98" t="s">
        <v>2442</v>
      </c>
      <c r="N104" s="98" t="s">
        <v>2449</v>
      </c>
      <c r="O104" s="141" t="s">
        <v>2451</v>
      </c>
      <c r="P104" s="141"/>
      <c r="Q104" s="98" t="s">
        <v>2643</v>
      </c>
    </row>
    <row r="105" spans="1:17" ht="18" x14ac:dyDescent="0.25">
      <c r="A105" s="141" t="str">
        <f>VLOOKUP(E105,'LISTADO ATM'!$A$2:$C$902,3,0)</f>
        <v>DISTRITO NACIONAL</v>
      </c>
      <c r="B105" s="138" t="s">
        <v>2640</v>
      </c>
      <c r="C105" s="99">
        <v>44403.995995370373</v>
      </c>
      <c r="D105" s="99" t="s">
        <v>2177</v>
      </c>
      <c r="E105" s="133">
        <v>23</v>
      </c>
      <c r="F105" s="141" t="str">
        <f>VLOOKUP(E105,VIP!$A$2:$O14719,2,0)</f>
        <v>DRBR023</v>
      </c>
      <c r="G105" s="141" t="str">
        <f>VLOOKUP(E105,'LISTADO ATM'!$A$2:$B$901,2,0)</f>
        <v xml:space="preserve">ATM Oficina México </v>
      </c>
      <c r="H105" s="141" t="str">
        <f>VLOOKUP(E105,VIP!$A$2:$O19680,7,FALSE)</f>
        <v>Si</v>
      </c>
      <c r="I105" s="141" t="str">
        <f>VLOOKUP(E105,VIP!$A$2:$O11645,8,FALSE)</f>
        <v>Si</v>
      </c>
      <c r="J105" s="141" t="str">
        <f>VLOOKUP(E105,VIP!$A$2:$O11595,8,FALSE)</f>
        <v>Si</v>
      </c>
      <c r="K105" s="141" t="str">
        <f>VLOOKUP(E105,VIP!$A$2:$O15169,6,0)</f>
        <v>NO</v>
      </c>
      <c r="L105" s="142" t="s">
        <v>2461</v>
      </c>
      <c r="M105" s="98" t="s">
        <v>2442</v>
      </c>
      <c r="N105" s="98" t="s">
        <v>2449</v>
      </c>
      <c r="O105" s="141" t="s">
        <v>2451</v>
      </c>
      <c r="P105" s="141"/>
      <c r="Q105" s="98" t="s">
        <v>2461</v>
      </c>
    </row>
    <row r="106" spans="1:17" ht="18" x14ac:dyDescent="0.25">
      <c r="A106" s="141" t="str">
        <f>VLOOKUP(E106,'LISTADO ATM'!$A$2:$C$902,3,0)</f>
        <v>ESTE</v>
      </c>
      <c r="B106" s="138" t="s">
        <v>2641</v>
      </c>
      <c r="C106" s="99">
        <v>44404.23847222222</v>
      </c>
      <c r="D106" s="99" t="s">
        <v>2177</v>
      </c>
      <c r="E106" s="133">
        <v>213</v>
      </c>
      <c r="F106" s="141" t="str">
        <f>VLOOKUP(E106,VIP!$A$2:$O14721,2,0)</f>
        <v>DRBR213</v>
      </c>
      <c r="G106" s="141" t="str">
        <f>VLOOKUP(E106,'LISTADO ATM'!$A$2:$B$901,2,0)</f>
        <v xml:space="preserve">ATM Almacenes Iberia (La Romana) </v>
      </c>
      <c r="H106" s="141" t="str">
        <f>VLOOKUP(E106,VIP!$A$2:$O19682,7,FALSE)</f>
        <v>Si</v>
      </c>
      <c r="I106" s="141" t="str">
        <f>VLOOKUP(E106,VIP!$A$2:$O11647,8,FALSE)</f>
        <v>Si</v>
      </c>
      <c r="J106" s="141" t="str">
        <f>VLOOKUP(E106,VIP!$A$2:$O11597,8,FALSE)</f>
        <v>Si</v>
      </c>
      <c r="K106" s="141" t="str">
        <f>VLOOKUP(E106,VIP!$A$2:$O15171,6,0)</f>
        <v>NO</v>
      </c>
      <c r="L106" s="142" t="s">
        <v>2242</v>
      </c>
      <c r="M106" s="98" t="s">
        <v>2442</v>
      </c>
      <c r="N106" s="98" t="s">
        <v>2449</v>
      </c>
      <c r="O106" s="141" t="s">
        <v>2451</v>
      </c>
      <c r="P106" s="141"/>
      <c r="Q106" s="98" t="s">
        <v>2242</v>
      </c>
    </row>
    <row r="107" spans="1:17" s="212" customFormat="1" ht="18" x14ac:dyDescent="0.25">
      <c r="A107" s="214" t="str">
        <f>VLOOKUP(E107,'LISTADO ATM'!$A$2:$C$902,3,0)</f>
        <v>DISTRITO NACIONAL</v>
      </c>
      <c r="B107" s="138" t="s">
        <v>2645</v>
      </c>
      <c r="C107" s="99">
        <v>44404.344409722224</v>
      </c>
      <c r="D107" s="99" t="s">
        <v>2445</v>
      </c>
      <c r="E107" s="213">
        <v>976</v>
      </c>
      <c r="F107" s="214" t="str">
        <f>VLOOKUP(E107,VIP!$A$2:$O14722,2,0)</f>
        <v>DRBR24W</v>
      </c>
      <c r="G107" s="214" t="str">
        <f>VLOOKUP(E107,'LISTADO ATM'!$A$2:$B$901,2,0)</f>
        <v xml:space="preserve">ATM Oficina Diamond Plaza I </v>
      </c>
      <c r="H107" s="214" t="str">
        <f>VLOOKUP(E107,VIP!$A$2:$O19683,7,FALSE)</f>
        <v>Si</v>
      </c>
      <c r="I107" s="214" t="str">
        <f>VLOOKUP(E107,VIP!$A$2:$O11648,8,FALSE)</f>
        <v>Si</v>
      </c>
      <c r="J107" s="214" t="str">
        <f>VLOOKUP(E107,VIP!$A$2:$O11598,8,FALSE)</f>
        <v>Si</v>
      </c>
      <c r="K107" s="214" t="str">
        <f>VLOOKUP(E107,VIP!$A$2:$O15172,6,0)</f>
        <v>NO</v>
      </c>
      <c r="L107" s="215" t="s">
        <v>2414</v>
      </c>
      <c r="M107" s="98" t="s">
        <v>2442</v>
      </c>
      <c r="N107" s="98" t="s">
        <v>2449</v>
      </c>
      <c r="O107" s="214" t="s">
        <v>2450</v>
      </c>
      <c r="P107" s="214"/>
      <c r="Q107" s="98" t="s">
        <v>2414</v>
      </c>
    </row>
    <row r="108" spans="1:17" s="212" customFormat="1" ht="18" x14ac:dyDescent="0.25">
      <c r="A108" s="214" t="str">
        <f>VLOOKUP(E108,'LISTADO ATM'!$A$2:$C$902,3,0)</f>
        <v>SUR</v>
      </c>
      <c r="B108" s="138" t="s">
        <v>2646</v>
      </c>
      <c r="C108" s="99">
        <v>44404.342650462961</v>
      </c>
      <c r="D108" s="99" t="s">
        <v>2177</v>
      </c>
      <c r="E108" s="213">
        <v>252</v>
      </c>
      <c r="F108" s="214" t="str">
        <f>VLOOKUP(E108,VIP!$A$2:$O14723,2,0)</f>
        <v>DRBR252</v>
      </c>
      <c r="G108" s="214" t="str">
        <f>VLOOKUP(E108,'LISTADO ATM'!$A$2:$B$901,2,0)</f>
        <v xml:space="preserve">ATM Banco Agrícola (Barahona) </v>
      </c>
      <c r="H108" s="214" t="str">
        <f>VLOOKUP(E108,VIP!$A$2:$O19684,7,FALSE)</f>
        <v>Si</v>
      </c>
      <c r="I108" s="214" t="str">
        <f>VLOOKUP(E108,VIP!$A$2:$O11649,8,FALSE)</f>
        <v>Si</v>
      </c>
      <c r="J108" s="214" t="str">
        <f>VLOOKUP(E108,VIP!$A$2:$O11599,8,FALSE)</f>
        <v>Si</v>
      </c>
      <c r="K108" s="214" t="str">
        <f>VLOOKUP(E108,VIP!$A$2:$O15173,6,0)</f>
        <v>NO</v>
      </c>
      <c r="L108" s="215" t="s">
        <v>2216</v>
      </c>
      <c r="M108" s="98" t="s">
        <v>2442</v>
      </c>
      <c r="N108" s="98" t="s">
        <v>2449</v>
      </c>
      <c r="O108" s="214" t="s">
        <v>2451</v>
      </c>
      <c r="P108" s="214"/>
      <c r="Q108" s="98" t="s">
        <v>2216</v>
      </c>
    </row>
    <row r="109" spans="1:17" s="212" customFormat="1" ht="18" x14ac:dyDescent="0.25">
      <c r="A109" s="214" t="str">
        <f>VLOOKUP(E109,'LISTADO ATM'!$A$2:$C$902,3,0)</f>
        <v>DISTRITO NACIONAL</v>
      </c>
      <c r="B109" s="138" t="s">
        <v>2647</v>
      </c>
      <c r="C109" s="99">
        <v>44404.334305555552</v>
      </c>
      <c r="D109" s="99" t="s">
        <v>2177</v>
      </c>
      <c r="E109" s="213">
        <v>453</v>
      </c>
      <c r="F109" s="214" t="str">
        <f>VLOOKUP(E109,VIP!$A$2:$O14724,2,0)</f>
        <v>DRBR453</v>
      </c>
      <c r="G109" s="214" t="str">
        <f>VLOOKUP(E109,'LISTADO ATM'!$A$2:$B$901,2,0)</f>
        <v xml:space="preserve">ATM Autobanco Sarasota II </v>
      </c>
      <c r="H109" s="214" t="str">
        <f>VLOOKUP(E109,VIP!$A$2:$O19685,7,FALSE)</f>
        <v>Si</v>
      </c>
      <c r="I109" s="214" t="str">
        <f>VLOOKUP(E109,VIP!$A$2:$O11650,8,FALSE)</f>
        <v>Si</v>
      </c>
      <c r="J109" s="214" t="str">
        <f>VLOOKUP(E109,VIP!$A$2:$O11600,8,FALSE)</f>
        <v>Si</v>
      </c>
      <c r="K109" s="214" t="str">
        <f>VLOOKUP(E109,VIP!$A$2:$O15174,6,0)</f>
        <v>SI</v>
      </c>
      <c r="L109" s="215" t="s">
        <v>2216</v>
      </c>
      <c r="M109" s="98" t="s">
        <v>2442</v>
      </c>
      <c r="N109" s="98" t="s">
        <v>2449</v>
      </c>
      <c r="O109" s="214" t="s">
        <v>2451</v>
      </c>
      <c r="P109" s="214"/>
      <c r="Q109" s="98" t="s">
        <v>2216</v>
      </c>
    </row>
    <row r="110" spans="1:17" s="212" customFormat="1" ht="18" x14ac:dyDescent="0.25">
      <c r="A110" s="214" t="str">
        <f>VLOOKUP(E110,'LISTADO ATM'!$A$2:$C$902,3,0)</f>
        <v>DISTRITO NACIONAL</v>
      </c>
      <c r="B110" s="138" t="s">
        <v>2648</v>
      </c>
      <c r="C110" s="99">
        <v>44404.323622685188</v>
      </c>
      <c r="D110" s="99" t="s">
        <v>2178</v>
      </c>
      <c r="E110" s="213">
        <v>243</v>
      </c>
      <c r="F110" s="214" t="str">
        <f>VLOOKUP(E110,VIP!$A$2:$O14725,2,0)</f>
        <v>DRBR243</v>
      </c>
      <c r="G110" s="214" t="str">
        <f>VLOOKUP(E110,'LISTADO ATM'!$A$2:$B$901,2,0)</f>
        <v xml:space="preserve">ATM Autoservicio Plaza Central  </v>
      </c>
      <c r="H110" s="214" t="str">
        <f>VLOOKUP(E110,VIP!$A$2:$O19686,7,FALSE)</f>
        <v>Si</v>
      </c>
      <c r="I110" s="214" t="str">
        <f>VLOOKUP(E110,VIP!$A$2:$O11651,8,FALSE)</f>
        <v>Si</v>
      </c>
      <c r="J110" s="214" t="str">
        <f>VLOOKUP(E110,VIP!$A$2:$O11601,8,FALSE)</f>
        <v>Si</v>
      </c>
      <c r="K110" s="214" t="str">
        <f>VLOOKUP(E110,VIP!$A$2:$O15175,6,0)</f>
        <v>SI</v>
      </c>
      <c r="L110" s="215" t="s">
        <v>2649</v>
      </c>
      <c r="M110" s="98" t="s">
        <v>2442</v>
      </c>
      <c r="N110" s="98" t="s">
        <v>2449</v>
      </c>
      <c r="O110" s="214" t="s">
        <v>2592</v>
      </c>
      <c r="P110" s="214"/>
      <c r="Q110" s="98" t="s">
        <v>2649</v>
      </c>
    </row>
    <row r="111" spans="1:17" s="212" customFormat="1" ht="18" x14ac:dyDescent="0.25">
      <c r="A111" s="214" t="str">
        <f>VLOOKUP(E111,'LISTADO ATM'!$A$2:$C$902,3,0)</f>
        <v>DISTRITO NACIONAL</v>
      </c>
      <c r="B111" s="138" t="s">
        <v>2642</v>
      </c>
      <c r="C111" s="99">
        <v>44404.240752314814</v>
      </c>
      <c r="D111" s="99" t="s">
        <v>2177</v>
      </c>
      <c r="E111" s="213">
        <v>577</v>
      </c>
      <c r="F111" s="214" t="str">
        <f>VLOOKUP(E111,VIP!$A$2:$O14726,2,0)</f>
        <v>DRBR173</v>
      </c>
      <c r="G111" s="214" t="str">
        <f>VLOOKUP(E111,'LISTADO ATM'!$A$2:$B$901,2,0)</f>
        <v xml:space="preserve">ATM Olé Ave. Duarte </v>
      </c>
      <c r="H111" s="214" t="str">
        <f>VLOOKUP(E111,VIP!$A$2:$O19687,7,FALSE)</f>
        <v>Si</v>
      </c>
      <c r="I111" s="214" t="str">
        <f>VLOOKUP(E111,VIP!$A$2:$O11652,8,FALSE)</f>
        <v>Si</v>
      </c>
      <c r="J111" s="214" t="str">
        <f>VLOOKUP(E111,VIP!$A$2:$O11602,8,FALSE)</f>
        <v>Si</v>
      </c>
      <c r="K111" s="214" t="str">
        <f>VLOOKUP(E111,VIP!$A$2:$O15176,6,0)</f>
        <v>SI</v>
      </c>
      <c r="L111" s="215" t="s">
        <v>2644</v>
      </c>
      <c r="M111" s="98" t="s">
        <v>2442</v>
      </c>
      <c r="N111" s="98" t="s">
        <v>2591</v>
      </c>
      <c r="O111" s="214" t="s">
        <v>2451</v>
      </c>
      <c r="P111" s="214"/>
      <c r="Q111" s="98" t="s">
        <v>2644</v>
      </c>
    </row>
    <row r="1043763" spans="16:16" ht="18" x14ac:dyDescent="0.25">
      <c r="P1043763" s="141"/>
    </row>
  </sheetData>
  <autoFilter ref="A4:Q4">
    <sortState ref="A5:Q106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">
    <cfRule type="duplicateValues" dxfId="274" priority="159"/>
    <cfRule type="duplicateValues" dxfId="273" priority="160"/>
  </conditionalFormatting>
  <conditionalFormatting sqref="E26">
    <cfRule type="duplicateValues" dxfId="272" priority="158"/>
  </conditionalFormatting>
  <conditionalFormatting sqref="B26">
    <cfRule type="duplicateValues" dxfId="271" priority="157"/>
  </conditionalFormatting>
  <conditionalFormatting sqref="E26">
    <cfRule type="duplicateValues" dxfId="270" priority="156"/>
  </conditionalFormatting>
  <conditionalFormatting sqref="B26">
    <cfRule type="duplicateValues" dxfId="269" priority="155"/>
  </conditionalFormatting>
  <conditionalFormatting sqref="B26">
    <cfRule type="duplicateValues" dxfId="268" priority="154"/>
  </conditionalFormatting>
  <conditionalFormatting sqref="B26">
    <cfRule type="duplicateValues" dxfId="267" priority="153"/>
  </conditionalFormatting>
  <conditionalFormatting sqref="B26">
    <cfRule type="duplicateValues" dxfId="266" priority="151"/>
    <cfRule type="duplicateValues" dxfId="265" priority="152"/>
  </conditionalFormatting>
  <conditionalFormatting sqref="E26">
    <cfRule type="duplicateValues" dxfId="264" priority="150"/>
  </conditionalFormatting>
  <conditionalFormatting sqref="E26">
    <cfRule type="duplicateValues" dxfId="263" priority="148"/>
    <cfRule type="duplicateValues" dxfId="262" priority="149"/>
  </conditionalFormatting>
  <conditionalFormatting sqref="B26">
    <cfRule type="duplicateValues" dxfId="261" priority="147"/>
  </conditionalFormatting>
  <conditionalFormatting sqref="B26">
    <cfRule type="duplicateValues" dxfId="260" priority="145"/>
    <cfRule type="duplicateValues" dxfId="259" priority="146"/>
  </conditionalFormatting>
  <conditionalFormatting sqref="E26">
    <cfRule type="duplicateValues" dxfId="258" priority="144"/>
  </conditionalFormatting>
  <conditionalFormatting sqref="E26">
    <cfRule type="duplicateValues" dxfId="257" priority="143"/>
  </conditionalFormatting>
  <conditionalFormatting sqref="B26">
    <cfRule type="duplicateValues" dxfId="256" priority="142"/>
  </conditionalFormatting>
  <conditionalFormatting sqref="E49:E50">
    <cfRule type="duplicateValues" dxfId="255" priority="112"/>
    <cfRule type="duplicateValues" dxfId="254" priority="113"/>
  </conditionalFormatting>
  <conditionalFormatting sqref="E49:E50">
    <cfRule type="duplicateValues" dxfId="253" priority="111"/>
  </conditionalFormatting>
  <conditionalFormatting sqref="B49:B50">
    <cfRule type="duplicateValues" dxfId="252" priority="110"/>
  </conditionalFormatting>
  <conditionalFormatting sqref="E49:E50">
    <cfRule type="duplicateValues" dxfId="251" priority="109"/>
  </conditionalFormatting>
  <conditionalFormatting sqref="B49:B50">
    <cfRule type="duplicateValues" dxfId="250" priority="108"/>
  </conditionalFormatting>
  <conditionalFormatting sqref="B49:B50">
    <cfRule type="duplicateValues" dxfId="249" priority="107"/>
  </conditionalFormatting>
  <conditionalFormatting sqref="B49:B50">
    <cfRule type="duplicateValues" dxfId="248" priority="106"/>
  </conditionalFormatting>
  <conditionalFormatting sqref="B49:B50">
    <cfRule type="duplicateValues" dxfId="247" priority="104"/>
    <cfRule type="duplicateValues" dxfId="246" priority="105"/>
  </conditionalFormatting>
  <conditionalFormatting sqref="E49:E50">
    <cfRule type="duplicateValues" dxfId="245" priority="103"/>
  </conditionalFormatting>
  <conditionalFormatting sqref="E49:E50">
    <cfRule type="duplicateValues" dxfId="244" priority="101"/>
    <cfRule type="duplicateValues" dxfId="243" priority="102"/>
  </conditionalFormatting>
  <conditionalFormatting sqref="B49:B50">
    <cfRule type="duplicateValues" dxfId="242" priority="100"/>
  </conditionalFormatting>
  <conditionalFormatting sqref="B49:B50">
    <cfRule type="duplicateValues" dxfId="241" priority="98"/>
    <cfRule type="duplicateValues" dxfId="240" priority="99"/>
  </conditionalFormatting>
  <conditionalFormatting sqref="E49:E50">
    <cfRule type="duplicateValues" dxfId="239" priority="97"/>
  </conditionalFormatting>
  <conditionalFormatting sqref="E49:E50">
    <cfRule type="duplicateValues" dxfId="238" priority="96"/>
  </conditionalFormatting>
  <conditionalFormatting sqref="B49:B50">
    <cfRule type="duplicateValues" dxfId="237" priority="95"/>
  </conditionalFormatting>
  <conditionalFormatting sqref="E49:E50">
    <cfRule type="duplicateValues" dxfId="236" priority="94"/>
  </conditionalFormatting>
  <conditionalFormatting sqref="E49:E50">
    <cfRule type="duplicateValues" dxfId="235" priority="92"/>
    <cfRule type="duplicateValues" dxfId="234" priority="93"/>
  </conditionalFormatting>
  <conditionalFormatting sqref="B49:B50">
    <cfRule type="duplicateValues" dxfId="233" priority="91"/>
  </conditionalFormatting>
  <conditionalFormatting sqref="E112:E1048576 E1:E4">
    <cfRule type="duplicateValues" dxfId="232" priority="129679"/>
    <cfRule type="duplicateValues" dxfId="231" priority="129680"/>
  </conditionalFormatting>
  <conditionalFormatting sqref="E112:E1048576">
    <cfRule type="duplicateValues" dxfId="230" priority="129687"/>
  </conditionalFormatting>
  <conditionalFormatting sqref="B112:B1048576 B1:B4">
    <cfRule type="duplicateValues" dxfId="229" priority="129690"/>
  </conditionalFormatting>
  <conditionalFormatting sqref="B112:B1048576">
    <cfRule type="duplicateValues" dxfId="228" priority="129694"/>
  </conditionalFormatting>
  <conditionalFormatting sqref="B112:B1048576 B1:B4">
    <cfRule type="duplicateValues" dxfId="227" priority="129697"/>
    <cfRule type="duplicateValues" dxfId="226" priority="129698"/>
  </conditionalFormatting>
  <conditionalFormatting sqref="E112:E1048576 E1:E4">
    <cfRule type="duplicateValues" dxfId="225" priority="129708"/>
  </conditionalFormatting>
  <conditionalFormatting sqref="E112:E1048576 E1:E8">
    <cfRule type="duplicateValues" dxfId="224" priority="129721"/>
  </conditionalFormatting>
  <conditionalFormatting sqref="B112:B1048576 B1:B25">
    <cfRule type="duplicateValues" dxfId="223" priority="129725"/>
  </conditionalFormatting>
  <conditionalFormatting sqref="E112:E1048576 E1:E26">
    <cfRule type="duplicateValues" dxfId="222" priority="129729"/>
  </conditionalFormatting>
  <conditionalFormatting sqref="E112:E1048576 E1:E48">
    <cfRule type="duplicateValues" dxfId="221" priority="129733"/>
    <cfRule type="duplicateValues" dxfId="220" priority="129734"/>
  </conditionalFormatting>
  <conditionalFormatting sqref="B112:B1048576 B1:B48">
    <cfRule type="duplicateValues" dxfId="219" priority="129741"/>
  </conditionalFormatting>
  <conditionalFormatting sqref="E112:E1048576 E1:E50">
    <cfRule type="duplicateValues" dxfId="218" priority="129745"/>
  </conditionalFormatting>
  <conditionalFormatting sqref="E112:E1048576 E1:E58">
    <cfRule type="duplicateValues" dxfId="217" priority="129749"/>
  </conditionalFormatting>
  <conditionalFormatting sqref="E112:E1048576 E1:E99">
    <cfRule type="duplicateValues" dxfId="216" priority="129753"/>
  </conditionalFormatting>
  <conditionalFormatting sqref="B112:B1048576 B1:B99">
    <cfRule type="duplicateValues" dxfId="215" priority="129756"/>
  </conditionalFormatting>
  <conditionalFormatting sqref="E100:E106">
    <cfRule type="duplicateValues" dxfId="214" priority="15"/>
    <cfRule type="duplicateValues" dxfId="213" priority="16"/>
  </conditionalFormatting>
  <conditionalFormatting sqref="E100:E106">
    <cfRule type="duplicateValues" dxfId="212" priority="14"/>
  </conditionalFormatting>
  <conditionalFormatting sqref="B100:B106">
    <cfRule type="duplicateValues" dxfId="211" priority="13"/>
  </conditionalFormatting>
  <conditionalFormatting sqref="B100:B106">
    <cfRule type="duplicateValues" dxfId="210" priority="11"/>
    <cfRule type="duplicateValues" dxfId="209" priority="12"/>
  </conditionalFormatting>
  <conditionalFormatting sqref="E100:E106">
    <cfRule type="duplicateValues" dxfId="208" priority="10"/>
  </conditionalFormatting>
  <conditionalFormatting sqref="B100:B106">
    <cfRule type="duplicateValues" dxfId="207" priority="9"/>
  </conditionalFormatting>
  <conditionalFormatting sqref="E59:E99">
    <cfRule type="duplicateValues" dxfId="206" priority="129981"/>
    <cfRule type="duplicateValues" dxfId="205" priority="129982"/>
  </conditionalFormatting>
  <conditionalFormatting sqref="E59:E99">
    <cfRule type="duplicateValues" dxfId="204" priority="129985"/>
  </conditionalFormatting>
  <conditionalFormatting sqref="B59:B99">
    <cfRule type="duplicateValues" dxfId="203" priority="129987"/>
  </conditionalFormatting>
  <conditionalFormatting sqref="B59:B99">
    <cfRule type="duplicateValues" dxfId="202" priority="129989"/>
    <cfRule type="duplicateValues" dxfId="201" priority="129990"/>
  </conditionalFormatting>
  <conditionalFormatting sqref="E51:E58">
    <cfRule type="duplicateValues" dxfId="200" priority="130225"/>
    <cfRule type="duplicateValues" dxfId="199" priority="130226"/>
  </conditionalFormatting>
  <conditionalFormatting sqref="E51:E58">
    <cfRule type="duplicateValues" dxfId="198" priority="130229"/>
  </conditionalFormatting>
  <conditionalFormatting sqref="B51:B58">
    <cfRule type="duplicateValues" dxfId="197" priority="130231"/>
  </conditionalFormatting>
  <conditionalFormatting sqref="B51:B58">
    <cfRule type="duplicateValues" dxfId="196" priority="130233"/>
    <cfRule type="duplicateValues" dxfId="195" priority="130234"/>
  </conditionalFormatting>
  <conditionalFormatting sqref="E27:E48">
    <cfRule type="duplicateValues" dxfId="194" priority="130367"/>
    <cfRule type="duplicateValues" dxfId="193" priority="130368"/>
  </conditionalFormatting>
  <conditionalFormatting sqref="E27:E48">
    <cfRule type="duplicateValues" dxfId="192" priority="130371"/>
  </conditionalFormatting>
  <conditionalFormatting sqref="B27:B48">
    <cfRule type="duplicateValues" dxfId="191" priority="130373"/>
  </conditionalFormatting>
  <conditionalFormatting sqref="B27:B48">
    <cfRule type="duplicateValues" dxfId="190" priority="130375"/>
    <cfRule type="duplicateValues" dxfId="189" priority="130376"/>
  </conditionalFormatting>
  <conditionalFormatting sqref="E9:E25">
    <cfRule type="duplicateValues" dxfId="188" priority="130412"/>
    <cfRule type="duplicateValues" dxfId="187" priority="130413"/>
  </conditionalFormatting>
  <conditionalFormatting sqref="E9:E25">
    <cfRule type="duplicateValues" dxfId="186" priority="130416"/>
  </conditionalFormatting>
  <conditionalFormatting sqref="B9:B25">
    <cfRule type="duplicateValues" dxfId="185" priority="130418"/>
  </conditionalFormatting>
  <conditionalFormatting sqref="B9:B25">
    <cfRule type="duplicateValues" dxfId="184" priority="130420"/>
    <cfRule type="duplicateValues" dxfId="183" priority="130421"/>
  </conditionalFormatting>
  <conditionalFormatting sqref="E5:E8">
    <cfRule type="duplicateValues" dxfId="182" priority="130422"/>
    <cfRule type="duplicateValues" dxfId="181" priority="130423"/>
  </conditionalFormatting>
  <conditionalFormatting sqref="E5:E8">
    <cfRule type="duplicateValues" dxfId="180" priority="130424"/>
  </conditionalFormatting>
  <conditionalFormatting sqref="B5:B8">
    <cfRule type="duplicateValues" dxfId="179" priority="130425"/>
  </conditionalFormatting>
  <conditionalFormatting sqref="B5:B8">
    <cfRule type="duplicateValues" dxfId="178" priority="130426"/>
    <cfRule type="duplicateValues" dxfId="177" priority="130427"/>
  </conditionalFormatting>
  <conditionalFormatting sqref="E107:E111">
    <cfRule type="duplicateValues" dxfId="11" priority="7"/>
    <cfRule type="duplicateValues" dxfId="10" priority="8"/>
  </conditionalFormatting>
  <conditionalFormatting sqref="E107:E111">
    <cfRule type="duplicateValues" dxfId="9" priority="6"/>
  </conditionalFormatting>
  <conditionalFormatting sqref="B107:B111">
    <cfRule type="duplicateValues" dxfId="8" priority="5"/>
  </conditionalFormatting>
  <conditionalFormatting sqref="B107:B111">
    <cfRule type="duplicateValues" dxfId="7" priority="3"/>
    <cfRule type="duplicateValues" dxfId="6" priority="4"/>
  </conditionalFormatting>
  <conditionalFormatting sqref="E107:E111">
    <cfRule type="duplicateValues" dxfId="5" priority="2"/>
  </conditionalFormatting>
  <conditionalFormatting sqref="B107:B111">
    <cfRule type="duplicateValues" dxfId="4" priority="1"/>
  </conditionalFormatting>
  <hyperlinks>
    <hyperlink ref="B106" r:id="rId7" display="http://s460-helpdesk/CAisd/pdmweb.exe?OP=SEARCH+FACTORY=in+SKIPLIST=1+QBE.EQ.id=3676360"/>
    <hyperlink ref="B105" r:id="rId8" display="http://s460-helpdesk/CAisd/pdmweb.exe?OP=SEARCH+FACTORY=in+SKIPLIST=1+QBE.EQ.id=3676358"/>
    <hyperlink ref="B104" r:id="rId9" display="http://s460-helpdesk/CAisd/pdmweb.exe?OP=SEARCH+FACTORY=in+SKIPLIST=1+QBE.EQ.id=3676356"/>
    <hyperlink ref="B103" r:id="rId10" display="http://s460-helpdesk/CAisd/pdmweb.exe?OP=SEARCH+FACTORY=in+SKIPLIST=1+QBE.EQ.id=3676355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topLeftCell="A47" zoomScale="70" zoomScaleNormal="70" workbookViewId="0">
      <selection activeCell="H61" sqref="H61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6" t="s">
        <v>2147</v>
      </c>
      <c r="B1" s="177"/>
      <c r="C1" s="177"/>
      <c r="D1" s="177"/>
      <c r="E1" s="178"/>
      <c r="F1" s="174" t="s">
        <v>2544</v>
      </c>
      <c r="G1" s="175"/>
      <c r="H1" s="104">
        <f>COUNTIF(A:E,"2 Gavetas Vacias Y 1 Fallando")</f>
        <v>0</v>
      </c>
      <c r="I1" s="104">
        <f>COUNTIF(A:E,("3 Gavetas Vacias"))</f>
        <v>5</v>
      </c>
      <c r="J1" s="83">
        <f>COUNTIF(A:E,"2 Gavetas Fallando + 1 Vacias")</f>
        <v>0</v>
      </c>
    </row>
    <row r="2" spans="1:11" ht="25.5" customHeight="1" x14ac:dyDescent="0.25">
      <c r="A2" s="179" t="s">
        <v>2447</v>
      </c>
      <c r="B2" s="180"/>
      <c r="C2" s="180"/>
      <c r="D2" s="180"/>
      <c r="E2" s="181"/>
      <c r="F2" s="103" t="s">
        <v>2543</v>
      </c>
      <c r="G2" s="102">
        <f>G3+G4</f>
        <v>107</v>
      </c>
      <c r="H2" s="103" t="s">
        <v>2553</v>
      </c>
      <c r="I2" s="102">
        <f>COUNTIF(A:E,"Abastecido")</f>
        <v>0</v>
      </c>
      <c r="J2" s="103" t="s">
        <v>2571</v>
      </c>
      <c r="K2" s="102">
        <f>COUNTIF(REPORTE!1:1048576,"REINICIO FALLIDO")</f>
        <v>0</v>
      </c>
    </row>
    <row r="3" spans="1:11" ht="18" x14ac:dyDescent="0.25">
      <c r="A3" s="116"/>
      <c r="B3" s="143"/>
      <c r="C3" s="117"/>
      <c r="D3" s="117"/>
      <c r="E3" s="124"/>
      <c r="F3" s="103" t="s">
        <v>2542</v>
      </c>
      <c r="G3" s="102">
        <f>COUNTIF(REPORTE!A:Q,"fuera de Servicio")</f>
        <v>107</v>
      </c>
      <c r="H3" s="103" t="s">
        <v>2549</v>
      </c>
      <c r="I3" s="102">
        <f>COUNTIF(A:E,"Gavetas Vacías + Gavetas Fallando")</f>
        <v>12</v>
      </c>
      <c r="J3" s="103" t="s">
        <v>2572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44403.25</v>
      </c>
      <c r="C4" s="117"/>
      <c r="D4" s="117"/>
      <c r="E4" s="125"/>
      <c r="F4" s="103" t="s">
        <v>2539</v>
      </c>
      <c r="G4" s="102">
        <f>COUNTIF(REPORTE!A:Q,"En Servicio")</f>
        <v>0</v>
      </c>
      <c r="H4" s="103" t="s">
        <v>2552</v>
      </c>
      <c r="I4" s="102">
        <f>COUNTIF(A:E,"Solucionado")</f>
        <v>0</v>
      </c>
      <c r="J4" s="103" t="s">
        <v>2573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44403.708333333336</v>
      </c>
      <c r="C5" s="148"/>
      <c r="D5" s="117"/>
      <c r="E5" s="125"/>
      <c r="F5" s="103" t="s">
        <v>2540</v>
      </c>
      <c r="G5" s="102">
        <f>COUNTIF(REPORTE!A:Q,"reinicio exitoso")</f>
        <v>0</v>
      </c>
      <c r="H5" s="103" t="s">
        <v>2546</v>
      </c>
      <c r="I5" s="102">
        <f>I1+H1+J1</f>
        <v>5</v>
      </c>
    </row>
    <row r="6" spans="1:11" ht="18" x14ac:dyDescent="0.25">
      <c r="A6" s="116"/>
      <c r="B6" s="143"/>
      <c r="C6" s="117"/>
      <c r="D6" s="117"/>
      <c r="E6" s="127"/>
      <c r="F6" s="103" t="s">
        <v>2541</v>
      </c>
      <c r="G6" s="102">
        <f>COUNTIF(REPORTE!A:Q,"carga exitosa")</f>
        <v>0</v>
      </c>
      <c r="H6" s="103" t="s">
        <v>2550</v>
      </c>
      <c r="I6" s="102">
        <f>COUNTIF(A:E,"GAVETA DE RECHAZO LLENA")</f>
        <v>4</v>
      </c>
    </row>
    <row r="7" spans="1:11" ht="18" customHeight="1" x14ac:dyDescent="0.25">
      <c r="A7" s="182" t="s">
        <v>2575</v>
      </c>
      <c r="B7" s="183"/>
      <c r="C7" s="183"/>
      <c r="D7" s="183"/>
      <c r="E7" s="184"/>
      <c r="F7" s="103" t="s">
        <v>2545</v>
      </c>
      <c r="G7" s="102">
        <f>COUNTIF(A:E,"Sin Efectivo")</f>
        <v>31</v>
      </c>
      <c r="H7" s="103" t="s">
        <v>2551</v>
      </c>
      <c r="I7" s="102">
        <f>COUNTIF(A:E,"GAVETA DE DEPOSITO LLENA")</f>
        <v>2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s="116" customFormat="1" ht="18" x14ac:dyDescent="0.25">
      <c r="A9" s="133" t="e">
        <f>VLOOKUP(B9,'[1]LISTADO ATM'!$A$2:$C$822,3,0)</f>
        <v>#N/A</v>
      </c>
      <c r="B9" s="142"/>
      <c r="C9" s="136" t="e">
        <f>VLOOKUP(B9,'[1]LISTADO ATM'!$A$2:$B$822,2,0)</f>
        <v>#N/A</v>
      </c>
      <c r="D9" s="130"/>
      <c r="E9" s="150"/>
    </row>
    <row r="10" spans="1:11" s="116" customFormat="1" ht="18" x14ac:dyDescent="0.25">
      <c r="A10" s="133" t="e">
        <f>VLOOKUP(B10,'[1]LISTADO ATM'!$A$2:$C$822,3,0)</f>
        <v>#N/A</v>
      </c>
      <c r="B10" s="142"/>
      <c r="C10" s="136" t="e">
        <f>VLOOKUP(B10,'[1]LISTADO ATM'!$A$2:$B$822,2,0)</f>
        <v>#N/A</v>
      </c>
      <c r="D10" s="130"/>
      <c r="E10" s="150"/>
    </row>
    <row r="11" spans="1:11" s="116" customFormat="1" ht="18" x14ac:dyDescent="0.25">
      <c r="A11" s="133" t="e">
        <f>VLOOKUP(B11,'[1]LISTADO ATM'!$A$2:$C$822,3,0)</f>
        <v>#N/A</v>
      </c>
      <c r="B11" s="142"/>
      <c r="C11" s="136" t="e">
        <f>VLOOKUP(B11,'[1]LISTADO ATM'!$A$2:$B$822,2,0)</f>
        <v>#N/A</v>
      </c>
      <c r="D11" s="130"/>
      <c r="E11" s="150"/>
    </row>
    <row r="12" spans="1:11" s="116" customFormat="1" ht="18" x14ac:dyDescent="0.25">
      <c r="A12" s="133" t="e">
        <f>VLOOKUP(B12,'[1]LISTADO ATM'!$A$2:$C$822,3,0)</f>
        <v>#N/A</v>
      </c>
      <c r="B12" s="142"/>
      <c r="C12" s="136" t="e">
        <f>VLOOKUP(B12,'[1]LISTADO ATM'!$A$2:$B$822,2,0)</f>
        <v>#N/A</v>
      </c>
      <c r="D12" s="130"/>
      <c r="E12" s="150"/>
    </row>
    <row r="13" spans="1:11" s="116" customFormat="1" ht="18" x14ac:dyDescent="0.25">
      <c r="A13" s="133" t="e">
        <f>VLOOKUP(B13,'[1]LISTADO ATM'!$A$2:$C$822,3,0)</f>
        <v>#N/A</v>
      </c>
      <c r="B13" s="142"/>
      <c r="C13" s="136" t="e">
        <f>VLOOKUP(B13,'[1]LISTADO ATM'!$A$2:$B$822,2,0)</f>
        <v>#N/A</v>
      </c>
      <c r="D13" s="130"/>
      <c r="E13" s="150"/>
    </row>
    <row r="14" spans="1:11" s="116" customFormat="1" ht="18" x14ac:dyDescent="0.25">
      <c r="A14" s="133" t="e">
        <f>VLOOKUP(B14,'[1]LISTADO ATM'!$A$2:$C$822,3,0)</f>
        <v>#N/A</v>
      </c>
      <c r="B14" s="142"/>
      <c r="C14" s="136" t="e">
        <f>VLOOKUP(B14,'[1]LISTADO ATM'!$A$2:$B$822,2,0)</f>
        <v>#N/A</v>
      </c>
      <c r="D14" s="130"/>
      <c r="E14" s="150"/>
    </row>
    <row r="15" spans="1:11" s="116" customFormat="1" ht="18.75" thickBot="1" x14ac:dyDescent="0.3">
      <c r="A15" s="119" t="s">
        <v>2468</v>
      </c>
      <c r="B15" s="149">
        <f>COUNT(B9:B14)</f>
        <v>0</v>
      </c>
      <c r="C15" s="185"/>
      <c r="D15" s="186"/>
      <c r="E15" s="187"/>
    </row>
    <row r="16" spans="1:11" s="116" customFormat="1" x14ac:dyDescent="0.25">
      <c r="B16" s="144"/>
      <c r="E16" s="121"/>
    </row>
    <row r="17" spans="1:5" s="116" customFormat="1" ht="18" x14ac:dyDescent="0.25">
      <c r="A17" s="182" t="s">
        <v>2576</v>
      </c>
      <c r="B17" s="183"/>
      <c r="C17" s="183"/>
      <c r="D17" s="183"/>
      <c r="E17" s="184"/>
    </row>
    <row r="18" spans="1:5" s="116" customFormat="1" ht="18" x14ac:dyDescent="0.25">
      <c r="A18" s="118" t="s">
        <v>15</v>
      </c>
      <c r="B18" s="126" t="s">
        <v>2412</v>
      </c>
      <c r="C18" s="118" t="s">
        <v>46</v>
      </c>
      <c r="D18" s="118" t="s">
        <v>2415</v>
      </c>
      <c r="E18" s="126" t="s">
        <v>2413</v>
      </c>
    </row>
    <row r="19" spans="1:5" s="116" customFormat="1" ht="18" x14ac:dyDescent="0.25">
      <c r="A19" s="159"/>
      <c r="B19" s="141"/>
      <c r="C19" s="136" t="e">
        <f>VLOOKUP(B19,'[1]LISTADO ATM'!$A$2:$B$822,2,0)</f>
        <v>#N/A</v>
      </c>
      <c r="D19" s="130"/>
      <c r="E19" s="136"/>
    </row>
    <row r="20" spans="1:5" s="116" customFormat="1" ht="18" customHeight="1" thickBot="1" x14ac:dyDescent="0.3">
      <c r="A20" s="119" t="s">
        <v>2468</v>
      </c>
      <c r="B20" s="149">
        <f>COUNT(B19:B19)</f>
        <v>0</v>
      </c>
      <c r="C20" s="185"/>
      <c r="D20" s="186"/>
      <c r="E20" s="187"/>
    </row>
    <row r="21" spans="1:5" s="116" customFormat="1" ht="15.75" thickBot="1" x14ac:dyDescent="0.3">
      <c r="B21" s="144"/>
      <c r="E21" s="121"/>
    </row>
    <row r="22" spans="1:5" s="116" customFormat="1" ht="18.75" thickBot="1" x14ac:dyDescent="0.3">
      <c r="A22" s="188" t="s">
        <v>2469</v>
      </c>
      <c r="B22" s="189"/>
      <c r="C22" s="189"/>
      <c r="D22" s="189"/>
      <c r="E22" s="190"/>
    </row>
    <row r="23" spans="1:5" s="116" customFormat="1" ht="18" x14ac:dyDescent="0.25">
      <c r="A23" s="118" t="s">
        <v>15</v>
      </c>
      <c r="B23" s="126" t="s">
        <v>2412</v>
      </c>
      <c r="C23" s="118" t="s">
        <v>46</v>
      </c>
      <c r="D23" s="118" t="s">
        <v>2415</v>
      </c>
      <c r="E23" s="126" t="s">
        <v>2413</v>
      </c>
    </row>
    <row r="24" spans="1:5" s="116" customFormat="1" ht="18" x14ac:dyDescent="0.25">
      <c r="A24" s="161" t="str">
        <f>VLOOKUP(B24,'[1]LISTADO ATM'!$A$2:$C$822,3,0)</f>
        <v>DISTRITO NACIONAL</v>
      </c>
      <c r="B24" s="142">
        <v>235</v>
      </c>
      <c r="C24" s="146" t="str">
        <f>VLOOKUP(B24,'[1]LISTADO ATM'!$A$2:$B$822,2,0)</f>
        <v xml:space="preserve">ATM Oficina Multicentro La Sirena San Isidro </v>
      </c>
      <c r="D24" s="129" t="s">
        <v>2433</v>
      </c>
      <c r="E24" s="150">
        <v>3335965891</v>
      </c>
    </row>
    <row r="25" spans="1:5" s="116" customFormat="1" ht="18" x14ac:dyDescent="0.25">
      <c r="A25" s="133" t="str">
        <f>VLOOKUP(B25,'[1]LISTADO ATM'!$A$2:$C$822,3,0)</f>
        <v>DISTRITO NACIONAL</v>
      </c>
      <c r="B25" s="142">
        <v>813</v>
      </c>
      <c r="C25" s="146" t="str">
        <f>VLOOKUP(B25,'[1]LISTADO ATM'!$A$2:$B$822,2,0)</f>
        <v>ATM Oficina Occidental Mall</v>
      </c>
      <c r="D25" s="162" t="s">
        <v>2433</v>
      </c>
      <c r="E25" s="150">
        <v>3335965902</v>
      </c>
    </row>
    <row r="26" spans="1:5" s="116" customFormat="1" ht="18" x14ac:dyDescent="0.25">
      <c r="A26" s="133" t="str">
        <f>VLOOKUP(B26,'[1]LISTADO ATM'!$A$2:$C$822,3,0)</f>
        <v>DISTRITO NACIONAL</v>
      </c>
      <c r="B26" s="142">
        <v>983</v>
      </c>
      <c r="C26" s="146" t="str">
        <f>VLOOKUP(B26,'[1]LISTADO ATM'!$A$2:$B$822,2,0)</f>
        <v xml:space="preserve">ATM Bravo República de Colombia </v>
      </c>
      <c r="D26" s="162" t="s">
        <v>2433</v>
      </c>
      <c r="E26" s="150">
        <v>3335965928</v>
      </c>
    </row>
    <row r="27" spans="1:5" s="116" customFormat="1" ht="18" x14ac:dyDescent="0.25">
      <c r="A27" s="133" t="str">
        <f>VLOOKUP(B27,'[1]LISTADO ATM'!$A$2:$C$822,3,0)</f>
        <v>ESTE</v>
      </c>
      <c r="B27" s="142">
        <v>158</v>
      </c>
      <c r="C27" s="146" t="str">
        <f>VLOOKUP(B27,'[1]LISTADO ATM'!$A$2:$B$822,2,0)</f>
        <v xml:space="preserve">ATM Oficina Romana Norte </v>
      </c>
      <c r="D27" s="162" t="s">
        <v>2433</v>
      </c>
      <c r="E27" s="150">
        <v>3335966014</v>
      </c>
    </row>
    <row r="28" spans="1:5" s="116" customFormat="1" ht="18" x14ac:dyDescent="0.25">
      <c r="A28" s="133" t="str">
        <f>VLOOKUP(B28,'[1]LISTADO ATM'!$A$2:$C$822,3,0)</f>
        <v>SUR</v>
      </c>
      <c r="B28" s="142">
        <v>582</v>
      </c>
      <c r="C28" s="146" t="str">
        <f>VLOOKUP(B28,'[1]LISTADO ATM'!$A$2:$B$822,2,0)</f>
        <v>ATM Estación Sabana Yegua</v>
      </c>
      <c r="D28" s="162" t="s">
        <v>2433</v>
      </c>
      <c r="E28" s="150">
        <v>3335966086</v>
      </c>
    </row>
    <row r="29" spans="1:5" s="116" customFormat="1" ht="18.75" customHeight="1" x14ac:dyDescent="0.25">
      <c r="A29" s="133" t="str">
        <f>VLOOKUP(B29,'[1]LISTADO ATM'!$A$2:$C$822,3,0)</f>
        <v>ESTE</v>
      </c>
      <c r="B29" s="142">
        <v>742</v>
      </c>
      <c r="C29" s="146" t="str">
        <f>VLOOKUP(B29,'[1]LISTADO ATM'!$A$2:$B$822,2,0)</f>
        <v xml:space="preserve">ATM Oficina Plaza del Rey (La Romana) </v>
      </c>
      <c r="D29" s="162" t="s">
        <v>2433</v>
      </c>
      <c r="E29" s="150">
        <v>3335966117</v>
      </c>
    </row>
    <row r="30" spans="1:5" s="116" customFormat="1" ht="18" x14ac:dyDescent="0.25">
      <c r="A30" s="133" t="str">
        <f>VLOOKUP(B30,'[1]LISTADO ATM'!$A$2:$C$822,3,0)</f>
        <v>ESTE</v>
      </c>
      <c r="B30" s="142">
        <v>608</v>
      </c>
      <c r="C30" s="146" t="str">
        <f>VLOOKUP(B30,'[1]LISTADO ATM'!$A$2:$B$822,2,0)</f>
        <v xml:space="preserve">ATM Oficina Jumbo (San Pedro) </v>
      </c>
      <c r="D30" s="162" t="s">
        <v>2433</v>
      </c>
      <c r="E30" s="150" t="s">
        <v>2617</v>
      </c>
    </row>
    <row r="31" spans="1:5" s="116" customFormat="1" ht="18" x14ac:dyDescent="0.25">
      <c r="A31" s="133" t="str">
        <f>VLOOKUP(B31,'[1]LISTADO ATM'!$A$2:$C$822,3,0)</f>
        <v>SUR</v>
      </c>
      <c r="B31" s="142">
        <v>356</v>
      </c>
      <c r="C31" s="146" t="str">
        <f>VLOOKUP(B31,'[1]LISTADO ATM'!$A$2:$B$822,2,0)</f>
        <v xml:space="preserve">ATM Estación Sigma (San Cristóbal) </v>
      </c>
      <c r="D31" s="162" t="s">
        <v>2433</v>
      </c>
      <c r="E31" s="150" t="s">
        <v>2616</v>
      </c>
    </row>
    <row r="32" spans="1:5" s="116" customFormat="1" ht="18" x14ac:dyDescent="0.25">
      <c r="A32" s="133" t="str">
        <f>VLOOKUP(B32,'[1]LISTADO ATM'!$A$2:$C$822,3,0)</f>
        <v>DISTRITO NACIONAL</v>
      </c>
      <c r="B32" s="142">
        <v>354</v>
      </c>
      <c r="C32" s="146" t="str">
        <f>VLOOKUP(B32,'[1]LISTADO ATM'!$A$2:$B$822,2,0)</f>
        <v xml:space="preserve">ATM Oficina Núñez de Cáceres II </v>
      </c>
      <c r="D32" s="162" t="s">
        <v>2433</v>
      </c>
      <c r="E32" s="150" t="s">
        <v>2615</v>
      </c>
    </row>
    <row r="33" spans="1:5" s="116" customFormat="1" ht="18" x14ac:dyDescent="0.25">
      <c r="A33" s="133" t="str">
        <f>VLOOKUP(B33,'[1]LISTADO ATM'!$A$2:$C$822,3,0)</f>
        <v>DISTRITO NACIONAL</v>
      </c>
      <c r="B33" s="142">
        <v>486</v>
      </c>
      <c r="C33" s="146" t="str">
        <f>VLOOKUP(B33,'[1]LISTADO ATM'!$A$2:$B$822,2,0)</f>
        <v xml:space="preserve">ATM Olé La Caleta </v>
      </c>
      <c r="D33" s="162" t="s">
        <v>2433</v>
      </c>
      <c r="E33" s="150" t="s">
        <v>2614</v>
      </c>
    </row>
    <row r="34" spans="1:5" s="116" customFormat="1" ht="18" x14ac:dyDescent="0.25">
      <c r="A34" s="133" t="str">
        <f>VLOOKUP(B34,'[1]LISTADO ATM'!$A$2:$C$822,3,0)</f>
        <v>ESTE</v>
      </c>
      <c r="B34" s="142">
        <v>824</v>
      </c>
      <c r="C34" s="146" t="str">
        <f>VLOOKUP(B34,'[1]LISTADO ATM'!$A$2:$B$822,2,0)</f>
        <v xml:space="preserve">ATM Multiplaza (Higuey) </v>
      </c>
      <c r="D34" s="162" t="s">
        <v>2433</v>
      </c>
      <c r="E34" s="150" t="s">
        <v>2633</v>
      </c>
    </row>
    <row r="35" spans="1:5" s="116" customFormat="1" ht="18" x14ac:dyDescent="0.25">
      <c r="A35" s="133" t="str">
        <f>VLOOKUP(B35,'[1]LISTADO ATM'!$A$2:$C$822,3,0)</f>
        <v>DISTRITO NACIONAL</v>
      </c>
      <c r="B35" s="142">
        <v>618</v>
      </c>
      <c r="C35" s="146" t="str">
        <f>VLOOKUP(B35,'[1]LISTADO ATM'!$A$2:$B$822,2,0)</f>
        <v xml:space="preserve">ATM Bienes Nacionales </v>
      </c>
      <c r="D35" s="162" t="s">
        <v>2433</v>
      </c>
      <c r="E35" s="150" t="s">
        <v>2631</v>
      </c>
    </row>
    <row r="36" spans="1:5" s="116" customFormat="1" ht="18" x14ac:dyDescent="0.25">
      <c r="A36" s="133" t="str">
        <f>VLOOKUP(B36,'[1]LISTADO ATM'!$A$2:$C$822,3,0)</f>
        <v>ESTE</v>
      </c>
      <c r="B36" s="142">
        <v>660</v>
      </c>
      <c r="C36" s="146" t="str">
        <f>VLOOKUP(B36,'[1]LISTADO ATM'!$A$2:$B$822,2,0)</f>
        <v>ATM Oficina Romana Norte II</v>
      </c>
      <c r="D36" s="162" t="s">
        <v>2433</v>
      </c>
      <c r="E36" s="150" t="s">
        <v>2628</v>
      </c>
    </row>
    <row r="37" spans="1:5" s="116" customFormat="1" ht="18" x14ac:dyDescent="0.25">
      <c r="A37" s="133" t="str">
        <f>VLOOKUP(B37,'[1]LISTADO ATM'!$A$2:$C$822,3,0)</f>
        <v>ESTE</v>
      </c>
      <c r="B37" s="142">
        <v>842</v>
      </c>
      <c r="C37" s="146" t="str">
        <f>VLOOKUP(B37,'[1]LISTADO ATM'!$A$2:$B$822,2,0)</f>
        <v xml:space="preserve">ATM Plaza Orense II (La Romana) </v>
      </c>
      <c r="D37" s="162" t="s">
        <v>2433</v>
      </c>
      <c r="E37" s="150">
        <v>3335967581</v>
      </c>
    </row>
    <row r="38" spans="1:5" s="116" customFormat="1" ht="18" x14ac:dyDescent="0.25">
      <c r="A38" s="133" t="str">
        <f>VLOOKUP(B38,'[1]LISTADO ATM'!$A$2:$C$822,3,0)</f>
        <v>ESTE</v>
      </c>
      <c r="B38" s="142">
        <v>429</v>
      </c>
      <c r="C38" s="146" t="str">
        <f>VLOOKUP(B38,'[1]LISTADO ATM'!$A$2:$B$822,2,0)</f>
        <v xml:space="preserve">ATM Oficina Jumbo La Romana </v>
      </c>
      <c r="D38" s="162" t="s">
        <v>2433</v>
      </c>
      <c r="E38" s="150">
        <v>3335967595</v>
      </c>
    </row>
    <row r="39" spans="1:5" s="116" customFormat="1" ht="18" x14ac:dyDescent="0.25">
      <c r="A39" s="133" t="str">
        <f>VLOOKUP(B39,'[1]LISTADO ATM'!$A$2:$C$822,3,0)</f>
        <v>DISTRITO NACIONAL</v>
      </c>
      <c r="B39" s="142">
        <v>715</v>
      </c>
      <c r="C39" s="146" t="str">
        <f>VLOOKUP(B39,'[1]LISTADO ATM'!$A$2:$B$822,2,0)</f>
        <v xml:space="preserve">ATM Oficina 27 de Febrero (Lobby) </v>
      </c>
      <c r="D39" s="162" t="s">
        <v>2433</v>
      </c>
      <c r="E39" s="150">
        <v>3335967622</v>
      </c>
    </row>
    <row r="40" spans="1:5" s="116" customFormat="1" ht="18" x14ac:dyDescent="0.25">
      <c r="A40" s="133" t="str">
        <f>VLOOKUP(B40,'[1]LISTADO ATM'!$A$2:$C$822,3,0)</f>
        <v>DISTRITO NACIONAL</v>
      </c>
      <c r="B40" s="142">
        <v>629</v>
      </c>
      <c r="C40" s="146" t="str">
        <f>VLOOKUP(B40,'[1]LISTADO ATM'!$A$2:$B$822,2,0)</f>
        <v xml:space="preserve">ATM Oficina Americana Independencia I </v>
      </c>
      <c r="D40" s="162" t="s">
        <v>2433</v>
      </c>
      <c r="E40" s="150">
        <v>3335967728</v>
      </c>
    </row>
    <row r="41" spans="1:5" s="116" customFormat="1" ht="18" x14ac:dyDescent="0.25">
      <c r="A41" s="133" t="str">
        <f>VLOOKUP(B41,'[1]LISTADO ATM'!$A$2:$C$822,3,0)</f>
        <v>ESTE</v>
      </c>
      <c r="B41" s="142">
        <v>399</v>
      </c>
      <c r="C41" s="146" t="str">
        <f>VLOOKUP(B41,'[1]LISTADO ATM'!$A$2:$B$822,2,0)</f>
        <v xml:space="preserve">ATM Oficina La Romana II </v>
      </c>
      <c r="D41" s="162" t="s">
        <v>2433</v>
      </c>
      <c r="E41" s="150">
        <v>3335967738</v>
      </c>
    </row>
    <row r="42" spans="1:5" s="116" customFormat="1" ht="18" x14ac:dyDescent="0.25">
      <c r="A42" s="133" t="str">
        <f>VLOOKUP(B42,'[1]LISTADO ATM'!$A$2:$C$822,3,0)</f>
        <v>DISTRITO NACIONAL</v>
      </c>
      <c r="B42" s="142">
        <v>355</v>
      </c>
      <c r="C42" s="146" t="str">
        <f>VLOOKUP(B42,'[1]LISTADO ATM'!$A$2:$B$822,2,0)</f>
        <v xml:space="preserve">ATM UNP Metro II </v>
      </c>
      <c r="D42" s="162" t="s">
        <v>2433</v>
      </c>
      <c r="E42" s="150">
        <v>3335967740</v>
      </c>
    </row>
    <row r="43" spans="1:5" s="116" customFormat="1" ht="18" x14ac:dyDescent="0.25">
      <c r="A43" s="133" t="str">
        <f>VLOOKUP(B43,'[1]LISTADO ATM'!$A$2:$C$822,3,0)</f>
        <v>SUR</v>
      </c>
      <c r="B43" s="142">
        <v>781</v>
      </c>
      <c r="C43" s="146" t="str">
        <f>VLOOKUP(B43,'[1]LISTADO ATM'!$A$2:$B$822,2,0)</f>
        <v xml:space="preserve">ATM Estación Isla Barahona </v>
      </c>
      <c r="D43" s="162" t="s">
        <v>2433</v>
      </c>
      <c r="E43" s="150">
        <v>3335967741</v>
      </c>
    </row>
    <row r="44" spans="1:5" s="116" customFormat="1" ht="18" x14ac:dyDescent="0.25">
      <c r="A44" s="133" t="str">
        <f>VLOOKUP(B44,'[1]LISTADO ATM'!$A$2:$C$822,3,0)</f>
        <v>DISTRITO NACIONAL</v>
      </c>
      <c r="B44" s="142">
        <v>169</v>
      </c>
      <c r="C44" s="146" t="str">
        <f>VLOOKUP(B44,'[1]LISTADO ATM'!$A$2:$B$822,2,0)</f>
        <v xml:space="preserve">ATM Oficina Caonabo </v>
      </c>
      <c r="D44" s="162" t="s">
        <v>2433</v>
      </c>
      <c r="E44" s="150">
        <v>3335967748</v>
      </c>
    </row>
    <row r="45" spans="1:5" s="116" customFormat="1" ht="18" x14ac:dyDescent="0.25">
      <c r="A45" s="133" t="str">
        <f>VLOOKUP(B45,'[1]LISTADO ATM'!$A$2:$C$822,3,0)</f>
        <v>NORTE</v>
      </c>
      <c r="B45" s="142">
        <v>288</v>
      </c>
      <c r="C45" s="146" t="str">
        <f>VLOOKUP(B45,'[1]LISTADO ATM'!$A$2:$B$822,2,0)</f>
        <v xml:space="preserve">ATM Oficina Camino Real II (Puerto Plata) </v>
      </c>
      <c r="D45" s="162" t="s">
        <v>2433</v>
      </c>
      <c r="E45" s="150">
        <v>3335967801</v>
      </c>
    </row>
    <row r="46" spans="1:5" s="116" customFormat="1" ht="18" x14ac:dyDescent="0.25">
      <c r="A46" s="133" t="str">
        <f>VLOOKUP(B46,'[1]LISTADO ATM'!$A$2:$C$822,3,0)</f>
        <v>ESTE</v>
      </c>
      <c r="B46" s="142">
        <v>963</v>
      </c>
      <c r="C46" s="146" t="str">
        <f>VLOOKUP(B46,'[1]LISTADO ATM'!$A$2:$B$822,2,0)</f>
        <v xml:space="preserve">ATM Multiplaza La Romana </v>
      </c>
      <c r="D46" s="162" t="s">
        <v>2433</v>
      </c>
      <c r="E46" s="150">
        <v>3335967816</v>
      </c>
    </row>
    <row r="47" spans="1:5" s="116" customFormat="1" ht="18" x14ac:dyDescent="0.25">
      <c r="A47" s="133" t="str">
        <f>VLOOKUP(B47,'[1]LISTADO ATM'!$A$2:$C$822,3,0)</f>
        <v>DISTRITO NACIONAL</v>
      </c>
      <c r="B47" s="142">
        <v>955</v>
      </c>
      <c r="C47" s="146" t="str">
        <f>VLOOKUP(B47,'[1]LISTADO ATM'!$A$2:$B$822,2,0)</f>
        <v xml:space="preserve">ATM Oficina Americana Independencia II </v>
      </c>
      <c r="D47" s="162" t="s">
        <v>2433</v>
      </c>
      <c r="E47" s="150">
        <v>3335967817</v>
      </c>
    </row>
    <row r="48" spans="1:5" s="116" customFormat="1" ht="18" x14ac:dyDescent="0.25">
      <c r="A48" s="133" t="str">
        <f>VLOOKUP(B48,'[1]LISTADO ATM'!$A$2:$C$822,3,0)</f>
        <v>ESTE</v>
      </c>
      <c r="B48" s="142">
        <v>609</v>
      </c>
      <c r="C48" s="146" t="str">
        <f>VLOOKUP(B48,'[1]LISTADO ATM'!$A$2:$B$822,2,0)</f>
        <v xml:space="preserve">ATM S/M Jumbo (San Pedro) </v>
      </c>
      <c r="D48" s="162" t="s">
        <v>2433</v>
      </c>
      <c r="E48" s="150">
        <v>3335967818</v>
      </c>
    </row>
    <row r="49" spans="1:5" s="116" customFormat="1" ht="18" x14ac:dyDescent="0.25">
      <c r="A49" s="133" t="str">
        <f>VLOOKUP(B49,'[1]LISTADO ATM'!$A$2:$C$822,3,0)</f>
        <v>NORTE</v>
      </c>
      <c r="B49" s="142">
        <v>774</v>
      </c>
      <c r="C49" s="146" t="str">
        <f>VLOOKUP(B49,'[1]LISTADO ATM'!$A$2:$B$822,2,0)</f>
        <v xml:space="preserve">ATM Oficina Montecristi </v>
      </c>
      <c r="D49" s="162" t="s">
        <v>2433</v>
      </c>
      <c r="E49" s="150">
        <v>3335967823</v>
      </c>
    </row>
    <row r="50" spans="1:5" s="116" customFormat="1" ht="18" x14ac:dyDescent="0.25">
      <c r="A50" s="133" t="str">
        <f>VLOOKUP(B50,'[1]LISTADO ATM'!$A$2:$C$822,3,0)</f>
        <v>SUR</v>
      </c>
      <c r="B50" s="142">
        <v>699</v>
      </c>
      <c r="C50" s="146" t="str">
        <f>VLOOKUP(B50,'[1]LISTADO ATM'!$A$2:$B$822,2,0)</f>
        <v>ATM S/M Bravo Bani</v>
      </c>
      <c r="D50" s="162" t="s">
        <v>2433</v>
      </c>
      <c r="E50" s="150">
        <v>3335967824</v>
      </c>
    </row>
    <row r="51" spans="1:5" s="116" customFormat="1" ht="18" x14ac:dyDescent="0.25">
      <c r="A51" s="133" t="str">
        <f>VLOOKUP(B51,'[1]LISTADO ATM'!$A$2:$C$822,3,0)</f>
        <v>NORTE</v>
      </c>
      <c r="B51" s="142">
        <v>511</v>
      </c>
      <c r="C51" s="146" t="str">
        <f>VLOOKUP(B51,'[1]LISTADO ATM'!$A$2:$B$822,2,0)</f>
        <v xml:space="preserve">ATM UNP Río San Juan (Nagua) </v>
      </c>
      <c r="D51" s="162" t="s">
        <v>2433</v>
      </c>
      <c r="E51" s="150">
        <v>3335967825</v>
      </c>
    </row>
    <row r="52" spans="1:5" ht="18" x14ac:dyDescent="0.25">
      <c r="A52" s="133" t="str">
        <f>VLOOKUP(B52,'[1]LISTADO ATM'!$A$2:$C$822,3,0)</f>
        <v>SUR</v>
      </c>
      <c r="B52" s="142">
        <v>182</v>
      </c>
      <c r="C52" s="146" t="str">
        <f>VLOOKUP(B52,'[1]LISTADO ATM'!$A$2:$B$822,2,0)</f>
        <v xml:space="preserve">ATM Barahona Comb </v>
      </c>
      <c r="D52" s="162" t="s">
        <v>2433</v>
      </c>
      <c r="E52" s="150">
        <v>3335967826</v>
      </c>
    </row>
    <row r="53" spans="1:5" s="109" customFormat="1" ht="18" x14ac:dyDescent="0.25">
      <c r="A53" s="133" t="str">
        <f>VLOOKUP(B53,'[1]LISTADO ATM'!$A$2:$C$822,3,0)</f>
        <v>DISTRITO NACIONAL</v>
      </c>
      <c r="B53" s="142">
        <v>976</v>
      </c>
      <c r="C53" s="146" t="str">
        <f>VLOOKUP(B53,'[1]LISTADO ATM'!$A$2:$B$822,2,0)</f>
        <v xml:space="preserve">ATM Oficina Diamond Plaza I </v>
      </c>
      <c r="D53" s="162" t="s">
        <v>2433</v>
      </c>
      <c r="E53" s="138" t="s">
        <v>2645</v>
      </c>
    </row>
    <row r="54" spans="1:5" ht="18.75" customHeight="1" x14ac:dyDescent="0.25">
      <c r="A54" s="133" t="e">
        <f>VLOOKUP(B54,'[1]LISTADO ATM'!$A$2:$C$822,3,0)</f>
        <v>#N/A</v>
      </c>
      <c r="B54" s="142"/>
      <c r="C54" s="146" t="e">
        <f>VLOOKUP(B54,'[1]LISTADO ATM'!$A$2:$B$822,2,0)</f>
        <v>#N/A</v>
      </c>
      <c r="D54" s="162" t="s">
        <v>2433</v>
      </c>
      <c r="E54" s="150"/>
    </row>
    <row r="55" spans="1:5" ht="18.75" customHeight="1" x14ac:dyDescent="0.25">
      <c r="A55" s="133" t="e">
        <f>VLOOKUP(B55,'[1]LISTADO ATM'!$A$2:$C$822,3,0)</f>
        <v>#N/A</v>
      </c>
      <c r="B55" s="142"/>
      <c r="C55" s="146" t="e">
        <f>VLOOKUP(B55,'[1]LISTADO ATM'!$A$2:$B$822,2,0)</f>
        <v>#N/A</v>
      </c>
      <c r="D55" s="129"/>
      <c r="E55" s="150"/>
    </row>
    <row r="56" spans="1:5" ht="18.75" thickBot="1" x14ac:dyDescent="0.3">
      <c r="A56" s="133" t="e">
        <f>VLOOKUP(B56,'[1]LISTADO ATM'!$A$2:$C$822,3,0)</f>
        <v>#N/A</v>
      </c>
      <c r="B56" s="142"/>
      <c r="C56" s="146" t="e">
        <f>VLOOKUP(B56,'[1]LISTADO ATM'!$A$2:$B$822,2,0)</f>
        <v>#N/A</v>
      </c>
      <c r="D56" s="129"/>
      <c r="E56" s="136"/>
    </row>
    <row r="57" spans="1:5" ht="18.75" customHeight="1" thickBot="1" x14ac:dyDescent="0.3">
      <c r="A57" s="137"/>
      <c r="B57" s="163">
        <f>COUNT(B24:B56)</f>
        <v>30</v>
      </c>
      <c r="C57" s="128"/>
      <c r="D57" s="128"/>
      <c r="E57" s="128"/>
    </row>
    <row r="58" spans="1:5" ht="15.75" thickBot="1" x14ac:dyDescent="0.3">
      <c r="A58" s="116"/>
      <c r="B58" s="144"/>
      <c r="C58" s="116"/>
      <c r="D58" s="116"/>
      <c r="E58" s="121"/>
    </row>
    <row r="59" spans="1:5" ht="18.75" thickBot="1" x14ac:dyDescent="0.3">
      <c r="A59" s="188" t="s">
        <v>2475</v>
      </c>
      <c r="B59" s="189"/>
      <c r="C59" s="189"/>
      <c r="D59" s="189"/>
      <c r="E59" s="190"/>
    </row>
    <row r="60" spans="1:5" ht="18" x14ac:dyDescent="0.25">
      <c r="A60" s="118" t="s">
        <v>15</v>
      </c>
      <c r="B60" s="126" t="s">
        <v>2412</v>
      </c>
      <c r="C60" s="118" t="s">
        <v>46</v>
      </c>
      <c r="D60" s="118" t="s">
        <v>2415</v>
      </c>
      <c r="E60" s="126" t="s">
        <v>2413</v>
      </c>
    </row>
    <row r="61" spans="1:5" ht="18" x14ac:dyDescent="0.25">
      <c r="A61" s="133" t="str">
        <f>VLOOKUP(B61,'[1]LISTADO ATM'!$A$2:$C$822,3,0)</f>
        <v>DISTRITO NACIONAL</v>
      </c>
      <c r="B61" s="141">
        <v>567</v>
      </c>
      <c r="C61" s="136" t="str">
        <f>VLOOKUP(B61,'[1]LISTADO ATM'!$A$2:$B$822,2,0)</f>
        <v xml:space="preserve">ATM Oficina Máximo Gómez </v>
      </c>
      <c r="D61" s="133" t="s">
        <v>2475</v>
      </c>
      <c r="E61" s="150">
        <v>3335965895</v>
      </c>
    </row>
    <row r="62" spans="1:5" ht="18" x14ac:dyDescent="0.25">
      <c r="A62" s="133" t="str">
        <f>VLOOKUP(B62,'[1]LISTADO ATM'!$A$2:$C$822,3,0)</f>
        <v>DISTRITO NACIONAL</v>
      </c>
      <c r="B62" s="141">
        <v>231</v>
      </c>
      <c r="C62" s="136" t="str">
        <f>VLOOKUP(B62,'[1]LISTADO ATM'!$A$2:$B$822,2,0)</f>
        <v xml:space="preserve">ATM Oficina Zona Oriental </v>
      </c>
      <c r="D62" s="133" t="s">
        <v>2475</v>
      </c>
      <c r="E62" s="150">
        <v>3335965998</v>
      </c>
    </row>
    <row r="63" spans="1:5" ht="18" x14ac:dyDescent="0.25">
      <c r="A63" s="133" t="str">
        <f>VLOOKUP(B63,'[1]LISTADO ATM'!$A$2:$C$822,3,0)</f>
        <v>ESTE</v>
      </c>
      <c r="B63" s="141">
        <v>368</v>
      </c>
      <c r="C63" s="136" t="str">
        <f>VLOOKUP(B63,'[1]LISTADO ATM'!$A$2:$B$822,2,0)</f>
        <v>ATM Ayuntamiento Peralvillo</v>
      </c>
      <c r="D63" s="133" t="s">
        <v>2475</v>
      </c>
      <c r="E63" s="150">
        <v>3335965999</v>
      </c>
    </row>
    <row r="64" spans="1:5" ht="18" x14ac:dyDescent="0.25">
      <c r="A64" s="133" t="str">
        <f>VLOOKUP(B64,'[1]LISTADO ATM'!$A$2:$C$822,3,0)</f>
        <v>DISTRITO NACIONAL</v>
      </c>
      <c r="B64" s="141">
        <v>267</v>
      </c>
      <c r="C64" s="136" t="str">
        <f>VLOOKUP(B64,'[1]LISTADO ATM'!$A$2:$B$822,2,0)</f>
        <v xml:space="preserve">ATM Centro de Caja México </v>
      </c>
      <c r="D64" s="133" t="s">
        <v>2475</v>
      </c>
      <c r="E64" s="150">
        <v>3335966016</v>
      </c>
    </row>
    <row r="65" spans="1:5" ht="18" x14ac:dyDescent="0.25">
      <c r="A65" s="133" t="str">
        <f>VLOOKUP(B65,'[1]LISTADO ATM'!$A$2:$C$822,3,0)</f>
        <v>NORTE</v>
      </c>
      <c r="B65" s="141">
        <v>351</v>
      </c>
      <c r="C65" s="136" t="str">
        <f>VLOOKUP(B65,'[1]LISTADO ATM'!$A$2:$B$822,2,0)</f>
        <v xml:space="preserve">ATM S/M José Luís (Puerto Plata) </v>
      </c>
      <c r="D65" s="133" t="s">
        <v>2475</v>
      </c>
      <c r="E65" s="150" t="s">
        <v>2626</v>
      </c>
    </row>
    <row r="66" spans="1:5" ht="18" x14ac:dyDescent="0.25">
      <c r="A66" s="133" t="str">
        <f>VLOOKUP(B66,'[1]LISTADO ATM'!$A$2:$C$822,3,0)</f>
        <v>DISTRITO NACIONAL</v>
      </c>
      <c r="B66" s="141">
        <v>927</v>
      </c>
      <c r="C66" s="136" t="str">
        <f>VLOOKUP(B66,'[1]LISTADO ATM'!$A$2:$B$822,2,0)</f>
        <v>ATM S/M Bravo La Esperilla</v>
      </c>
      <c r="D66" s="133" t="s">
        <v>2475</v>
      </c>
      <c r="E66" s="150">
        <v>3335967755</v>
      </c>
    </row>
    <row r="67" spans="1:5" ht="18" x14ac:dyDescent="0.25">
      <c r="A67" s="133" t="str">
        <f>VLOOKUP(B67,'[1]LISTADO ATM'!$A$2:$C$822,3,0)</f>
        <v>DISTRITO NACIONAL</v>
      </c>
      <c r="B67" s="141">
        <v>938</v>
      </c>
      <c r="C67" s="136" t="str">
        <f>VLOOKUP(B67,'[1]LISTADO ATM'!$A$2:$B$822,2,0)</f>
        <v xml:space="preserve">ATM Autobanco Oficina Filadelfia Plaza </v>
      </c>
      <c r="D67" s="133" t="s">
        <v>2475</v>
      </c>
      <c r="E67" s="150">
        <v>3335967760</v>
      </c>
    </row>
    <row r="68" spans="1:5" ht="18" x14ac:dyDescent="0.25">
      <c r="A68" s="133" t="str">
        <f>VLOOKUP(B68,'[1]LISTADO ATM'!$A$2:$C$822,3,0)</f>
        <v>DISTRITO NACIONAL</v>
      </c>
      <c r="B68" s="141">
        <v>918</v>
      </c>
      <c r="C68" s="136" t="str">
        <f>VLOOKUP(B68,'[1]LISTADO ATM'!$A$2:$B$822,2,0)</f>
        <v xml:space="preserve">ATM S/M Liverpool de la Jacobo Majluta </v>
      </c>
      <c r="D68" s="133" t="s">
        <v>2475</v>
      </c>
      <c r="E68" s="150">
        <v>3335967763</v>
      </c>
    </row>
    <row r="69" spans="1:5" ht="18" x14ac:dyDescent="0.25">
      <c r="A69" s="133" t="str">
        <f>VLOOKUP(B69,'[1]LISTADO ATM'!$A$2:$C$822,3,0)</f>
        <v>DISTRITO NACIONAL</v>
      </c>
      <c r="B69" s="141">
        <v>160</v>
      </c>
      <c r="C69" s="136" t="str">
        <f>VLOOKUP(B69,'[1]LISTADO ATM'!$A$2:$B$822,2,0)</f>
        <v xml:space="preserve">ATM Oficina Herrera </v>
      </c>
      <c r="D69" s="133" t="s">
        <v>2475</v>
      </c>
      <c r="E69" s="150">
        <v>3335967780</v>
      </c>
    </row>
    <row r="70" spans="1:5" ht="18" x14ac:dyDescent="0.25">
      <c r="A70" s="133" t="str">
        <f>VLOOKUP(B70,'[1]LISTADO ATM'!$A$2:$C$822,3,0)</f>
        <v>ESTE</v>
      </c>
      <c r="B70" s="141">
        <v>844</v>
      </c>
      <c r="C70" s="136" t="str">
        <f>VLOOKUP(B70,'[1]LISTADO ATM'!$A$2:$B$822,2,0)</f>
        <v xml:space="preserve">ATM San Juan Shopping Center (Bávaro) </v>
      </c>
      <c r="D70" s="133" t="s">
        <v>2475</v>
      </c>
      <c r="E70" s="150">
        <v>3335967822</v>
      </c>
    </row>
    <row r="71" spans="1:5" ht="18" x14ac:dyDescent="0.25">
      <c r="A71" s="133" t="e">
        <f>VLOOKUP(B71,'[1]LISTADO ATM'!$A$2:$C$822,3,0)</f>
        <v>#N/A</v>
      </c>
      <c r="B71" s="141"/>
      <c r="C71" s="136" t="e">
        <f>VLOOKUP(B71,'[1]LISTADO ATM'!$A$2:$B$822,2,0)</f>
        <v>#N/A</v>
      </c>
      <c r="D71" s="133" t="s">
        <v>2475</v>
      </c>
      <c r="E71" s="150"/>
    </row>
    <row r="72" spans="1:5" ht="18" x14ac:dyDescent="0.25">
      <c r="A72" s="133" t="e">
        <f>VLOOKUP(B72,'[1]LISTADO ATM'!$A$2:$C$822,3,0)</f>
        <v>#N/A</v>
      </c>
      <c r="B72" s="141"/>
      <c r="C72" s="136" t="e">
        <f>VLOOKUP(B72,'[1]LISTADO ATM'!$A$2:$B$822,2,0)</f>
        <v>#N/A</v>
      </c>
      <c r="D72" s="133"/>
      <c r="E72" s="136"/>
    </row>
    <row r="73" spans="1:5" ht="18.75" thickBot="1" x14ac:dyDescent="0.3">
      <c r="A73" s="133" t="e">
        <f>VLOOKUP(B73,'[1]LISTADO ATM'!$A$2:$C$822,3,0)</f>
        <v>#N/A</v>
      </c>
      <c r="B73" s="141"/>
      <c r="C73" s="136" t="e">
        <f>VLOOKUP(B73,'[1]LISTADO ATM'!$A$2:$B$822,2,0)</f>
        <v>#N/A</v>
      </c>
      <c r="D73" s="133"/>
      <c r="E73" s="150"/>
    </row>
    <row r="74" spans="1:5" ht="18.75" thickBot="1" x14ac:dyDescent="0.3">
      <c r="A74" s="137" t="s">
        <v>2468</v>
      </c>
      <c r="B74" s="163">
        <f>COUNT(B61:B73)</f>
        <v>10</v>
      </c>
      <c r="C74" s="128"/>
      <c r="D74" s="128"/>
      <c r="E74" s="128"/>
    </row>
    <row r="75" spans="1:5" ht="18.75" customHeight="1" thickBot="1" x14ac:dyDescent="0.3">
      <c r="A75" s="116"/>
      <c r="B75" s="144"/>
      <c r="C75" s="116"/>
      <c r="D75" s="116"/>
      <c r="E75" s="121"/>
    </row>
    <row r="76" spans="1:5" ht="18" x14ac:dyDescent="0.25">
      <c r="A76" s="191" t="s">
        <v>2622</v>
      </c>
      <c r="B76" s="192"/>
      <c r="C76" s="192"/>
      <c r="D76" s="192"/>
      <c r="E76" s="193"/>
    </row>
    <row r="77" spans="1:5" ht="18" x14ac:dyDescent="0.25">
      <c r="A77" s="118" t="s">
        <v>15</v>
      </c>
      <c r="B77" s="126" t="s">
        <v>2412</v>
      </c>
      <c r="C77" s="120" t="s">
        <v>46</v>
      </c>
      <c r="D77" s="131" t="s">
        <v>2415</v>
      </c>
      <c r="E77" s="126" t="s">
        <v>2413</v>
      </c>
    </row>
    <row r="78" spans="1:5" ht="18.75" customHeight="1" x14ac:dyDescent="0.25">
      <c r="A78" s="132" t="str">
        <f>VLOOKUP(B78,'[1]LISTADO ATM'!$A$2:$C$822,3,0)</f>
        <v>DISTRITO NACIONAL</v>
      </c>
      <c r="B78" s="133">
        <v>540</v>
      </c>
      <c r="C78" s="136" t="str">
        <f>VLOOKUP(B78,'[1]LISTADO ATM'!$A$2:$B$822,2,0)</f>
        <v xml:space="preserve">ATM Autoservicio Sambil I </v>
      </c>
      <c r="D78" s="142" t="s">
        <v>2555</v>
      </c>
      <c r="E78" s="150">
        <v>3335967766</v>
      </c>
    </row>
    <row r="79" spans="1:5" ht="18" customHeight="1" x14ac:dyDescent="0.25">
      <c r="A79" s="132" t="str">
        <f>VLOOKUP(B79,'[1]LISTADO ATM'!$A$2:$C$822,3,0)</f>
        <v>DISTRITO NACIONAL</v>
      </c>
      <c r="B79" s="133">
        <v>755</v>
      </c>
      <c r="C79" s="136" t="str">
        <f>VLOOKUP(B79,'[1]LISTADO ATM'!$A$2:$B$822,2,0)</f>
        <v xml:space="preserve">ATM Oficina Galería del Este (Plaza) </v>
      </c>
      <c r="D79" s="142" t="s">
        <v>2555</v>
      </c>
      <c r="E79" s="150">
        <v>3335967768</v>
      </c>
    </row>
    <row r="80" spans="1:5" s="116" customFormat="1" ht="18" x14ac:dyDescent="0.25">
      <c r="A80" s="132" t="str">
        <f>VLOOKUP(B80,'[1]LISTADO ATM'!$A$2:$C$822,3,0)</f>
        <v>DISTRITO NACIONAL</v>
      </c>
      <c r="B80" s="133">
        <v>993</v>
      </c>
      <c r="C80" s="136" t="str">
        <f>VLOOKUP(B80,'[1]LISTADO ATM'!$A$2:$B$822,2,0)</f>
        <v xml:space="preserve">ATM Centro Medico Integral II </v>
      </c>
      <c r="D80" s="164" t="s">
        <v>2554</v>
      </c>
      <c r="E80" s="150">
        <v>3335967773</v>
      </c>
    </row>
    <row r="81" spans="1:5" s="116" customFormat="1" ht="18" x14ac:dyDescent="0.25">
      <c r="A81" s="132" t="str">
        <f>VLOOKUP(B81,'[1]LISTADO ATM'!$A$2:$C$822,3,0)</f>
        <v>NORTE</v>
      </c>
      <c r="B81" s="133">
        <v>837</v>
      </c>
      <c r="C81" s="136" t="str">
        <f>VLOOKUP(B81,'[1]LISTADO ATM'!$A$2:$B$822,2,0)</f>
        <v>ATM Estación Next Canabacoa</v>
      </c>
      <c r="D81" s="164" t="s">
        <v>2554</v>
      </c>
      <c r="E81" s="150">
        <v>3335967774</v>
      </c>
    </row>
    <row r="82" spans="1:5" s="116" customFormat="1" ht="18" x14ac:dyDescent="0.25">
      <c r="A82" s="132" t="str">
        <f>VLOOKUP(B82,'[1]LISTADO ATM'!$A$2:$C$822,3,0)</f>
        <v>SUR</v>
      </c>
      <c r="B82" s="133">
        <v>297</v>
      </c>
      <c r="C82" s="136" t="str">
        <f>VLOOKUP(B82,'[1]LISTADO ATM'!$A$2:$B$822,2,0)</f>
        <v xml:space="preserve">ATM S/M Cadena Ocoa </v>
      </c>
      <c r="D82" s="164" t="s">
        <v>2554</v>
      </c>
      <c r="E82" s="150">
        <v>3335967777</v>
      </c>
    </row>
    <row r="83" spans="1:5" ht="18" x14ac:dyDescent="0.25">
      <c r="A83" s="132" t="str">
        <f>VLOOKUP(B83,'[1]LISTADO ATM'!$A$2:$C$822,3,0)</f>
        <v>ESTE</v>
      </c>
      <c r="B83" s="133">
        <v>386</v>
      </c>
      <c r="C83" s="136" t="str">
        <f>VLOOKUP(B83,'[1]LISTADO ATM'!$A$2:$B$822,2,0)</f>
        <v xml:space="preserve">ATM Plaza Verón II </v>
      </c>
      <c r="D83" s="164" t="s">
        <v>2554</v>
      </c>
      <c r="E83" s="150">
        <v>3335967778</v>
      </c>
    </row>
    <row r="84" spans="1:5" ht="18" x14ac:dyDescent="0.25">
      <c r="A84" s="132" t="e">
        <f>VLOOKUP(B84,'[1]LISTADO ATM'!$A$2:$C$822,3,0)</f>
        <v>#N/A</v>
      </c>
      <c r="B84" s="141"/>
      <c r="C84" s="136" t="e">
        <f>VLOOKUP(B84,'[1]LISTADO ATM'!$A$2:$B$822,2,0)</f>
        <v>#N/A</v>
      </c>
      <c r="D84" s="164"/>
      <c r="E84" s="150"/>
    </row>
    <row r="85" spans="1:5" ht="18.75" thickBot="1" x14ac:dyDescent="0.3">
      <c r="A85" s="132" t="e">
        <f>VLOOKUP(B85,'[1]LISTADO ATM'!$A$2:$C$822,3,0)</f>
        <v>#N/A</v>
      </c>
      <c r="B85" s="141"/>
      <c r="C85" s="136" t="e">
        <f>VLOOKUP(B85,'[1]LISTADO ATM'!$A$2:$B$822,2,0)</f>
        <v>#N/A</v>
      </c>
      <c r="D85" s="164"/>
      <c r="E85" s="150"/>
    </row>
    <row r="86" spans="1:5" ht="18.75" thickBot="1" x14ac:dyDescent="0.3">
      <c r="A86" s="137" t="s">
        <v>2468</v>
      </c>
      <c r="B86" s="163">
        <f>COUNT(B78:B85)</f>
        <v>6</v>
      </c>
      <c r="C86" s="128"/>
      <c r="D86" s="128"/>
      <c r="E86" s="128"/>
    </row>
    <row r="87" spans="1:5" ht="15.75" thickBot="1" x14ac:dyDescent="0.3">
      <c r="A87" s="116"/>
      <c r="B87" s="144"/>
      <c r="C87" s="116"/>
      <c r="D87" s="116"/>
      <c r="E87" s="121"/>
    </row>
    <row r="88" spans="1:5" ht="18.75" thickBot="1" x14ac:dyDescent="0.3">
      <c r="A88" s="194" t="s">
        <v>2470</v>
      </c>
      <c r="B88" s="195"/>
      <c r="C88" s="116" t="s">
        <v>2409</v>
      </c>
      <c r="D88" s="121"/>
      <c r="E88" s="121"/>
    </row>
    <row r="89" spans="1:5" ht="18.75" thickBot="1" x14ac:dyDescent="0.3">
      <c r="A89" s="139">
        <f>+B57+B74+B86</f>
        <v>46</v>
      </c>
      <c r="B89" s="145"/>
      <c r="C89" s="116"/>
      <c r="D89" s="116"/>
      <c r="E89" s="116"/>
    </row>
    <row r="90" spans="1:5" ht="15.75" thickBot="1" x14ac:dyDescent="0.3">
      <c r="A90" s="116"/>
      <c r="B90" s="144"/>
      <c r="C90" s="116"/>
      <c r="D90" s="116"/>
      <c r="E90" s="121"/>
    </row>
    <row r="91" spans="1:5" ht="18.75" thickBot="1" x14ac:dyDescent="0.3">
      <c r="A91" s="188" t="s">
        <v>2471</v>
      </c>
      <c r="B91" s="189"/>
      <c r="C91" s="189"/>
      <c r="D91" s="189"/>
      <c r="E91" s="190"/>
    </row>
    <row r="92" spans="1:5" ht="18" x14ac:dyDescent="0.25">
      <c r="A92" s="122" t="s">
        <v>15</v>
      </c>
      <c r="B92" s="126" t="s">
        <v>2412</v>
      </c>
      <c r="C92" s="120" t="s">
        <v>46</v>
      </c>
      <c r="D92" s="196" t="s">
        <v>2415</v>
      </c>
      <c r="E92" s="197"/>
    </row>
    <row r="93" spans="1:5" ht="18" x14ac:dyDescent="0.25">
      <c r="A93" s="133" t="str">
        <f>VLOOKUP(B93,'[1]LISTADO ATM'!$A$2:$C$822,3,0)</f>
        <v>DISTRITO NACIONAL</v>
      </c>
      <c r="B93" s="141">
        <v>575</v>
      </c>
      <c r="C93" s="133" t="str">
        <f>VLOOKUP(B93,'[1]LISTADO ATM'!$A$2:$B$822,2,0)</f>
        <v xml:space="preserve">ATM EDESUR Tiradentes </v>
      </c>
      <c r="D93" s="198" t="s">
        <v>2603</v>
      </c>
      <c r="E93" s="199"/>
    </row>
    <row r="94" spans="1:5" ht="18" x14ac:dyDescent="0.25">
      <c r="A94" s="133" t="str">
        <f>VLOOKUP(B94,'[1]LISTADO ATM'!$A$2:$C$822,3,0)</f>
        <v>NORTE</v>
      </c>
      <c r="B94" s="141">
        <v>528</v>
      </c>
      <c r="C94" s="133" t="str">
        <f>VLOOKUP(B94,'[1]LISTADO ATM'!$A$2:$B$822,2,0)</f>
        <v xml:space="preserve">ATM Ferretería Ochoa (Santiago) </v>
      </c>
      <c r="D94" s="198" t="s">
        <v>2604</v>
      </c>
      <c r="E94" s="199"/>
    </row>
    <row r="95" spans="1:5" ht="18" x14ac:dyDescent="0.25">
      <c r="A95" s="133" t="str">
        <f>VLOOKUP(B95,'[1]LISTADO ATM'!$A$2:$C$822,3,0)</f>
        <v>ESTE</v>
      </c>
      <c r="B95" s="141">
        <v>651</v>
      </c>
      <c r="C95" s="133" t="str">
        <f>VLOOKUP(B95,'[1]LISTADO ATM'!$A$2:$B$822,2,0)</f>
        <v>ATM Eco Petroleo Romana</v>
      </c>
      <c r="D95" s="198" t="s">
        <v>2577</v>
      </c>
      <c r="E95" s="199"/>
    </row>
    <row r="96" spans="1:5" ht="18" x14ac:dyDescent="0.25">
      <c r="A96" s="133" t="str">
        <f>VLOOKUP(B96,'[1]LISTADO ATM'!$A$2:$C$822,3,0)</f>
        <v>DISTRITO NACIONAL</v>
      </c>
      <c r="B96" s="141">
        <v>26</v>
      </c>
      <c r="C96" s="133" t="str">
        <f>VLOOKUP(B96,'[1]LISTADO ATM'!$A$2:$B$822,2,0)</f>
        <v>ATM S/M Jumbo San Isidro</v>
      </c>
      <c r="D96" s="198" t="s">
        <v>2577</v>
      </c>
      <c r="E96" s="199"/>
    </row>
    <row r="97" spans="1:5" ht="18" x14ac:dyDescent="0.25">
      <c r="A97" s="133" t="str">
        <f>VLOOKUP(B97,'[1]LISTADO ATM'!$A$2:$C$822,3,0)</f>
        <v>NORTE</v>
      </c>
      <c r="B97" s="141">
        <v>138</v>
      </c>
      <c r="C97" s="133" t="str">
        <f>VLOOKUP(B97,'[1]LISTADO ATM'!$A$2:$B$822,2,0)</f>
        <v xml:space="preserve">ATM UNP Fantino </v>
      </c>
      <c r="D97" s="198" t="s">
        <v>2577</v>
      </c>
      <c r="E97" s="199"/>
    </row>
    <row r="98" spans="1:5" ht="18" x14ac:dyDescent="0.25">
      <c r="A98" s="161" t="str">
        <f>VLOOKUP(B98,'[1]LISTADO ATM'!$A$2:$C$822,3,0)</f>
        <v>DISTRITO NACIONAL</v>
      </c>
      <c r="B98" s="141">
        <v>139</v>
      </c>
      <c r="C98" s="133" t="str">
        <f>VLOOKUP(B98,'[1]LISTADO ATM'!$A$2:$B$822,2,0)</f>
        <v xml:space="preserve">ATM Oficina Plaza Lama Zona Oriental I </v>
      </c>
      <c r="D98" s="198" t="s">
        <v>2604</v>
      </c>
      <c r="E98" s="199"/>
    </row>
    <row r="99" spans="1:5" ht="18" x14ac:dyDescent="0.25">
      <c r="A99" s="161" t="str">
        <f>VLOOKUP(B99,'[1]LISTADO ATM'!$A$2:$C$822,3,0)</f>
        <v>DISTRITO NACIONAL</v>
      </c>
      <c r="B99" s="141">
        <v>448</v>
      </c>
      <c r="C99" s="133" t="str">
        <f>VLOOKUP(B99,'[1]LISTADO ATM'!$A$2:$B$822,2,0)</f>
        <v xml:space="preserve">ATM Club Banco Central </v>
      </c>
      <c r="D99" s="198" t="s">
        <v>2577</v>
      </c>
      <c r="E99" s="199"/>
    </row>
    <row r="100" spans="1:5" ht="18.75" customHeight="1" x14ac:dyDescent="0.25">
      <c r="A100" s="161" t="str">
        <f>VLOOKUP(B100,'[1]LISTADO ATM'!$A$2:$C$822,3,0)</f>
        <v>DISTRITO NACIONAL</v>
      </c>
      <c r="B100" s="141">
        <v>622</v>
      </c>
      <c r="C100" s="133" t="str">
        <f>VLOOKUP(B100,'[1]LISTADO ATM'!$A$2:$B$822,2,0)</f>
        <v xml:space="preserve">ATM Ayuntamiento D.N. </v>
      </c>
      <c r="D100" s="198" t="s">
        <v>2604</v>
      </c>
      <c r="E100" s="199"/>
    </row>
    <row r="101" spans="1:5" ht="18" x14ac:dyDescent="0.25">
      <c r="A101" s="161" t="str">
        <f>VLOOKUP(B101,'[1]LISTADO ATM'!$A$2:$C$822,3,0)</f>
        <v>SUR</v>
      </c>
      <c r="B101" s="141">
        <v>730</v>
      </c>
      <c r="C101" s="133" t="str">
        <f>VLOOKUP(B101,'[1]LISTADO ATM'!$A$2:$B$822,2,0)</f>
        <v xml:space="preserve">ATM Palacio de Justicia Barahona </v>
      </c>
      <c r="D101" s="198" t="s">
        <v>2604</v>
      </c>
      <c r="E101" s="199"/>
    </row>
    <row r="102" spans="1:5" ht="18" x14ac:dyDescent="0.25">
      <c r="A102" s="161" t="str">
        <f>VLOOKUP(B102,'[1]LISTADO ATM'!$A$2:$C$822,3,0)</f>
        <v>NORTE</v>
      </c>
      <c r="B102" s="141">
        <v>747</v>
      </c>
      <c r="C102" s="133" t="str">
        <f>VLOOKUP(B102,'[1]LISTADO ATM'!$A$2:$B$822,2,0)</f>
        <v xml:space="preserve">ATM Club BR (Santiago) </v>
      </c>
      <c r="D102" s="210" t="s">
        <v>2577</v>
      </c>
      <c r="E102" s="211"/>
    </row>
    <row r="103" spans="1:5" ht="18.75" customHeight="1" x14ac:dyDescent="0.25">
      <c r="A103" s="161" t="e">
        <f>VLOOKUP(B103,'[1]LISTADO ATM'!$A$2:$C$822,3,0)</f>
        <v>#N/A</v>
      </c>
      <c r="B103" s="141"/>
      <c r="C103" s="133" t="e">
        <f>VLOOKUP(B103,'[1]LISTADO ATM'!$A$2:$B$822,2,0)</f>
        <v>#N/A</v>
      </c>
      <c r="D103" s="198"/>
      <c r="E103" s="199"/>
    </row>
    <row r="104" spans="1:5" ht="18" x14ac:dyDescent="0.25">
      <c r="A104" s="161" t="e">
        <f>VLOOKUP(B104,'[1]LISTADO ATM'!$A$2:$C$822,3,0)</f>
        <v>#N/A</v>
      </c>
      <c r="B104" s="141"/>
      <c r="C104" s="133" t="e">
        <f>VLOOKUP(B104,'[1]LISTADO ATM'!$A$2:$B$822,2,0)</f>
        <v>#N/A</v>
      </c>
      <c r="D104" s="198"/>
      <c r="E104" s="199"/>
    </row>
    <row r="105" spans="1:5" ht="18" x14ac:dyDescent="0.25">
      <c r="A105" s="161" t="e">
        <f>VLOOKUP(B105,'[1]LISTADO ATM'!$A$2:$C$822,3,0)</f>
        <v>#N/A</v>
      </c>
      <c r="B105" s="141"/>
      <c r="C105" s="133" t="e">
        <f>VLOOKUP(B105,'[1]LISTADO ATM'!$A$2:$B$822,2,0)</f>
        <v>#N/A</v>
      </c>
      <c r="D105" s="198"/>
      <c r="E105" s="199"/>
    </row>
    <row r="106" spans="1:5" ht="18" x14ac:dyDescent="0.25">
      <c r="A106" s="161" t="e">
        <f>VLOOKUP(B106,'[1]LISTADO ATM'!$A$2:$C$822,3,0)</f>
        <v>#N/A</v>
      </c>
      <c r="B106" s="141"/>
      <c r="C106" s="133" t="e">
        <f>VLOOKUP(B106,'[1]LISTADO ATM'!$A$2:$B$822,2,0)</f>
        <v>#N/A</v>
      </c>
      <c r="D106" s="198"/>
      <c r="E106" s="199"/>
    </row>
    <row r="107" spans="1:5" ht="18" x14ac:dyDescent="0.25">
      <c r="A107" s="161" t="e">
        <f>VLOOKUP(B107,'[1]LISTADO ATM'!$A$2:$C$822,3,0)</f>
        <v>#N/A</v>
      </c>
      <c r="B107" s="141"/>
      <c r="C107" s="133" t="e">
        <f>VLOOKUP(B107,'[1]LISTADO ATM'!$A$2:$B$822,2,0)</f>
        <v>#N/A</v>
      </c>
      <c r="D107" s="198"/>
      <c r="E107" s="199"/>
    </row>
    <row r="108" spans="1:5" ht="18" x14ac:dyDescent="0.25">
      <c r="A108" s="161" t="e">
        <f>VLOOKUP(B108,'[1]LISTADO ATM'!$A$2:$C$822,3,0)</f>
        <v>#N/A</v>
      </c>
      <c r="B108" s="141"/>
      <c r="C108" s="133" t="e">
        <f>VLOOKUP(B108,'[1]LISTADO ATM'!$A$2:$B$822,2,0)</f>
        <v>#N/A</v>
      </c>
      <c r="D108" s="157"/>
      <c r="E108" s="158"/>
    </row>
    <row r="109" spans="1:5" ht="18" x14ac:dyDescent="0.25">
      <c r="A109" s="161" t="e">
        <f>VLOOKUP(B109,'[1]LISTADO ATM'!$A$2:$C$822,3,0)</f>
        <v>#N/A</v>
      </c>
      <c r="B109" s="141"/>
      <c r="C109" s="133" t="e">
        <f>VLOOKUP(B109,'[1]LISTADO ATM'!$A$2:$B$822,2,0)</f>
        <v>#N/A</v>
      </c>
      <c r="D109" s="157"/>
      <c r="E109" s="158"/>
    </row>
    <row r="110" spans="1:5" ht="18" x14ac:dyDescent="0.25">
      <c r="A110" s="161" t="e">
        <f>VLOOKUP(B110,'[1]LISTADO ATM'!$A$2:$C$822,3,0)</f>
        <v>#N/A</v>
      </c>
      <c r="B110" s="141"/>
      <c r="C110" s="133" t="e">
        <f>VLOOKUP(B110,'[1]LISTADO ATM'!$A$2:$B$822,2,0)</f>
        <v>#N/A</v>
      </c>
      <c r="D110" s="157"/>
      <c r="E110" s="158"/>
    </row>
    <row r="111" spans="1:5" ht="18" x14ac:dyDescent="0.25">
      <c r="A111" s="161" t="e">
        <f>VLOOKUP(B111,'[1]LISTADO ATM'!$A$2:$C$822,3,0)</f>
        <v>#N/A</v>
      </c>
      <c r="B111" s="141"/>
      <c r="C111" s="133" t="e">
        <f>VLOOKUP(B111,'[1]LISTADO ATM'!$A$2:$B$822,2,0)</f>
        <v>#N/A</v>
      </c>
      <c r="D111" s="157"/>
      <c r="E111" s="158"/>
    </row>
    <row r="112" spans="1:5" ht="18.75" thickBot="1" x14ac:dyDescent="0.3">
      <c r="A112" s="161" t="e">
        <f>VLOOKUP(B112,'[1]LISTADO ATM'!$A$2:$C$822,3,0)</f>
        <v>#N/A</v>
      </c>
      <c r="B112" s="141"/>
      <c r="C112" s="133" t="e">
        <f>VLOOKUP(B112,'[1]LISTADO ATM'!$A$2:$B$822,2,0)</f>
        <v>#N/A</v>
      </c>
      <c r="D112" s="198"/>
      <c r="E112" s="199"/>
    </row>
    <row r="113" spans="1:5" ht="18.75" thickBot="1" x14ac:dyDescent="0.3">
      <c r="A113" s="137" t="s">
        <v>2468</v>
      </c>
      <c r="B113" s="163">
        <f>COUNT(B93:B112)</f>
        <v>10</v>
      </c>
      <c r="C113" s="147"/>
      <c r="D113" s="134"/>
      <c r="E113" s="135"/>
    </row>
    <row r="114" spans="1:5" x14ac:dyDescent="0.25">
      <c r="A114" s="116"/>
      <c r="C114" s="116"/>
      <c r="D114" s="116"/>
      <c r="E114" s="116"/>
    </row>
    <row r="115" spans="1:5" x14ac:dyDescent="0.25">
      <c r="A115" s="116"/>
      <c r="C115" s="116"/>
      <c r="D115" s="116"/>
      <c r="E115" s="116"/>
    </row>
    <row r="116" spans="1:5" x14ac:dyDescent="0.25">
      <c r="A116" s="116"/>
      <c r="C116" s="116"/>
      <c r="D116" s="116"/>
      <c r="E116" s="116"/>
    </row>
    <row r="117" spans="1:5" x14ac:dyDescent="0.25">
      <c r="A117" s="116"/>
      <c r="C117" s="116"/>
      <c r="D117" s="116"/>
      <c r="E117" s="116"/>
    </row>
    <row r="118" spans="1:5" x14ac:dyDescent="0.25">
      <c r="A118" s="116"/>
      <c r="C118" s="116"/>
      <c r="D118" s="116"/>
      <c r="E118" s="116"/>
    </row>
    <row r="119" spans="1:5" x14ac:dyDescent="0.25">
      <c r="A119" s="116"/>
      <c r="C119" s="116"/>
      <c r="D119" s="116"/>
      <c r="E119" s="116"/>
    </row>
    <row r="120" spans="1:5" x14ac:dyDescent="0.25">
      <c r="A120" s="116"/>
      <c r="C120" s="116"/>
      <c r="D120" s="116"/>
      <c r="E120" s="116"/>
    </row>
    <row r="121" spans="1:5" x14ac:dyDescent="0.25">
      <c r="A121" s="116"/>
      <c r="C121" s="116"/>
      <c r="D121" s="116"/>
      <c r="E121" s="116"/>
    </row>
    <row r="122" spans="1:5" x14ac:dyDescent="0.25">
      <c r="A122" s="116"/>
      <c r="C122" s="116"/>
      <c r="D122" s="116"/>
      <c r="E122" s="116"/>
    </row>
    <row r="123" spans="1:5" x14ac:dyDescent="0.25">
      <c r="A123" s="116"/>
      <c r="C123" s="116"/>
      <c r="D123" s="116"/>
      <c r="E123" s="116"/>
    </row>
    <row r="124" spans="1:5" x14ac:dyDescent="0.25">
      <c r="A124" s="116"/>
      <c r="C124" s="116"/>
      <c r="D124" s="116"/>
      <c r="E124" s="116"/>
    </row>
    <row r="125" spans="1:5" x14ac:dyDescent="0.25">
      <c r="A125" s="116"/>
      <c r="C125" s="116"/>
      <c r="D125" s="116"/>
      <c r="E125" s="116"/>
    </row>
    <row r="126" spans="1:5" x14ac:dyDescent="0.25">
      <c r="A126" s="116"/>
      <c r="C126" s="116"/>
      <c r="D126" s="116"/>
      <c r="E126" s="116"/>
    </row>
    <row r="127" spans="1:5" x14ac:dyDescent="0.25">
      <c r="A127" s="116"/>
      <c r="C127" s="116"/>
      <c r="D127" s="116"/>
      <c r="E127" s="116"/>
    </row>
    <row r="128" spans="1:5" x14ac:dyDescent="0.25">
      <c r="A128" s="116"/>
      <c r="C128" s="116"/>
      <c r="D128" s="116"/>
      <c r="E128" s="116"/>
    </row>
    <row r="129" spans="1:5" x14ac:dyDescent="0.25">
      <c r="A129" s="116"/>
      <c r="C129" s="116"/>
      <c r="D129" s="116"/>
      <c r="E129" s="116"/>
    </row>
    <row r="130" spans="1:5" x14ac:dyDescent="0.25">
      <c r="A130" s="116"/>
      <c r="C130" s="116"/>
      <c r="D130" s="116"/>
      <c r="E130" s="116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</sheetData>
  <sortState ref="A53:F81">
    <sortCondition ref="E53"/>
  </sortState>
  <mergeCells count="29">
    <mergeCell ref="D112:E112"/>
    <mergeCell ref="D105:E105"/>
    <mergeCell ref="D106:E106"/>
    <mergeCell ref="D107:E107"/>
    <mergeCell ref="D103:E103"/>
    <mergeCell ref="D104:E104"/>
    <mergeCell ref="D100:E100"/>
    <mergeCell ref="D101:E101"/>
    <mergeCell ref="D102:E102"/>
    <mergeCell ref="D98:E98"/>
    <mergeCell ref="D95:E95"/>
    <mergeCell ref="D99:E99"/>
    <mergeCell ref="D96:E96"/>
    <mergeCell ref="D97:E97"/>
    <mergeCell ref="A88:B88"/>
    <mergeCell ref="A91:E91"/>
    <mergeCell ref="D92:E92"/>
    <mergeCell ref="D93:E93"/>
    <mergeCell ref="D94:E94"/>
    <mergeCell ref="A17:E17"/>
    <mergeCell ref="C20:E20"/>
    <mergeCell ref="A22:E22"/>
    <mergeCell ref="A59:E59"/>
    <mergeCell ref="A76:E76"/>
    <mergeCell ref="F1:G1"/>
    <mergeCell ref="A1:E1"/>
    <mergeCell ref="A2:E2"/>
    <mergeCell ref="A7:E7"/>
    <mergeCell ref="C15:E15"/>
  </mergeCells>
  <phoneticPr fontId="46" type="noConversion"/>
  <conditionalFormatting sqref="B493:B1048576">
    <cfRule type="duplicateValues" dxfId="176" priority="2121"/>
    <cfRule type="duplicateValues" dxfId="175" priority="2123"/>
  </conditionalFormatting>
  <conditionalFormatting sqref="E493:E1048576">
    <cfRule type="duplicateValues" dxfId="174" priority="2124"/>
  </conditionalFormatting>
  <conditionalFormatting sqref="B493:B1048576">
    <cfRule type="duplicateValues" dxfId="173" priority="1646"/>
  </conditionalFormatting>
  <conditionalFormatting sqref="B280:B492">
    <cfRule type="duplicateValues" dxfId="172" priority="1636"/>
  </conditionalFormatting>
  <conditionalFormatting sqref="B280:B492">
    <cfRule type="duplicateValues" dxfId="171" priority="1643"/>
  </conditionalFormatting>
  <conditionalFormatting sqref="E280:E492">
    <cfRule type="duplicateValues" dxfId="170" priority="1645"/>
  </conditionalFormatting>
  <conditionalFormatting sqref="B280:B1048576">
    <cfRule type="duplicateValues" dxfId="169" priority="1463"/>
  </conditionalFormatting>
  <conditionalFormatting sqref="B260:B279">
    <cfRule type="duplicateValues" dxfId="168" priority="392"/>
  </conditionalFormatting>
  <conditionalFormatting sqref="E260:E279">
    <cfRule type="duplicateValues" dxfId="167" priority="394"/>
  </conditionalFormatting>
  <conditionalFormatting sqref="E188:E259">
    <cfRule type="duplicateValues" dxfId="166" priority="218"/>
    <cfRule type="duplicateValues" dxfId="165" priority="219"/>
  </conditionalFormatting>
  <conditionalFormatting sqref="B188:B259">
    <cfRule type="duplicateValues" dxfId="164" priority="128732"/>
  </conditionalFormatting>
  <conditionalFormatting sqref="B114:B187 B1:B7 B19 B87:B91 B75 B58:B59 B21:B22 B16:B17 B54:B56 B73 B98:B112 B9:B14 B84:B85">
    <cfRule type="duplicateValues" dxfId="163" priority="170"/>
  </conditionalFormatting>
  <conditionalFormatting sqref="E108:E112">
    <cfRule type="duplicateValues" dxfId="162" priority="169"/>
  </conditionalFormatting>
  <conditionalFormatting sqref="E76">
    <cfRule type="duplicateValues" dxfId="161" priority="167"/>
  </conditionalFormatting>
  <conditionalFormatting sqref="B76">
    <cfRule type="duplicateValues" dxfId="160" priority="168"/>
  </conditionalFormatting>
  <conditionalFormatting sqref="E95">
    <cfRule type="duplicateValues" dxfId="159" priority="163"/>
    <cfRule type="duplicateValues" dxfId="158" priority="164"/>
  </conditionalFormatting>
  <conditionalFormatting sqref="E97">
    <cfRule type="duplicateValues" dxfId="157" priority="161"/>
    <cfRule type="duplicateValues" dxfId="156" priority="162"/>
  </conditionalFormatting>
  <conditionalFormatting sqref="E113:E187 E1:E7 E15:E17 E56:E59 E73:E75 E19:E22 E78:E92">
    <cfRule type="duplicateValues" dxfId="155" priority="174"/>
  </conditionalFormatting>
  <conditionalFormatting sqref="E108:E187 E1:E52 E56:E98">
    <cfRule type="duplicateValues" dxfId="154" priority="144"/>
  </conditionalFormatting>
  <conditionalFormatting sqref="E61:E72">
    <cfRule type="duplicateValues" dxfId="153" priority="176"/>
    <cfRule type="duplicateValues" dxfId="152" priority="177"/>
  </conditionalFormatting>
  <conditionalFormatting sqref="E96 E93:E94">
    <cfRule type="duplicateValues" dxfId="151" priority="179"/>
    <cfRule type="duplicateValues" dxfId="150" priority="180"/>
  </conditionalFormatting>
  <conditionalFormatting sqref="B93:B97">
    <cfRule type="duplicateValues" dxfId="149" priority="181"/>
  </conditionalFormatting>
  <conditionalFormatting sqref="E98">
    <cfRule type="duplicateValues" dxfId="148" priority="182"/>
    <cfRule type="duplicateValues" dxfId="147" priority="183"/>
  </conditionalFormatting>
  <conditionalFormatting sqref="E9:E14">
    <cfRule type="duplicateValues" dxfId="146" priority="130522"/>
    <cfRule type="duplicateValues" dxfId="145" priority="130523"/>
  </conditionalFormatting>
  <conditionalFormatting sqref="E24:E52">
    <cfRule type="duplicateValues" dxfId="144" priority="130602"/>
    <cfRule type="duplicateValues" dxfId="143" priority="130603"/>
  </conditionalFormatting>
  <conditionalFormatting sqref="B24:B53">
    <cfRule type="duplicateValues" dxfId="142" priority="130604"/>
  </conditionalFormatting>
  <conditionalFormatting sqref="E54:E55">
    <cfRule type="duplicateValues" dxfId="141" priority="130671"/>
    <cfRule type="duplicateValues" dxfId="140" priority="130672"/>
  </conditionalFormatting>
  <conditionalFormatting sqref="E54:E55">
    <cfRule type="duplicateValues" dxfId="139" priority="130673"/>
  </conditionalFormatting>
  <conditionalFormatting sqref="E56:E71">
    <cfRule type="duplicateValues" dxfId="138" priority="130710"/>
  </conditionalFormatting>
  <conditionalFormatting sqref="B61:B72">
    <cfRule type="duplicateValues" dxfId="137" priority="130720"/>
  </conditionalFormatting>
  <conditionalFormatting sqref="B81:B82">
    <cfRule type="duplicateValues" dxfId="136" priority="26"/>
    <cfRule type="duplicateValues" dxfId="135" priority="27"/>
  </conditionalFormatting>
  <conditionalFormatting sqref="B81:B82">
    <cfRule type="duplicateValues" dxfId="134" priority="25"/>
  </conditionalFormatting>
  <conditionalFormatting sqref="B81:B82">
    <cfRule type="duplicateValues" dxfId="133" priority="24"/>
  </conditionalFormatting>
  <conditionalFormatting sqref="B81:B82">
    <cfRule type="duplicateValues" dxfId="132" priority="23"/>
  </conditionalFormatting>
  <conditionalFormatting sqref="B81:B82">
    <cfRule type="duplicateValues" dxfId="131" priority="21"/>
    <cfRule type="duplicateValues" dxfId="130" priority="22"/>
  </conditionalFormatting>
  <conditionalFormatting sqref="B81:B82">
    <cfRule type="duplicateValues" dxfId="129" priority="20"/>
  </conditionalFormatting>
  <conditionalFormatting sqref="B81:B82">
    <cfRule type="duplicateValues" dxfId="128" priority="19"/>
  </conditionalFormatting>
  <conditionalFormatting sqref="B81:B82">
    <cfRule type="duplicateValues" dxfId="127" priority="18"/>
  </conditionalFormatting>
  <conditionalFormatting sqref="B81:B82">
    <cfRule type="duplicateValues" dxfId="126" priority="16"/>
    <cfRule type="duplicateValues" dxfId="125" priority="17"/>
  </conditionalFormatting>
  <conditionalFormatting sqref="B78:B80">
    <cfRule type="duplicateValues" dxfId="124" priority="14"/>
    <cfRule type="duplicateValues" dxfId="123" priority="15"/>
  </conditionalFormatting>
  <conditionalFormatting sqref="B78:B82">
    <cfRule type="duplicateValues" dxfId="122" priority="13"/>
  </conditionalFormatting>
  <conditionalFormatting sqref="B78:B83">
    <cfRule type="duplicateValues" dxfId="121" priority="12"/>
  </conditionalFormatting>
  <conditionalFormatting sqref="B78:B83">
    <cfRule type="duplicateValues" dxfId="120" priority="11"/>
  </conditionalFormatting>
  <conditionalFormatting sqref="B83">
    <cfRule type="duplicateValues" dxfId="119" priority="9"/>
    <cfRule type="duplicateValues" dxfId="118" priority="10"/>
  </conditionalFormatting>
  <conditionalFormatting sqref="B83">
    <cfRule type="duplicateValues" dxfId="117" priority="8"/>
  </conditionalFormatting>
  <conditionalFormatting sqref="B78:B80">
    <cfRule type="duplicateValues" dxfId="116" priority="6"/>
    <cfRule type="duplicateValues" dxfId="115" priority="7"/>
  </conditionalFormatting>
  <conditionalFormatting sqref="B78:B80">
    <cfRule type="duplicateValues" dxfId="114" priority="5"/>
  </conditionalFormatting>
  <conditionalFormatting sqref="E99:E107">
    <cfRule type="duplicateValues" dxfId="17" priority="130794"/>
  </conditionalFormatting>
  <conditionalFormatting sqref="E99:E107">
    <cfRule type="duplicateValues" dxfId="16" priority="130795"/>
    <cfRule type="duplicateValues" dxfId="15" priority="130796"/>
  </conditionalFormatting>
  <conditionalFormatting sqref="B1:B77 B84:B187">
    <cfRule type="duplicateValues" dxfId="14" priority="130797"/>
    <cfRule type="duplicateValues" dxfId="13" priority="130798"/>
    <cfRule type="duplicateValues" dxfId="12" priority="130799"/>
  </conditionalFormatting>
  <conditionalFormatting sqref="E53">
    <cfRule type="duplicateValues" dxfId="3" priority="4"/>
  </conditionalFormatting>
  <conditionalFormatting sqref="E53">
    <cfRule type="duplicateValues" dxfId="2" priority="2"/>
    <cfRule type="duplicateValues" dxfId="1" priority="3"/>
  </conditionalFormatting>
  <conditionalFormatting sqref="E5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53">
        <v>213</v>
      </c>
      <c r="B149" s="153" t="s">
        <v>1413</v>
      </c>
      <c r="C149" s="153" t="s">
        <v>1272</v>
      </c>
    </row>
    <row r="150" spans="1:3" x14ac:dyDescent="0.25">
      <c r="A150" s="38">
        <v>214</v>
      </c>
      <c r="B150" s="38" t="s">
        <v>2585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53">
        <v>348</v>
      </c>
      <c r="B246" s="153" t="s">
        <v>1690</v>
      </c>
      <c r="C246" s="38" t="s">
        <v>1274</v>
      </c>
    </row>
    <row r="247" spans="1:3" x14ac:dyDescent="0.25">
      <c r="A247" s="38">
        <v>349</v>
      </c>
      <c r="B247" s="38" t="s">
        <v>2586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2547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53">
        <v>367</v>
      </c>
      <c r="B264" s="153" t="s">
        <v>2595</v>
      </c>
      <c r="C264" s="15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2574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2556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53">
        <v>471</v>
      </c>
      <c r="B345" s="153" t="s">
        <v>1928</v>
      </c>
      <c r="C345" s="153" t="s">
        <v>1271</v>
      </c>
    </row>
    <row r="346" spans="1:3" x14ac:dyDescent="0.25">
      <c r="A346" s="38">
        <v>472</v>
      </c>
      <c r="B346" s="38" t="s">
        <v>2579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2587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13" priority="6"/>
  </conditionalFormatting>
  <conditionalFormatting sqref="A831">
    <cfRule type="duplicateValues" dxfId="112" priority="5"/>
  </conditionalFormatting>
  <conditionalFormatting sqref="A832">
    <cfRule type="duplicateValues" dxfId="111" priority="4"/>
  </conditionalFormatting>
  <conditionalFormatting sqref="A833">
    <cfRule type="duplicateValues" dxfId="110" priority="3"/>
  </conditionalFormatting>
  <conditionalFormatting sqref="A834">
    <cfRule type="duplicateValues" dxfId="109" priority="2"/>
  </conditionalFormatting>
  <conditionalFormatting sqref="A1:A1048576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2417</v>
      </c>
      <c r="B1" s="201"/>
      <c r="C1" s="201"/>
      <c r="D1" s="20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2542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2542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2539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2539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0" t="s">
        <v>2426</v>
      </c>
      <c r="B18" s="201"/>
      <c r="C18" s="201"/>
      <c r="D18" s="20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2560</v>
      </c>
      <c r="C20" s="48" t="s">
        <v>2542</v>
      </c>
      <c r="D20" s="60" t="s">
        <v>2539</v>
      </c>
    </row>
    <row r="21" spans="1:4" ht="15.75" x14ac:dyDescent="0.25">
      <c r="A21" s="48">
        <v>3335925986</v>
      </c>
      <c r="B21" s="48" t="s">
        <v>2559</v>
      </c>
      <c r="C21" s="48" t="s">
        <v>2542</v>
      </c>
      <c r="D21" s="60" t="s">
        <v>2539</v>
      </c>
    </row>
    <row r="22" spans="1:4" ht="15.75" x14ac:dyDescent="0.25">
      <c r="A22" s="48">
        <v>3335925987</v>
      </c>
      <c r="B22" s="48" t="s">
        <v>2562</v>
      </c>
      <c r="C22" s="48" t="s">
        <v>2542</v>
      </c>
      <c r="D22" s="60" t="s">
        <v>2539</v>
      </c>
    </row>
    <row r="23" spans="1:4" ht="15.75" x14ac:dyDescent="0.25">
      <c r="A23" s="48">
        <v>3335925988</v>
      </c>
      <c r="B23" s="48" t="s">
        <v>2563</v>
      </c>
      <c r="C23" s="48" t="s">
        <v>2542</v>
      </c>
      <c r="D23" s="60" t="s">
        <v>2539</v>
      </c>
    </row>
    <row r="24" spans="1:4" s="78" customFormat="1" ht="15.75" x14ac:dyDescent="0.25">
      <c r="A24" s="48">
        <v>3335925991</v>
      </c>
      <c r="B24" s="48" t="s">
        <v>2564</v>
      </c>
      <c r="C24" s="48" t="s">
        <v>2542</v>
      </c>
      <c r="D24" s="60" t="s">
        <v>2539</v>
      </c>
    </row>
    <row r="25" spans="1:4" s="78" customFormat="1" ht="15.75" x14ac:dyDescent="0.25">
      <c r="A25" s="48">
        <v>3335925992</v>
      </c>
      <c r="B25" s="48" t="s">
        <v>2565</v>
      </c>
      <c r="C25" s="48" t="s">
        <v>2542</v>
      </c>
      <c r="D25" s="60" t="s">
        <v>2539</v>
      </c>
    </row>
    <row r="26" spans="1:4" s="78" customFormat="1" ht="15.75" x14ac:dyDescent="0.25">
      <c r="A26" s="48">
        <v>3335925993</v>
      </c>
      <c r="B26" s="48" t="s">
        <v>2566</v>
      </c>
      <c r="C26" s="48" t="s">
        <v>2542</v>
      </c>
      <c r="D26" s="60" t="s">
        <v>2539</v>
      </c>
    </row>
    <row r="27" spans="1:4" s="78" customFormat="1" ht="15.75" x14ac:dyDescent="0.25">
      <c r="A27" s="48">
        <v>3335925994</v>
      </c>
      <c r="B27" s="48" t="s">
        <v>2561</v>
      </c>
      <c r="C27" s="48" t="s">
        <v>2542</v>
      </c>
      <c r="D27" s="60" t="s">
        <v>2539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2021-07-27T12:43:39Z</dcterms:modified>
</cp:coreProperties>
</file>