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8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215" i="1" l="1"/>
  <c r="A216" i="1"/>
  <c r="A217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A161" i="1"/>
  <c r="A214" i="1"/>
  <c r="A213" i="1"/>
  <c r="A202" i="1"/>
  <c r="A160" i="1"/>
  <c r="A159" i="1"/>
  <c r="A158" i="1"/>
  <c r="A157" i="1"/>
  <c r="A156" i="1"/>
  <c r="A181" i="1"/>
  <c r="A155" i="1"/>
  <c r="A180" i="1"/>
  <c r="A201" i="1"/>
  <c r="A185" i="1"/>
  <c r="A179" i="1"/>
  <c r="A212" i="1"/>
  <c r="A200" i="1"/>
  <c r="A165" i="1"/>
  <c r="A178" i="1"/>
  <c r="A145" i="1"/>
  <c r="A211" i="1"/>
  <c r="A177" i="1"/>
  <c r="A154" i="1"/>
  <c r="A176" i="1"/>
  <c r="A153" i="1"/>
  <c r="A152" i="1"/>
  <c r="A144" i="1"/>
  <c r="A210" i="1"/>
  <c r="A170" i="1"/>
  <c r="F161" i="1"/>
  <c r="G161" i="1"/>
  <c r="H161" i="1"/>
  <c r="I161" i="1"/>
  <c r="J161" i="1"/>
  <c r="K161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02" i="1"/>
  <c r="G202" i="1"/>
  <c r="H202" i="1"/>
  <c r="I202" i="1"/>
  <c r="J202" i="1"/>
  <c r="K202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81" i="1"/>
  <c r="G181" i="1"/>
  <c r="H181" i="1"/>
  <c r="I181" i="1"/>
  <c r="J181" i="1"/>
  <c r="K181" i="1"/>
  <c r="F155" i="1"/>
  <c r="G155" i="1"/>
  <c r="H155" i="1"/>
  <c r="I155" i="1"/>
  <c r="J155" i="1"/>
  <c r="K155" i="1"/>
  <c r="F180" i="1"/>
  <c r="G180" i="1"/>
  <c r="H180" i="1"/>
  <c r="I180" i="1"/>
  <c r="J180" i="1"/>
  <c r="K180" i="1"/>
  <c r="F201" i="1"/>
  <c r="G201" i="1"/>
  <c r="H201" i="1"/>
  <c r="I201" i="1"/>
  <c r="J201" i="1"/>
  <c r="K201" i="1"/>
  <c r="F185" i="1"/>
  <c r="G185" i="1"/>
  <c r="H185" i="1"/>
  <c r="I185" i="1"/>
  <c r="J185" i="1"/>
  <c r="K185" i="1"/>
  <c r="F179" i="1"/>
  <c r="G179" i="1"/>
  <c r="H179" i="1"/>
  <c r="I179" i="1"/>
  <c r="J179" i="1"/>
  <c r="K179" i="1"/>
  <c r="F212" i="1"/>
  <c r="G212" i="1"/>
  <c r="H212" i="1"/>
  <c r="I212" i="1"/>
  <c r="J212" i="1"/>
  <c r="K212" i="1"/>
  <c r="F200" i="1"/>
  <c r="G200" i="1"/>
  <c r="H200" i="1"/>
  <c r="I200" i="1"/>
  <c r="J200" i="1"/>
  <c r="K200" i="1"/>
  <c r="F165" i="1"/>
  <c r="G165" i="1"/>
  <c r="H165" i="1"/>
  <c r="I165" i="1"/>
  <c r="J165" i="1"/>
  <c r="K165" i="1"/>
  <c r="F178" i="1"/>
  <c r="G178" i="1"/>
  <c r="H178" i="1"/>
  <c r="I178" i="1"/>
  <c r="J178" i="1"/>
  <c r="K178" i="1"/>
  <c r="F145" i="1"/>
  <c r="G145" i="1"/>
  <c r="H145" i="1"/>
  <c r="I145" i="1"/>
  <c r="J145" i="1"/>
  <c r="K145" i="1"/>
  <c r="F211" i="1"/>
  <c r="G211" i="1"/>
  <c r="H211" i="1"/>
  <c r="I211" i="1"/>
  <c r="J211" i="1"/>
  <c r="K211" i="1"/>
  <c r="F177" i="1"/>
  <c r="G177" i="1"/>
  <c r="H177" i="1"/>
  <c r="I177" i="1"/>
  <c r="J177" i="1"/>
  <c r="K177" i="1"/>
  <c r="F154" i="1"/>
  <c r="G154" i="1"/>
  <c r="H154" i="1"/>
  <c r="I154" i="1"/>
  <c r="J154" i="1"/>
  <c r="K154" i="1"/>
  <c r="F176" i="1"/>
  <c r="G176" i="1"/>
  <c r="H176" i="1"/>
  <c r="I176" i="1"/>
  <c r="J176" i="1"/>
  <c r="K17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44" i="1"/>
  <c r="G144" i="1"/>
  <c r="H144" i="1"/>
  <c r="I144" i="1"/>
  <c r="J144" i="1"/>
  <c r="K144" i="1"/>
  <c r="F210" i="1"/>
  <c r="G210" i="1"/>
  <c r="H210" i="1"/>
  <c r="I210" i="1"/>
  <c r="J210" i="1"/>
  <c r="K210" i="1"/>
  <c r="F170" i="1"/>
  <c r="G170" i="1"/>
  <c r="H170" i="1"/>
  <c r="I170" i="1"/>
  <c r="J170" i="1"/>
  <c r="K170" i="1"/>
  <c r="A183" i="1" l="1"/>
  <c r="A151" i="1"/>
  <c r="A199" i="1"/>
  <c r="A169" i="1"/>
  <c r="A164" i="1"/>
  <c r="A143" i="1"/>
  <c r="A163" i="1"/>
  <c r="F183" i="1"/>
  <c r="G183" i="1"/>
  <c r="H183" i="1"/>
  <c r="I183" i="1"/>
  <c r="J183" i="1"/>
  <c r="K183" i="1"/>
  <c r="F151" i="1"/>
  <c r="G151" i="1"/>
  <c r="H151" i="1"/>
  <c r="I151" i="1"/>
  <c r="J151" i="1"/>
  <c r="K151" i="1"/>
  <c r="F199" i="1"/>
  <c r="G199" i="1"/>
  <c r="H199" i="1"/>
  <c r="I199" i="1"/>
  <c r="J199" i="1"/>
  <c r="K199" i="1"/>
  <c r="F169" i="1"/>
  <c r="G169" i="1"/>
  <c r="H169" i="1"/>
  <c r="I169" i="1"/>
  <c r="J169" i="1"/>
  <c r="K169" i="1"/>
  <c r="F164" i="1"/>
  <c r="G164" i="1"/>
  <c r="H164" i="1"/>
  <c r="I164" i="1"/>
  <c r="J164" i="1"/>
  <c r="K164" i="1"/>
  <c r="F143" i="1"/>
  <c r="G143" i="1"/>
  <c r="H143" i="1"/>
  <c r="I143" i="1"/>
  <c r="J143" i="1"/>
  <c r="K143" i="1"/>
  <c r="F163" i="1"/>
  <c r="G163" i="1"/>
  <c r="H163" i="1"/>
  <c r="I163" i="1"/>
  <c r="J163" i="1"/>
  <c r="K163" i="1"/>
  <c r="F142" i="1"/>
  <c r="G142" i="1"/>
  <c r="H142" i="1"/>
  <c r="I142" i="1"/>
  <c r="J142" i="1"/>
  <c r="K142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98" i="1"/>
  <c r="G198" i="1"/>
  <c r="H198" i="1"/>
  <c r="I198" i="1"/>
  <c r="J198" i="1"/>
  <c r="K198" i="1"/>
  <c r="F209" i="1"/>
  <c r="G209" i="1"/>
  <c r="H209" i="1"/>
  <c r="I209" i="1"/>
  <c r="J209" i="1"/>
  <c r="K209" i="1"/>
  <c r="F197" i="1"/>
  <c r="G197" i="1"/>
  <c r="H197" i="1"/>
  <c r="I197" i="1"/>
  <c r="J197" i="1"/>
  <c r="K197" i="1"/>
  <c r="F141" i="1"/>
  <c r="G141" i="1"/>
  <c r="H141" i="1"/>
  <c r="I141" i="1"/>
  <c r="J141" i="1"/>
  <c r="K141" i="1"/>
  <c r="F196" i="1"/>
  <c r="G196" i="1"/>
  <c r="H196" i="1"/>
  <c r="I196" i="1"/>
  <c r="J196" i="1"/>
  <c r="K196" i="1"/>
  <c r="F208" i="1"/>
  <c r="G208" i="1"/>
  <c r="H208" i="1"/>
  <c r="I208" i="1"/>
  <c r="J208" i="1"/>
  <c r="K208" i="1"/>
  <c r="F173" i="1"/>
  <c r="G173" i="1"/>
  <c r="H173" i="1"/>
  <c r="I173" i="1"/>
  <c r="J173" i="1"/>
  <c r="K173" i="1"/>
  <c r="A142" i="1"/>
  <c r="A175" i="1"/>
  <c r="A174" i="1"/>
  <c r="A198" i="1"/>
  <c r="A209" i="1"/>
  <c r="A197" i="1"/>
  <c r="A141" i="1"/>
  <c r="A196" i="1"/>
  <c r="A208" i="1"/>
  <c r="A173" i="1"/>
  <c r="A182" i="1"/>
  <c r="A168" i="1"/>
  <c r="A140" i="1"/>
  <c r="A167" i="1"/>
  <c r="F182" i="1"/>
  <c r="G182" i="1"/>
  <c r="H182" i="1"/>
  <c r="I182" i="1"/>
  <c r="J182" i="1"/>
  <c r="K182" i="1"/>
  <c r="F168" i="1"/>
  <c r="G168" i="1"/>
  <c r="H168" i="1"/>
  <c r="I168" i="1"/>
  <c r="J168" i="1"/>
  <c r="K168" i="1"/>
  <c r="F140" i="1"/>
  <c r="G140" i="1"/>
  <c r="H140" i="1"/>
  <c r="I140" i="1"/>
  <c r="J140" i="1"/>
  <c r="K140" i="1"/>
  <c r="F167" i="1"/>
  <c r="G167" i="1"/>
  <c r="H167" i="1"/>
  <c r="I167" i="1"/>
  <c r="J167" i="1"/>
  <c r="K167" i="1"/>
  <c r="F184" i="1" l="1"/>
  <c r="G184" i="1"/>
  <c r="H184" i="1"/>
  <c r="I184" i="1"/>
  <c r="J184" i="1"/>
  <c r="K184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28" i="1"/>
  <c r="G28" i="1"/>
  <c r="H28" i="1"/>
  <c r="I28" i="1"/>
  <c r="J28" i="1"/>
  <c r="K2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84" i="1"/>
  <c r="A207" i="1"/>
  <c r="A206" i="1"/>
  <c r="A150" i="1"/>
  <c r="A149" i="1"/>
  <c r="A28" i="1"/>
  <c r="A139" i="1"/>
  <c r="A138" i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B122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A125" i="16" s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B28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1" i="1" l="1"/>
  <c r="A30" i="1"/>
  <c r="A41" i="1"/>
  <c r="A40" i="1"/>
  <c r="F31" i="1"/>
  <c r="G31" i="1"/>
  <c r="H31" i="1"/>
  <c r="I31" i="1"/>
  <c r="J31" i="1"/>
  <c r="K31" i="1"/>
  <c r="F30" i="1"/>
  <c r="G30" i="1"/>
  <c r="H30" i="1"/>
  <c r="I30" i="1"/>
  <c r="J30" i="1"/>
  <c r="K30" i="1"/>
  <c r="F41" i="1"/>
  <c r="G41" i="1"/>
  <c r="H41" i="1"/>
  <c r="I41" i="1"/>
  <c r="J41" i="1"/>
  <c r="K41" i="1"/>
  <c r="F40" i="1"/>
  <c r="G40" i="1"/>
  <c r="H40" i="1"/>
  <c r="I40" i="1"/>
  <c r="J40" i="1"/>
  <c r="K40" i="1"/>
  <c r="F195" i="1"/>
  <c r="G195" i="1"/>
  <c r="H195" i="1"/>
  <c r="I195" i="1"/>
  <c r="J195" i="1"/>
  <c r="K19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95" i="1"/>
  <c r="A114" i="1"/>
  <c r="A113" i="1"/>
  <c r="A112" i="1"/>
  <c r="F137" i="1"/>
  <c r="G137" i="1"/>
  <c r="H137" i="1"/>
  <c r="I137" i="1"/>
  <c r="J137" i="1"/>
  <c r="K137" i="1"/>
  <c r="F194" i="1"/>
  <c r="G194" i="1"/>
  <c r="H194" i="1"/>
  <c r="I194" i="1"/>
  <c r="J194" i="1"/>
  <c r="K194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09" i="1"/>
  <c r="G109" i="1"/>
  <c r="H109" i="1"/>
  <c r="I109" i="1"/>
  <c r="J109" i="1"/>
  <c r="K109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27" i="1"/>
  <c r="G27" i="1"/>
  <c r="H27" i="1"/>
  <c r="I27" i="1"/>
  <c r="J27" i="1"/>
  <c r="K2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132" i="1"/>
  <c r="G132" i="1"/>
  <c r="H132" i="1"/>
  <c r="I132" i="1"/>
  <c r="J132" i="1"/>
  <c r="K132" i="1"/>
  <c r="F162" i="1"/>
  <c r="G162" i="1"/>
  <c r="H162" i="1"/>
  <c r="I162" i="1"/>
  <c r="J162" i="1"/>
  <c r="K162" i="1"/>
  <c r="F43" i="1"/>
  <c r="G43" i="1"/>
  <c r="H43" i="1"/>
  <c r="I43" i="1"/>
  <c r="J43" i="1"/>
  <c r="K43" i="1"/>
  <c r="F42" i="1"/>
  <c r="G42" i="1"/>
  <c r="H42" i="1"/>
  <c r="I42" i="1"/>
  <c r="J42" i="1"/>
  <c r="K42" i="1"/>
  <c r="F64" i="1"/>
  <c r="G64" i="1"/>
  <c r="H64" i="1"/>
  <c r="I64" i="1"/>
  <c r="J64" i="1"/>
  <c r="K64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89" i="1"/>
  <c r="G189" i="1"/>
  <c r="H189" i="1"/>
  <c r="I189" i="1"/>
  <c r="J189" i="1"/>
  <c r="K189" i="1"/>
  <c r="F124" i="1"/>
  <c r="G124" i="1"/>
  <c r="H124" i="1"/>
  <c r="I124" i="1"/>
  <c r="J124" i="1"/>
  <c r="K124" i="1"/>
  <c r="F26" i="1"/>
  <c r="G26" i="1"/>
  <c r="H26" i="1"/>
  <c r="I26" i="1"/>
  <c r="J26" i="1"/>
  <c r="K26" i="1"/>
  <c r="A137" i="1"/>
  <c r="A194" i="1"/>
  <c r="A136" i="1"/>
  <c r="A135" i="1"/>
  <c r="A134" i="1"/>
  <c r="A133" i="1"/>
  <c r="A111" i="1"/>
  <c r="A110" i="1"/>
  <c r="A193" i="1"/>
  <c r="A192" i="1"/>
  <c r="A109" i="1"/>
  <c r="A191" i="1"/>
  <c r="A190" i="1"/>
  <c r="A27" i="1"/>
  <c r="A46" i="1"/>
  <c r="A45" i="1"/>
  <c r="A44" i="1"/>
  <c r="A132" i="1"/>
  <c r="A162" i="1"/>
  <c r="A43" i="1"/>
  <c r="A42" i="1"/>
  <c r="A64" i="1"/>
  <c r="A108" i="1"/>
  <c r="A107" i="1"/>
  <c r="A189" i="1"/>
  <c r="A124" i="1"/>
  <c r="A26" i="1"/>
  <c r="F72" i="1" l="1"/>
  <c r="G72" i="1"/>
  <c r="H72" i="1"/>
  <c r="I72" i="1"/>
  <c r="J72" i="1"/>
  <c r="K72" i="1"/>
  <c r="F67" i="1"/>
  <c r="G67" i="1"/>
  <c r="H67" i="1"/>
  <c r="I67" i="1"/>
  <c r="J67" i="1"/>
  <c r="K67" i="1"/>
  <c r="F66" i="1"/>
  <c r="G66" i="1"/>
  <c r="H66" i="1"/>
  <c r="I66" i="1"/>
  <c r="J66" i="1"/>
  <c r="K66" i="1"/>
  <c r="F71" i="1"/>
  <c r="G71" i="1"/>
  <c r="H71" i="1"/>
  <c r="I71" i="1"/>
  <c r="J71" i="1"/>
  <c r="K71" i="1"/>
  <c r="F29" i="1"/>
  <c r="G29" i="1"/>
  <c r="H29" i="1"/>
  <c r="I29" i="1"/>
  <c r="J29" i="1"/>
  <c r="K29" i="1"/>
  <c r="F59" i="1"/>
  <c r="G59" i="1"/>
  <c r="H59" i="1"/>
  <c r="I59" i="1"/>
  <c r="J59" i="1"/>
  <c r="K59" i="1"/>
  <c r="A72" i="1"/>
  <c r="A67" i="1"/>
  <c r="A66" i="1"/>
  <c r="A71" i="1"/>
  <c r="A29" i="1"/>
  <c r="A59" i="1"/>
  <c r="F148" i="1"/>
  <c r="G148" i="1"/>
  <c r="H148" i="1"/>
  <c r="I148" i="1"/>
  <c r="J148" i="1"/>
  <c r="K148" i="1"/>
  <c r="F49" i="1"/>
  <c r="G49" i="1"/>
  <c r="H49" i="1"/>
  <c r="I49" i="1"/>
  <c r="J49" i="1"/>
  <c r="K49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47" i="1"/>
  <c r="G147" i="1"/>
  <c r="H147" i="1"/>
  <c r="I147" i="1"/>
  <c r="J147" i="1"/>
  <c r="K147" i="1"/>
  <c r="F39" i="1"/>
  <c r="G39" i="1"/>
  <c r="H39" i="1"/>
  <c r="I39" i="1"/>
  <c r="J39" i="1"/>
  <c r="K39" i="1"/>
  <c r="F205" i="1"/>
  <c r="G205" i="1"/>
  <c r="H205" i="1"/>
  <c r="I205" i="1"/>
  <c r="J205" i="1"/>
  <c r="K205" i="1"/>
  <c r="F63" i="1"/>
  <c r="G63" i="1"/>
  <c r="H63" i="1"/>
  <c r="I63" i="1"/>
  <c r="J63" i="1"/>
  <c r="K63" i="1"/>
  <c r="F62" i="1"/>
  <c r="G62" i="1"/>
  <c r="H62" i="1"/>
  <c r="I62" i="1"/>
  <c r="J62" i="1"/>
  <c r="K62" i="1"/>
  <c r="F102" i="1"/>
  <c r="G102" i="1"/>
  <c r="H102" i="1"/>
  <c r="I102" i="1"/>
  <c r="J102" i="1"/>
  <c r="K102" i="1"/>
  <c r="F188" i="1"/>
  <c r="G188" i="1"/>
  <c r="H188" i="1"/>
  <c r="I188" i="1"/>
  <c r="J188" i="1"/>
  <c r="K188" i="1"/>
  <c r="A148" i="1"/>
  <c r="A49" i="1"/>
  <c r="A106" i="1"/>
  <c r="A105" i="1"/>
  <c r="A104" i="1"/>
  <c r="A103" i="1"/>
  <c r="A147" i="1"/>
  <c r="A39" i="1"/>
  <c r="A205" i="1"/>
  <c r="A63" i="1"/>
  <c r="A62" i="1"/>
  <c r="A102" i="1"/>
  <c r="A188" i="1"/>
  <c r="F204" i="1" l="1"/>
  <c r="G204" i="1"/>
  <c r="H204" i="1"/>
  <c r="I204" i="1"/>
  <c r="J204" i="1"/>
  <c r="K204" i="1"/>
  <c r="F25" i="1"/>
  <c r="G25" i="1"/>
  <c r="H25" i="1"/>
  <c r="I25" i="1"/>
  <c r="J25" i="1"/>
  <c r="K25" i="1"/>
  <c r="F101" i="1"/>
  <c r="G101" i="1"/>
  <c r="H101" i="1"/>
  <c r="I101" i="1"/>
  <c r="J101" i="1"/>
  <c r="K101" i="1"/>
  <c r="F61" i="1"/>
  <c r="G61" i="1"/>
  <c r="H61" i="1"/>
  <c r="I61" i="1"/>
  <c r="J61" i="1"/>
  <c r="K61" i="1"/>
  <c r="F100" i="1"/>
  <c r="G100" i="1"/>
  <c r="H100" i="1"/>
  <c r="I100" i="1"/>
  <c r="J100" i="1"/>
  <c r="K100" i="1"/>
  <c r="F24" i="1"/>
  <c r="G24" i="1"/>
  <c r="H24" i="1"/>
  <c r="I24" i="1"/>
  <c r="J24" i="1"/>
  <c r="K24" i="1"/>
  <c r="F99" i="1"/>
  <c r="G99" i="1"/>
  <c r="H99" i="1"/>
  <c r="I99" i="1"/>
  <c r="J99" i="1"/>
  <c r="K99" i="1"/>
  <c r="A204" i="1"/>
  <c r="A25" i="1"/>
  <c r="A101" i="1"/>
  <c r="A61" i="1"/>
  <c r="A100" i="1"/>
  <c r="A24" i="1"/>
  <c r="A99" i="1"/>
  <c r="F38" i="1" l="1"/>
  <c r="G38" i="1"/>
  <c r="H38" i="1"/>
  <c r="I38" i="1"/>
  <c r="J38" i="1"/>
  <c r="K38" i="1"/>
  <c r="F23" i="1"/>
  <c r="G23" i="1"/>
  <c r="H23" i="1"/>
  <c r="I23" i="1"/>
  <c r="J23" i="1"/>
  <c r="K23" i="1"/>
  <c r="F60" i="1"/>
  <c r="G60" i="1"/>
  <c r="H60" i="1"/>
  <c r="I60" i="1"/>
  <c r="J60" i="1"/>
  <c r="K60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22" i="1"/>
  <c r="G22" i="1"/>
  <c r="H22" i="1"/>
  <c r="I22" i="1"/>
  <c r="J22" i="1"/>
  <c r="K22" i="1"/>
  <c r="A38" i="1"/>
  <c r="A23" i="1"/>
  <c r="A60" i="1"/>
  <c r="A37" i="1"/>
  <c r="A36" i="1"/>
  <c r="A35" i="1"/>
  <c r="A22" i="1"/>
  <c r="F74" i="1" l="1"/>
  <c r="G74" i="1"/>
  <c r="H74" i="1"/>
  <c r="I74" i="1"/>
  <c r="J74" i="1"/>
  <c r="K74" i="1"/>
  <c r="A74" i="1"/>
  <c r="F90" i="1"/>
  <c r="G90" i="1"/>
  <c r="H90" i="1"/>
  <c r="I90" i="1"/>
  <c r="J90" i="1"/>
  <c r="K90" i="1"/>
  <c r="A90" i="1"/>
  <c r="F76" i="1"/>
  <c r="G76" i="1"/>
  <c r="H76" i="1"/>
  <c r="I76" i="1"/>
  <c r="J76" i="1"/>
  <c r="K76" i="1"/>
  <c r="A76" i="1"/>
  <c r="A186" i="1"/>
  <c r="F186" i="1"/>
  <c r="G186" i="1"/>
  <c r="H186" i="1"/>
  <c r="I186" i="1"/>
  <c r="J186" i="1"/>
  <c r="K186" i="1"/>
  <c r="F73" i="1" l="1"/>
  <c r="G73" i="1"/>
  <c r="H73" i="1"/>
  <c r="I73" i="1"/>
  <c r="J73" i="1"/>
  <c r="K73" i="1"/>
  <c r="F146" i="1"/>
  <c r="G146" i="1"/>
  <c r="H146" i="1"/>
  <c r="I146" i="1"/>
  <c r="J146" i="1"/>
  <c r="K146" i="1"/>
  <c r="F34" i="1"/>
  <c r="G34" i="1"/>
  <c r="H34" i="1"/>
  <c r="I34" i="1"/>
  <c r="J34" i="1"/>
  <c r="K34" i="1"/>
  <c r="F21" i="1"/>
  <c r="G21" i="1"/>
  <c r="H21" i="1"/>
  <c r="I21" i="1"/>
  <c r="J21" i="1"/>
  <c r="K21" i="1"/>
  <c r="F98" i="1"/>
  <c r="G98" i="1"/>
  <c r="H98" i="1"/>
  <c r="I98" i="1"/>
  <c r="J98" i="1"/>
  <c r="K98" i="1"/>
  <c r="F131" i="1"/>
  <c r="G131" i="1"/>
  <c r="H131" i="1"/>
  <c r="I131" i="1"/>
  <c r="J131" i="1"/>
  <c r="K131" i="1"/>
  <c r="F20" i="1"/>
  <c r="G20" i="1"/>
  <c r="H20" i="1"/>
  <c r="I20" i="1"/>
  <c r="J20" i="1"/>
  <c r="K20" i="1"/>
  <c r="F19" i="1"/>
  <c r="G19" i="1"/>
  <c r="H19" i="1"/>
  <c r="I19" i="1"/>
  <c r="J19" i="1"/>
  <c r="K19" i="1"/>
  <c r="F130" i="1"/>
  <c r="G130" i="1"/>
  <c r="H130" i="1"/>
  <c r="I130" i="1"/>
  <c r="J130" i="1"/>
  <c r="K130" i="1"/>
  <c r="F166" i="1"/>
  <c r="G166" i="1"/>
  <c r="H166" i="1"/>
  <c r="I166" i="1"/>
  <c r="J166" i="1"/>
  <c r="K166" i="1"/>
  <c r="F123" i="1"/>
  <c r="G123" i="1"/>
  <c r="H123" i="1"/>
  <c r="I123" i="1"/>
  <c r="J123" i="1"/>
  <c r="K123" i="1"/>
  <c r="F18" i="1"/>
  <c r="G18" i="1"/>
  <c r="H18" i="1"/>
  <c r="I18" i="1"/>
  <c r="J18" i="1"/>
  <c r="K18" i="1"/>
  <c r="A73" i="1"/>
  <c r="A146" i="1"/>
  <c r="A34" i="1"/>
  <c r="A21" i="1"/>
  <c r="A98" i="1"/>
  <c r="A131" i="1"/>
  <c r="A20" i="1"/>
  <c r="A19" i="1"/>
  <c r="A130" i="1"/>
  <c r="A166" i="1"/>
  <c r="A123" i="1"/>
  <c r="A18" i="1"/>
  <c r="A10" i="3"/>
  <c r="F10" i="3"/>
  <c r="G10" i="3"/>
  <c r="H10" i="3"/>
  <c r="I10" i="3"/>
  <c r="J10" i="3"/>
  <c r="F171" i="1"/>
  <c r="G171" i="1"/>
  <c r="H171" i="1"/>
  <c r="I171" i="1"/>
  <c r="J171" i="1"/>
  <c r="K171" i="1"/>
  <c r="A171" i="1"/>
  <c r="F187" i="1" l="1"/>
  <c r="G187" i="1"/>
  <c r="H187" i="1"/>
  <c r="I187" i="1"/>
  <c r="J187" i="1"/>
  <c r="K187" i="1"/>
  <c r="F70" i="1"/>
  <c r="G70" i="1"/>
  <c r="H70" i="1"/>
  <c r="I70" i="1"/>
  <c r="J70" i="1"/>
  <c r="K70" i="1"/>
  <c r="F97" i="1"/>
  <c r="G97" i="1"/>
  <c r="H97" i="1"/>
  <c r="I97" i="1"/>
  <c r="J97" i="1"/>
  <c r="K97" i="1"/>
  <c r="F58" i="1"/>
  <c r="G58" i="1"/>
  <c r="H58" i="1"/>
  <c r="I58" i="1"/>
  <c r="J58" i="1"/>
  <c r="K58" i="1"/>
  <c r="F69" i="1"/>
  <c r="G69" i="1"/>
  <c r="H69" i="1"/>
  <c r="I69" i="1"/>
  <c r="J69" i="1"/>
  <c r="K69" i="1"/>
  <c r="F129" i="1"/>
  <c r="G129" i="1"/>
  <c r="H129" i="1"/>
  <c r="I129" i="1"/>
  <c r="J129" i="1"/>
  <c r="K129" i="1"/>
  <c r="F96" i="1"/>
  <c r="G96" i="1"/>
  <c r="H96" i="1"/>
  <c r="I96" i="1"/>
  <c r="J96" i="1"/>
  <c r="K96" i="1"/>
  <c r="F122" i="1"/>
  <c r="G122" i="1"/>
  <c r="H122" i="1"/>
  <c r="I122" i="1"/>
  <c r="J122" i="1"/>
  <c r="K122" i="1"/>
  <c r="F95" i="1"/>
  <c r="G95" i="1"/>
  <c r="H95" i="1"/>
  <c r="I95" i="1"/>
  <c r="J95" i="1"/>
  <c r="K95" i="1"/>
  <c r="F121" i="1"/>
  <c r="G121" i="1"/>
  <c r="H121" i="1"/>
  <c r="I121" i="1"/>
  <c r="J121" i="1"/>
  <c r="K121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172" i="1"/>
  <c r="G172" i="1"/>
  <c r="H172" i="1"/>
  <c r="I172" i="1"/>
  <c r="J172" i="1"/>
  <c r="K172" i="1"/>
  <c r="F91" i="1"/>
  <c r="G91" i="1"/>
  <c r="H91" i="1"/>
  <c r="I91" i="1"/>
  <c r="J91" i="1"/>
  <c r="K91" i="1"/>
  <c r="A187" i="1"/>
  <c r="A70" i="1"/>
  <c r="A97" i="1"/>
  <c r="A58" i="1"/>
  <c r="A69" i="1"/>
  <c r="A129" i="1"/>
  <c r="A96" i="1"/>
  <c r="A122" i="1"/>
  <c r="A95" i="1"/>
  <c r="A121" i="1"/>
  <c r="A94" i="1"/>
  <c r="A93" i="1"/>
  <c r="A92" i="1"/>
  <c r="A172" i="1"/>
  <c r="A91" i="1"/>
  <c r="A120" i="1" l="1"/>
  <c r="F120" i="1"/>
  <c r="G120" i="1"/>
  <c r="H120" i="1"/>
  <c r="I120" i="1"/>
  <c r="J120" i="1"/>
  <c r="K12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57" i="1"/>
  <c r="F57" i="1"/>
  <c r="G57" i="1"/>
  <c r="H57" i="1"/>
  <c r="I57" i="1"/>
  <c r="J57" i="1"/>
  <c r="K57" i="1"/>
  <c r="A87" i="1"/>
  <c r="F87" i="1"/>
  <c r="G87" i="1"/>
  <c r="H87" i="1"/>
  <c r="I87" i="1"/>
  <c r="J87" i="1"/>
  <c r="K8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28" i="1"/>
  <c r="F128" i="1"/>
  <c r="G128" i="1"/>
  <c r="H128" i="1"/>
  <c r="I128" i="1"/>
  <c r="J128" i="1"/>
  <c r="K128" i="1"/>
  <c r="A15" i="1"/>
  <c r="F15" i="1"/>
  <c r="G15" i="1"/>
  <c r="H15" i="1"/>
  <c r="I15" i="1"/>
  <c r="J15" i="1"/>
  <c r="K15" i="1"/>
  <c r="F127" i="1"/>
  <c r="G127" i="1"/>
  <c r="H127" i="1"/>
  <c r="I127" i="1"/>
  <c r="J127" i="1"/>
  <c r="K127" i="1"/>
  <c r="F119" i="1"/>
  <c r="G119" i="1"/>
  <c r="H119" i="1"/>
  <c r="I119" i="1"/>
  <c r="J119" i="1"/>
  <c r="K119" i="1"/>
  <c r="F14" i="1"/>
  <c r="G14" i="1"/>
  <c r="H14" i="1"/>
  <c r="I14" i="1"/>
  <c r="J14" i="1"/>
  <c r="K14" i="1"/>
  <c r="F13" i="1"/>
  <c r="G13" i="1"/>
  <c r="H13" i="1"/>
  <c r="I13" i="1"/>
  <c r="J13" i="1"/>
  <c r="K13" i="1"/>
  <c r="F118" i="1"/>
  <c r="G118" i="1"/>
  <c r="H118" i="1"/>
  <c r="I118" i="1"/>
  <c r="J118" i="1"/>
  <c r="K118" i="1"/>
  <c r="F84" i="1"/>
  <c r="G84" i="1"/>
  <c r="H84" i="1"/>
  <c r="I84" i="1"/>
  <c r="J84" i="1"/>
  <c r="K84" i="1"/>
  <c r="F12" i="1"/>
  <c r="G12" i="1"/>
  <c r="H12" i="1"/>
  <c r="I12" i="1"/>
  <c r="J12" i="1"/>
  <c r="K12" i="1"/>
  <c r="F65" i="1"/>
  <c r="G65" i="1"/>
  <c r="H65" i="1"/>
  <c r="I65" i="1"/>
  <c r="J65" i="1"/>
  <c r="K6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3" i="1"/>
  <c r="G83" i="1"/>
  <c r="H83" i="1"/>
  <c r="I83" i="1"/>
  <c r="J83" i="1"/>
  <c r="K83" i="1"/>
  <c r="A127" i="1"/>
  <c r="A119" i="1"/>
  <c r="A14" i="1"/>
  <c r="A13" i="1"/>
  <c r="A118" i="1"/>
  <c r="A84" i="1"/>
  <c r="A12" i="1"/>
  <c r="A65" i="1"/>
  <c r="A117" i="1"/>
  <c r="A116" i="1"/>
  <c r="A83" i="1"/>
  <c r="F82" i="1" l="1"/>
  <c r="G82" i="1"/>
  <c r="H82" i="1"/>
  <c r="I82" i="1"/>
  <c r="J82" i="1"/>
  <c r="K82" i="1"/>
  <c r="F68" i="1"/>
  <c r="G68" i="1"/>
  <c r="H68" i="1"/>
  <c r="I68" i="1"/>
  <c r="J68" i="1"/>
  <c r="K68" i="1"/>
  <c r="F33" i="1"/>
  <c r="G33" i="1"/>
  <c r="H33" i="1"/>
  <c r="I33" i="1"/>
  <c r="J33" i="1"/>
  <c r="K33" i="1"/>
  <c r="F11" i="1"/>
  <c r="G11" i="1"/>
  <c r="H11" i="1"/>
  <c r="I11" i="1"/>
  <c r="J11" i="1"/>
  <c r="K11" i="1"/>
  <c r="A82" i="1"/>
  <c r="A68" i="1"/>
  <c r="A33" i="1"/>
  <c r="A11" i="1"/>
  <c r="F81" i="1" l="1"/>
  <c r="G81" i="1"/>
  <c r="H81" i="1"/>
  <c r="I81" i="1"/>
  <c r="J81" i="1"/>
  <c r="K81" i="1"/>
  <c r="F203" i="1"/>
  <c r="G203" i="1"/>
  <c r="H203" i="1"/>
  <c r="I203" i="1"/>
  <c r="J203" i="1"/>
  <c r="K203" i="1"/>
  <c r="F54" i="1"/>
  <c r="G54" i="1"/>
  <c r="H54" i="1"/>
  <c r="I54" i="1"/>
  <c r="J54" i="1"/>
  <c r="K54" i="1"/>
  <c r="F115" i="1"/>
  <c r="G115" i="1"/>
  <c r="H115" i="1"/>
  <c r="I115" i="1"/>
  <c r="J115" i="1"/>
  <c r="K115" i="1"/>
  <c r="A81" i="1"/>
  <c r="A203" i="1"/>
  <c r="A54" i="1"/>
  <c r="A115" i="1"/>
  <c r="F10" i="1"/>
  <c r="G10" i="1"/>
  <c r="H10" i="1"/>
  <c r="I10" i="1"/>
  <c r="J10" i="1"/>
  <c r="K10" i="1"/>
  <c r="A10" i="1"/>
  <c r="A9" i="3" l="1"/>
  <c r="J9" i="3"/>
  <c r="I9" i="3"/>
  <c r="H9" i="3"/>
  <c r="G9" i="3"/>
  <c r="F9" i="3"/>
  <c r="A9" i="1" l="1"/>
  <c r="F9" i="1"/>
  <c r="G9" i="1"/>
  <c r="H9" i="1"/>
  <c r="I9" i="1"/>
  <c r="J9" i="1"/>
  <c r="K9" i="1"/>
  <c r="A80" i="1"/>
  <c r="F80" i="1"/>
  <c r="G80" i="1"/>
  <c r="H80" i="1"/>
  <c r="I80" i="1"/>
  <c r="J80" i="1"/>
  <c r="K80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79" i="1"/>
  <c r="F79" i="1"/>
  <c r="G79" i="1"/>
  <c r="H79" i="1"/>
  <c r="I79" i="1"/>
  <c r="J79" i="1"/>
  <c r="K79" i="1"/>
  <c r="A8" i="1"/>
  <c r="F8" i="1"/>
  <c r="G8" i="1"/>
  <c r="H8" i="1"/>
  <c r="I8" i="1"/>
  <c r="J8" i="1"/>
  <c r="K8" i="1"/>
  <c r="A78" i="1"/>
  <c r="F78" i="1"/>
  <c r="G78" i="1"/>
  <c r="H78" i="1"/>
  <c r="I78" i="1"/>
  <c r="J78" i="1"/>
  <c r="K78" i="1"/>
  <c r="F126" i="1"/>
  <c r="G126" i="1"/>
  <c r="H126" i="1"/>
  <c r="I126" i="1"/>
  <c r="J126" i="1"/>
  <c r="K126" i="1"/>
  <c r="F7" i="1"/>
  <c r="G7" i="1"/>
  <c r="H7" i="1"/>
  <c r="I7" i="1"/>
  <c r="J7" i="1"/>
  <c r="K7" i="1"/>
  <c r="A126" i="1"/>
  <c r="A7" i="1"/>
  <c r="F77" i="1" l="1"/>
  <c r="G77" i="1"/>
  <c r="H77" i="1"/>
  <c r="I77" i="1"/>
  <c r="J77" i="1"/>
  <c r="K77" i="1"/>
  <c r="A77" i="1"/>
  <c r="F6" i="1" l="1"/>
  <c r="G6" i="1"/>
  <c r="H6" i="1"/>
  <c r="I6" i="1"/>
  <c r="J6" i="1"/>
  <c r="K6" i="1"/>
  <c r="A6" i="1"/>
  <c r="F125" i="1" l="1"/>
  <c r="G125" i="1"/>
  <c r="H125" i="1"/>
  <c r="I125" i="1"/>
  <c r="J125" i="1"/>
  <c r="K125" i="1"/>
  <c r="A125" i="1"/>
  <c r="F5" i="1" l="1"/>
  <c r="G5" i="1"/>
  <c r="H5" i="1"/>
  <c r="I5" i="1"/>
  <c r="J5" i="1"/>
  <c r="K5" i="1"/>
  <c r="A5" i="1"/>
  <c r="F75" i="1" l="1"/>
  <c r="G75" i="1"/>
  <c r="H75" i="1"/>
  <c r="I75" i="1"/>
  <c r="J75" i="1"/>
  <c r="K75" i="1"/>
  <c r="A75" i="1"/>
  <c r="A51" i="1" l="1"/>
  <c r="F51" i="1"/>
  <c r="G51" i="1"/>
  <c r="H51" i="1"/>
  <c r="I51" i="1"/>
  <c r="J51" i="1"/>
  <c r="K51" i="1"/>
  <c r="F50" i="1" l="1"/>
  <c r="G50" i="1"/>
  <c r="H50" i="1"/>
  <c r="I50" i="1"/>
  <c r="J50" i="1"/>
  <c r="K50" i="1"/>
  <c r="A50" i="1"/>
  <c r="H1" i="16" l="1"/>
  <c r="J1" i="16"/>
  <c r="F32" i="1"/>
  <c r="G32" i="1"/>
  <c r="H32" i="1"/>
  <c r="I32" i="1"/>
  <c r="J32" i="1"/>
  <c r="K32" i="1"/>
  <c r="A32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<sst xmlns="http://schemas.openxmlformats.org/spreadsheetml/2006/main" count="14308" uniqueCount="2629">
  <si>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</si>
  <si>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</si>
  <si>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</si>
  <si>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</si>
  <si>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</si>
  <si>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</si>
  <si>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</si>
  <si>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</si>
  <si>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</si>
  <si>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</si>
  <si>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</si>
  <si>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</si>
  <si>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</si>
  <si>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</si>
  <si>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</si>
  <si>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</si>
  <si>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</si>
  <si>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</si>
  <si>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</si>
  <si>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</si>
  <si>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</si>
  <si>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</si>
  <si>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</si>
  <si>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</si>
  <si>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</si>
  <si>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</si>
  <si>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</si>
  <si>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</si>
  <si>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</si>
  <si>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</si>
  <si>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</si>
  <si>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</si>
  <si>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</si>
  <si>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</si>
  <si>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</si>
  <si>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</si>
  <si>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</si>
  <si>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</si>
  <si>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</si>
  <si>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</si>
  <si>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</si>
  <si>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</si>
  <si>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</si>
  <si>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</si>
  <si>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</si>
  <si>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</si>
  <si>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</si>
  <si>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</si>
  <si>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</si>
  <si>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</si>
  <si>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</si>
  <si>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</si>
  <si>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</si>
  <si>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</si>
  <si>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</si>
  <si>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</si>
  <si>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</si>
  <si>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</si>
  <si>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</si>
  <si>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</si>
  <si>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</si>
  <si>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</si>
  <si>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</si>
  <si>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</si>
  <si>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</si>
  <si>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</si>
  <si>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</si>
  <si>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</si>
  <si>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</si>
  <si>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</si>
  <si>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</si>
  <si>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</si>
  <si>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</si>
  <si>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</si>
  <si>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</si>
  <si>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</si>
  <si>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</si>
  <si>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</si>
  <si>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</si>
  <si>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</si>
  <si>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</si>
  <si>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</si>
  <si>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</si>
  <si>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</si>
  <si>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</si>
  <si>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</si>
  <si>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</si>
  <si>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</si>
  <si>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</si>
  <si>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</si>
  <si>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</si>
  <si>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</si>
  <si>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</si>
  <si>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</si>
  <si>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</si>
  <si>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</si>
  <si>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</si>
  <si>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</si>
  <si>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</si>
  <si>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</si>
  <si>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</si>
  <si>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</si>
  <si>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</si>
  <si>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</si>
  <si>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</si>
  <si>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</si>
  <si>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</si>
  <si>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</si>
  <si>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</si>
  <si>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</si>
  <si>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</si>
  <si>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</si>
  <si>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</si>
  <si>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</si>
  <si>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</si>
  <si>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</si>
  <si>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</si>
  <si>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</si>
  <si>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</si>
  <si>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</si>
  <si>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</si>
  <si>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</si>
  <si>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</si>
  <si>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</si>
  <si>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</si>
  <si>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</si>
  <si>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</si>
  <si>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</si>
  <si>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</si>
  <si>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</si>
  <si>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</si>
  <si>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</si>
  <si>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</si>
  <si>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</si>
  <si>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</si>
  <si>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</si>
  <si>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</si>
  <si>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</si>
  <si>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</si>
  <si>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</si>
  <si>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</si>
  <si>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</si>
  <si>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</si>
  <si>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</si>
  <si>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</si>
  <si>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</si>
  <si>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</si>
  <si>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</si>
  <si>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</si>
  <si>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</si>
  <si>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</si>
  <si>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</si>
  <si>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</si>
  <si>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</si>
  <si>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</si>
  <si>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</si>
  <si>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</si>
  <si>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</si>
  <si>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</si>
  <si>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</si>
  <si>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</si>
  <si>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</si>
  <si>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</si>
  <si>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</si>
  <si>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</si>
  <si>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</si>
  <si>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</si>
  <si>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</si>
  <si>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</si>
  <si>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</si>
  <si>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</si>
  <si>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</si>
  <si>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</si>
  <si>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</si>
  <si>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</si>
  <si>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</si>
  <si>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</si>
  <si>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</si>
  <si>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</si>
  <si>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</si>
  <si>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</si>
  <si>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</si>
  <si>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</si>
  <si>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</si>
  <si>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</si>
  <si>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</si>
  <si>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</si>
  <si>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</si>
  <si>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</si>
  <si>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</si>
  <si>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</si>
  <si>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</si>
  <si>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</si>
  <si>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</si>
  <si>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</si>
  <si>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</si>
  <si>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</si>
  <si>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</si>
  <si>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</si>
  <si>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</si>
  <si>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</si>
  <si>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</si>
  <si>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</si>
  <si>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</si>
  <si>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</si>
  <si>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</si>
  <si>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</si>
  <si>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</si>
  <si>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</si>
  <si>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</si>
  <si>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</si>
  <si>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</si>
  <si>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</si>
  <si>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</si>
  <si>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</si>
  <si>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</si>
  <si>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</si>
  <si>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</si>
  <si>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</si>
  <si>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</si>
  <si>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</si>
  <si>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</si>
  <si>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</si>
  <si>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</si>
  <si>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</si>
  <si>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</si>
  <si>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</si>
  <si>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</si>
  <si>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</si>
  <si>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</si>
  <si>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</si>
  <si>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</si>
  <si>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</si>
  <si>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</si>
  <si>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</si>
  <si>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</si>
  <si>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</si>
  <si>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</si>
  <si>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</si>
  <si>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</si>
  <si>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</si>
  <si>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</si>
  <si>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</si>
  <si>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</si>
  <si>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</si>
  <si>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</si>
  <si>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</si>
  <si>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</si>
  <si>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</si>
  <si>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</si>
  <si>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</si>
  <si>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</si>
  <si>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</si>
  <si>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</si>
  <si>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</si>
  <si>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</si>
  <si>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</si>
  <si>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</si>
  <si>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</si>
  <si>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</si>
  <si>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</si>
  <si>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</si>
  <si>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</si>
  <si>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</si>
  <si>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</si>
  <si>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</si>
  <si>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</si>
  <si>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</si>
  <si>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</si>
  <si>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</si>
  <si>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</si>
  <si>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</si>
  <si>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</si>
  <si>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</si>
  <si>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</si>
  <si>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</si>
  <si>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</si>
  <si>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</si>
  <si>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</si>
  <si>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</si>
  <si>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</si>
  <si>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</si>
  <si>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</si>
  <si>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</si>
  <si>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</si>
  <si>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</si>
  <si>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</si>
  <si>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</si>
  <si>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</si>
  <si>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</si>
  <si>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</si>
  <si>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</si>
  <si>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</si>
  <si>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</si>
  <si>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</si>
  <si>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</si>
  <si>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</si>
  <si>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</si>
  <si>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</si>
  <si>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</si>
  <si>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</si>
  <si>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</si>
  <si>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</si>
  <si>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</si>
  <si>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</si>
  <si>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</si>
  <si>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</si>
  <si>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</si>
  <si>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</si>
  <si>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</si>
  <si>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</si>
  <si>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</si>
  <si>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</si>
  <si>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</si>
  <si>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</si>
  <si>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</si>
  <si>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</si>
  <si>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</si>
  <si>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</si>
  <si>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</si>
  <si>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</si>
  <si>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</si>
  <si>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</si>
  <si>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</si>
  <si>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</si>
  <si>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</si>
  <si>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</si>
  <si>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</si>
  <si>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</si>
  <si>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</si>
  <si>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</si>
  <si>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</si>
  <si>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</si>
  <si>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</si>
  <si>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</si>
  <si>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</si>
  <si>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</si>
  <si>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</si>
  <si>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</si>
  <si>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</si>
  <si>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</si>
  <si>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</si>
  <si>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</si>
  <si>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</si>
  <si>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</si>
  <si>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</si>
  <si>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</si>
  <si>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</si>
  <si>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</si>
  <si>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</si>
  <si>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</si>
  <si>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</si>
  <si>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</si>
  <si>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</si>
  <si>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</si>
  <si>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</si>
  <si>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</si>
  <si>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</si>
  <si>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</si>
  <si>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</si>
  <si>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</si>
  <si>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</si>
  <si>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</si>
  <si>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</si>
  <si>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</si>
  <si>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</si>
  <si>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</si>
  <si>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</si>
  <si>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</si>
  <si>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</si>
  <si>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</si>
  <si>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</si>
  <si>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</si>
  <si>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</si>
  <si>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</si>
  <si>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</si>
  <si>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</si>
  <si>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</si>
  <si>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</si>
  <si>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</si>
  <si>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</si>
  <si>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</si>
  <si>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</si>
  <si>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</si>
  <si>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</si>
  <si>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</si>
  <si>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</si>
  <si>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</si>
  <si>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</si>
  <si>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</si>
  <si>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</si>
  <si>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</si>
  <si>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</si>
  <si>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</si>
  <si>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</si>
  <si>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</si>
  <si>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</si>
  <si>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</si>
  <si>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</si>
  <si>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</si>
  <si>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</si>
  <si>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</si>
  <si>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</si>
  <si>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</si>
  <si>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</si>
  <si>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</si>
  <si>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</si>
  <si>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</si>
  <si>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</si>
  <si>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</si>
  <si>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</si>
  <si>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</si>
  <si>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</si>
  <si>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</si>
  <si>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</si>
  <si>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</si>
  <si>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</si>
  <si>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</si>
  <si>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</si>
  <si>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</si>
  <si>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</si>
  <si>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</si>
  <si>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</si>
  <si>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</si>
  <si>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</si>
  <si>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</si>
  <si>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</si>
  <si>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</si>
  <si>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</si>
  <si>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</si>
  <si>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</si>
  <si>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</si>
  <si>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</si>
  <si>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</si>
  <si>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</si>
  <si>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</si>
  <si>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</si>
  <si>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</si>
  <si>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</si>
  <si>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</si>
  <si>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</si>
  <si>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</si>
  <si>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</si>
  <si>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</si>
  <si>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</si>
  <si>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</si>
  <si>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</si>
  <si>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</si>
  <si>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</si>
  <si>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</si>
  <si>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</si>
  <si>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</si>
  <si>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</si>
  <si>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</si>
  <si>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</si>
  <si>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</si>
  <si>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</si>
  <si>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</si>
  <si>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</si>
  <si>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</si>
  <si>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</si>
  <si>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</si>
  <si>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</si>
  <si>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</si>
  <si>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</si>
  <si>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</si>
  <si>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</si>
  <si>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</si>
  <si>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</si>
  <si>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</si>
  <si>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</si>
  <si>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</si>
  <si>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</si>
  <si>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</si>
  <si>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</si>
  <si>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</si>
  <si>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</si>
  <si>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</si>
  <si>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</si>
  <si>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</si>
  <si>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</si>
  <si>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</si>
  <si>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</si>
  <si>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</si>
  <si>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</si>
  <si>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</si>
  <si>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</si>
  <si>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</si>
  <si>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</si>
  <si>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</si>
  <si>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</si>
  <si>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</si>
  <si>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</si>
  <si>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</si>
  <si>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</si>
  <si>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</si>
  <si>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</si>
  <si>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</si>
  <si>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</si>
  <si>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</si>
  <si>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</si>
  <si>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</si>
  <si>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</si>
  <si>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</si>
  <si>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</si>
  <si>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</si>
  <si>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</si>
  <si>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</si>
  <si>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</si>
  <si>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</si>
  <si>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</si>
  <si>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</si>
  <si>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</si>
  <si>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</si>
  <si>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</si>
  <si>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</si>
  <si>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</si>
  <si>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</si>
  <si>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</si>
  <si>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</si>
  <si>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</si>
  <si>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</si>
  <si>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</si>
  <si>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</si>
  <si>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</si>
  <si>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</si>
  <si>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</si>
  <si>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</si>
  <si>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</si>
  <si>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</si>
  <si>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</si>
  <si>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</si>
  <si>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</si>
  <si>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</si>
  <si>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</si>
  <si>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</si>
  <si>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</si>
  <si>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</si>
  <si>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</si>
  <si>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</si>
  <si>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</si>
  <si>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</si>
  <si>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</si>
  <si>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</si>
  <si>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</si>
  <si>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</si>
  <si>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</si>
  <si>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</si>
  <si>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</si>
  <si>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</si>
  <si>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</si>
  <si>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</si>
  <si>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</si>
  <si>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</si>
  <si>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</si>
  <si>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</si>
  <si>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</si>
  <si>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</si>
  <si>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</si>
  <si>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</si>
  <si>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</si>
  <si>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</si>
  <si>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</si>
  <si>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</si>
  <si>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</si>
  <si>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</si>
  <si>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</si>
  <si>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</si>
  <si>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</si>
  <si>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</si>
  <si>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</si>
  <si>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</si>
  <si>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</si>
  <si>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</si>
  <si>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</si>
  <si>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</si>
  <si>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</si>
  <si>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</si>
  <si>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</si>
  <si>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</si>
  <si>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</si>
  <si>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</si>
  <si>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</si>
  <si>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</si>
  <si>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</si>
  <si>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</si>
  <si>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</si>
  <si>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</si>
  <si>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</si>
  <si>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</si>
  <si>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</si>
  <si>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</si>
  <si>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</si>
  <si>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</si>
  <si>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</si>
  <si>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</si>
  <si>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</si>
  <si>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</si>
  <si>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</si>
  <si>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</si>
  <si>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</si>
  <si>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</si>
  <si>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</si>
  <si>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</si>
  <si>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</si>
  <si>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</si>
  <si>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</si>
  <si>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</si>
  <si>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</si>
  <si>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</si>
  <si>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</si>
  <si>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</si>
  <si>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</si>
  <si>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</si>
  <si>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</si>
  <si>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</si>
  <si>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</si>
  <si>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</si>
  <si>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</si>
  <si>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</si>
  <si>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</si>
  <si>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</si>
  <si>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</si>
  <si>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</si>
  <si>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</si>
  <si>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</si>
  <si>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</si>
  <si>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</si>
  <si>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</si>
  <si>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</si>
  <si>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</si>
  <si>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</si>
  <si>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</si>
  <si>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</si>
  <si>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</si>
  <si>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</si>
  <si>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</si>
  <si>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</si>
  <si>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</si>
  <si>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</si>
  <si>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</si>
  <si>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</si>
  <si>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</si>
  <si>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</si>
  <si>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</si>
  <si>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</si>
  <si>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</si>
  <si>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</si>
  <si>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</si>
  <si>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</si>
  <si>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</si>
  <si>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</si>
  <si>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</si>
  <si>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</si>
  <si>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</si>
  <si>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</si>
  <si>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</si>
  <si>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</si>
  <si>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</si>
  <si>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</si>
  <si>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</si>
  <si>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</si>
  <si>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</si>
  <si>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</si>
  <si>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</si>
  <si>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</si>
  <si>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</si>
  <si>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</si>
  <si>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</si>
  <si>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</si>
  <si>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</si>
  <si>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</si>
  <si>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</si>
  <si>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</si>
  <si>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</si>
  <si>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</si>
  <si>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</si>
  <si>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</si>
  <si>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</si>
  <si>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</si>
  <si>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</si>
  <si>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</si>
  <si>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</si>
  <si>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</si>
  <si>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</si>
  <si>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</si>
  <si>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</si>
  <si>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</si>
  <si>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</si>
  <si>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</si>
  <si>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</si>
  <si>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</si>
  <si>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</si>
  <si>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</si>
  <si>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</si>
  <si>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</si>
  <si>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</si>
  <si>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</si>
  <si>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</si>
  <si>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</si>
  <si>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</si>
  <si>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</si>
  <si>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</si>
  <si>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</si>
  <si>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</si>
  <si>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</si>
  <si>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</si>
  <si>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</si>
  <si>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</si>
  <si>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</si>
  <si>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</si>
  <si>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</si>
  <si>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</si>
  <si>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</si>
  <si>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</si>
  <si>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</si>
  <si>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</si>
  <si>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</si>
  <si>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</si>
  <si>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</si>
  <si>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</si>
  <si>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</si>
  <si>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</si>
  <si>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</si>
  <si>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</si>
  <si>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</si>
  <si>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</si>
  <si>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</si>
  <si>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</si>
  <si>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</si>
  <si>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</si>
  <si>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</si>
  <si>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</si>
  <si>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</si>
  <si>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</si>
  <si>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</si>
  <si>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</si>
  <si>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</si>
  <si>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</si>
  <si>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</si>
  <si>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</si>
  <si>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</si>
  <si>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</si>
  <si>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</si>
  <si>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</si>
  <si>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</si>
  <si>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</si>
  <si>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</si>
  <si>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</si>
  <si>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</si>
  <si>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</si>
  <si>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</si>
  <si>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</si>
  <si>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</si>
  <si>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</si>
  <si>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</si>
  <si>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</si>
  <si>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</si>
  <si>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</si>
  <si>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</si>
  <si>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</si>
  <si>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</si>
  <si>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</si>
  <si>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</si>
  <si>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</si>
  <si>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</si>
  <si>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</si>
  <si>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</si>
  <si>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</si>
  <si>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</si>
  <si>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</si>
  <si>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</si>
  <si>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</si>
  <si>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</si>
  <si>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</si>
  <si>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</si>
  <si>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</si>
  <si>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</si>
  <si>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</si>
  <si>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</si>
  <si>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</si>
  <si>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</si>
  <si>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</si>
  <si>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</si>
  <si>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</si>
  <si>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</si>
  <si>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</si>
  <si>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</si>
  <si>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</si>
  <si>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</si>
  <si>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</si>
  <si>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</si>
  <si>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</si>
  <si>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</si>
  <si>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</si>
  <si>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</si>
  <si>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</si>
  <si>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</si>
  <si>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</si>
  <si>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</si>
  <si>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</si>
  <si>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</si>
  <si>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</si>
  <si>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</si>
  <si>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</si>
  <si>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</si>
  <si>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</si>
  <si>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</si>
  <si>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</si>
  <si>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</si>
  <si>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</si>
  <si>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</si>
  <si>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</si>
  <si>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</si>
  <si>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</si>
  <si>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</si>
  <si>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</si>
  <si>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</si>
  <si>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</si>
  <si>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</si>
  <si>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</si>
  <si>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</si>
  <si>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</si>
  <si>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</si>
  <si>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</si>
  <si>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</si>
  <si>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</si>
  <si>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</si>
  <si>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</si>
  <si>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</si>
  <si>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</si>
  <si>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</si>
  <si>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</si>
  <si>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</si>
  <si>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</si>
  <si>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</si>
  <si>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</si>
  <si>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</si>
  <si>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</si>
  <si>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</si>
  <si>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</si>
  <si>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</si>
  <si>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</si>
  <si>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</si>
  <si>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</si>
  <si>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</si>
  <si>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</si>
  <si>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</si>
  <si>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</si>
  <si>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</si>
  <si>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</si>
  <si>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</si>
  <si>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</si>
  <si>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</si>
  <si>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</si>
  <si>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</si>
  <si>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</si>
  <si>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</si>
  <si>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</si>
  <si>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</si>
  <si>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</si>
  <si>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</si>
  <si>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</si>
  <si>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</si>
  <si>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</si>
  <si>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</si>
  <si>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</si>
  <si>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</si>
  <si>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</si>
  <si>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</si>
  <si>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</si>
  <si>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</si>
  <si>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</si>
  <si>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</si>
  <si>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</si>
  <si>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</si>
  <si>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</si>
  <si>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</si>
  <si>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</si>
  <si>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</si>
  <si>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</si>
  <si>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</si>
  <si>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</si>
  <si>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</si>
  <si>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</si>
  <si>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</si>
  <si>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</si>
  <si>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</si>
  <si>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</si>
  <si>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</si>
  <si>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</si>
  <si>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</si>
  <si>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</si>
  <si>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</si>
  <si>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</si>
  <si>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</si>
  <si>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</si>
  <si>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</si>
  <si>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</si>
  <si>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</si>
  <si>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</si>
  <si>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</si>
  <si>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</si>
  <si>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</si>
  <si>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</si>
  <si>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</si>
  <si>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</si>
  <si>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</si>
  <si>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</si>
  <si>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</si>
  <si>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</si>
  <si>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</si>
  <si>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</si>
  <si>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</si>
  <si>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</si>
  <si>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</si>
  <si>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</si>
  <si>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</si>
  <si>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</si>
  <si>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</si>
  <si>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</si>
  <si>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</si>
  <si>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</si>
  <si>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</si>
  <si>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</si>
  <si>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</si>
  <si>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</si>
  <si>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</si>
  <si>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</si>
  <si>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</si>
  <si>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</si>
  <si>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</si>
  <si>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</si>
  <si>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</si>
  <si>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</si>
  <si>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</si>
  <si>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</si>
  <si>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</si>
  <si>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</si>
  <si>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</si>
  <si>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</si>
  <si>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</si>
  <si>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</si>
  <si>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</si>
  <si>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</si>
  <si>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</si>
  <si>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</si>
  <si>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</si>
  <si>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</si>
  <si>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</si>
  <si>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</si>
  <si>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</si>
  <si>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</si>
  <si>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</si>
  <si>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</si>
  <si>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</si>
  <si>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</si>
  <si>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</si>
  <si>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</si>
  <si>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</si>
  <si>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</si>
  <si>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</si>
  <si>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</si>
  <si>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</si>
  <si>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</si>
  <si>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</si>
  <si>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</si>
  <si>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</si>
  <si>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</si>
  <si>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</si>
  <si>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</si>
  <si>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</si>
  <si>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</si>
  <si>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</si>
  <si>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</si>
  <si>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</si>
  <si>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</si>
  <si>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</si>
  <si>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</si>
  <si>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</si>
  <si>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</si>
  <si>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</si>
  <si>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</si>
  <si>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</si>
  <si>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</si>
  <si>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</si>
  <si>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</si>
  <si>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</si>
  <si>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</si>
  <si>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</si>
  <si>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</si>
  <si>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</si>
  <si>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</si>
  <si>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</si>
  <si>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</si>
  <si>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</si>
  <si>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</si>
  <si>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</si>
  <si>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</si>
  <si>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</si>
  <si>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</si>
  <si>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</si>
  <si>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</si>
  <si>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</si>
  <si>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</si>
  <si>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</si>
  <si>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</si>
  <si>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</si>
  <si>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</si>
  <si>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</si>
  <si>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</si>
  <si>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</si>
  <si>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</si>
  <si>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</si>
  <si>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</si>
  <si>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</si>
  <si>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</si>
  <si>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</si>
  <si>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</si>
  <si>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</si>
  <si>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</si>
  <si>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</si>
  <si>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</si>
  <si>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</si>
  <si>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</si>
  <si>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</si>
  <si>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</si>
  <si>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</si>
  <si>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</si>
  <si>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</si>
  <si>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</si>
  <si>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</si>
  <si>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</si>
  <si>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</si>
  <si>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</si>
  <si>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</si>
  <si>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</si>
  <si>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</si>
  <si>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</si>
  <si>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</si>
  <si>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</si>
  <si>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</si>
  <si>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</si>
  <si>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</si>
  <si>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</si>
  <si>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</si>
  <si>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</si>
  <si>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</si>
  <si>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</si>
  <si>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</si>
  <si>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</si>
  <si>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</si>
  <si>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</si>
  <si>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</si>
  <si>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</si>
  <si>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</si>
  <si>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</si>
  <si>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</si>
  <si>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</si>
  <si>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</si>
  <si>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</si>
  <si>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</si>
  <si>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</si>
  <si>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</si>
  <si>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</si>
  <si>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</si>
  <si>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</si>
  <si>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</si>
  <si>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</si>
  <si>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</si>
  <si>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</si>
  <si>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</si>
  <si>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</si>
  <si>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</si>
  <si>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</si>
  <si>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</si>
  <si>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</si>
  <si>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</si>
  <si>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</si>
  <si>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</si>
  <si>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</si>
  <si>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</si>
  <si>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</si>
  <si>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</si>
  <si>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</si>
  <si>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</si>
  <si>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</si>
  <si>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</si>
  <si>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</si>
  <si>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</si>
  <si>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</si>
  <si>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</si>
  <si>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</si>
  <si>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</si>
  <si>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</si>
  <si>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</si>
  <si>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</si>
  <si>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</si>
  <si>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</si>
  <si>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</si>
  <si>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</si>
  <si>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</si>
  <si>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</si>
  <si>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</si>
  <si>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</si>
  <si>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</si>
  <si>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</si>
  <si>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</si>
  <si>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</si>
  <si>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</si>
  <si>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</si>
  <si>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</si>
  <si>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</si>
  <si>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</si>
  <si>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</si>
  <si>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</si>
  <si>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</si>
  <si>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</si>
  <si>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</si>
  <si>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</si>
  <si>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</si>
  <si>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</si>
  <si>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</si>
  <si>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</si>
  <si>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</si>
  <si>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</si>
  <si>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</si>
  <si>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</si>
  <si>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</si>
  <si>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</si>
  <si>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</si>
  <si>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</si>
  <si>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</si>
  <si>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</si>
  <si>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</si>
  <si>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</si>
  <si>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</si>
  <si>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</si>
  <si>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</si>
  <si>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</si>
  <si>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</si>
  <si>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</si>
  <si>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</si>
  <si>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</si>
  <si>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</si>
  <si>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</si>
  <si>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</si>
  <si>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</si>
  <si>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</si>
  <si>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</si>
  <si>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</si>
  <si>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</si>
  <si>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</si>
  <si>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</si>
  <si>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</si>
  <si>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</si>
  <si>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</si>
  <si>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</si>
  <si>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</si>
  <si>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</si>
  <si>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</si>
  <si>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</si>
  <si>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</si>
  <si>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</si>
  <si>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</si>
  <si>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</si>
  <si>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</si>
  <si>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</si>
  <si>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</si>
  <si>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</si>
  <si>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</si>
  <si>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</si>
  <si>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</si>
  <si>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</si>
  <si>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</si>
  <si>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</si>
  <si>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</si>
  <si>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</si>
  <si>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</si>
  <si>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</si>
  <si>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</si>
  <si>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</si>
  <si>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</si>
  <si>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</si>
  <si>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</si>
  <si>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</si>
  <si>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</si>
  <si>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</si>
  <si>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</si>
  <si>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</si>
  <si>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</si>
  <si>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</si>
  <si>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</si>
  <si>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</si>
  <si>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</si>
  <si>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</si>
  <si>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</si>
  <si>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</si>
  <si>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</si>
  <si>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</si>
  <si>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</si>
  <si>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</si>
  <si>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</si>
  <si>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</si>
  <si>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</si>
  <si>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</si>
  <si>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</si>
  <si>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</si>
  <si>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</si>
  <si>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</si>
  <si>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</si>
  <si>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</si>
  <si>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</si>
  <si>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</si>
  <si>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</si>
  <si>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</si>
  <si>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</si>
  <si>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</si>
  <si>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</si>
  <si>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</si>
  <si>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</si>
  <si>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</si>
  <si>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</si>
  <si>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</si>
  <si>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</si>
  <si>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</si>
  <si>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</si>
  <si>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</si>
  <si>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</si>
  <si>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</si>
  <si>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</si>
  <si>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</si>
  <si>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</si>
  <si>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</si>
  <si>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</si>
  <si>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</si>
  <si>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</si>
  <si>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</si>
  <si>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</si>
  <si>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</si>
  <si>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</si>
  <si>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</si>
  <si>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</si>
  <si>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</si>
  <si>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</si>
  <si>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</si>
  <si>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</si>
  <si>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</si>
  <si>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</si>
  <si>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</si>
  <si>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</si>
  <si>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</si>
  <si>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</si>
  <si>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</si>
  <si>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</si>
  <si>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</si>
  <si>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</si>
  <si>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</si>
  <si>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</si>
  <si>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</si>
  <si>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</si>
  <si>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</si>
  <si>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</si>
  <si>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</si>
  <si>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</si>
  <si>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</si>
  <si>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</si>
  <si>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</si>
  <si>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</si>
  <si>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</si>
  <si>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</si>
  <si>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</si>
  <si>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</si>
  <si>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</si>
  <si>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</si>
  <si>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</si>
  <si>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</si>
  <si>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</si>
  <si>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</si>
  <si>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</si>
  <si>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</si>
  <si>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</si>
  <si>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</si>
  <si>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</si>
  <si>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</si>
  <si>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</si>
  <si>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</si>
  <si>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</si>
  <si>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</si>
  <si>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</si>
  <si>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</si>
  <si>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</si>
  <si>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</si>
  <si>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</si>
  <si>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</si>
  <si>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</si>
  <si>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</si>
  <si>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</si>
  <si>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</si>
  <si>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</si>
  <si>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</si>
  <si>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</si>
  <si>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</si>
  <si>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</si>
  <si>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</si>
  <si>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</si>
  <si>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</si>
  <si>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</si>
  <si>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</si>
  <si>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</si>
  <si>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</si>
  <si>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</si>
  <si>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</si>
  <si>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</si>
  <si>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</si>
  <si>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</si>
  <si>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</si>
  <si>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</si>
  <si>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</si>
  <si>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</si>
  <si>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</si>
  <si>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</si>
  <si>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</si>
  <si>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</si>
  <si>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</si>
  <si>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</si>
  <si>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</si>
  <si>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</si>
  <si>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</si>
  <si>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</si>
  <si>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</si>
  <si>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</si>
  <si>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</si>
  <si>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</si>
  <si>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</si>
  <si>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</si>
  <si>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</si>
  <si>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</si>
  <si>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</si>
  <si>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</si>
  <si>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</si>
  <si>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</si>
  <si>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</si>
  <si>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</si>
  <si>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</si>
  <si>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</si>
  <si>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</si>
  <si>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</si>
  <si>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</si>
  <si>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</si>
  <si>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</si>
  <si>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</si>
  <si>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</si>
  <si>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</si>
  <si>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</si>
  <si>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</si>
  <si>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</si>
  <si>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</si>
  <si>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</si>
  <si>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</si>
  <si>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</si>
  <si>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</si>
  <si>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</si>
  <si>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</si>
  <si>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</si>
  <si>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</si>
  <si>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</si>
  <si>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</si>
  <si>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</si>
  <si>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</si>
  <si>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</si>
  <si>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</si>
  <si>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</si>
  <si>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</si>
  <si>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</si>
  <si>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</si>
  <si>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</si>
  <si>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</si>
  <si>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</si>
  <si>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</si>
  <si>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</si>
  <si>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</si>
  <si>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</si>
  <si>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</si>
  <si>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</si>
  <si>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</si>
  <si>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</si>
  <si>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</si>
  <si>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</si>
  <si>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</si>
  <si>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</si>
  <si>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</si>
  <si>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</si>
  <si>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</si>
  <si>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</si>
  <si>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</si>
  <si>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</si>
  <si>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</si>
  <si>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</si>
  <si>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</si>
  <si>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</si>
  <si>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</si>
  <si>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</si>
  <si>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</si>
  <si>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</si>
  <si>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</si>
  <si>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</si>
  <si>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</si>
  <si>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</si>
  <si>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</si>
  <si>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</si>
  <si>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</si>
  <si>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</si>
  <si>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</si>
  <si>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</si>
  <si>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</si>
  <si>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</si>
  <si>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</si>
  <si>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</si>
  <si>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</si>
  <si>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</si>
  <si>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</si>
  <si>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</si>
  <si>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</si>
  <si>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</si>
  <si>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</si>
  <si>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</si>
  <si>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</si>
  <si>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</si>
  <si>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</si>
  <si>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</si>
  <si>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</si>
  <si>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</si>
  <si>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</si>
  <si>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</si>
  <si>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</si>
  <si>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</si>
  <si>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</si>
  <si>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</si>
  <si>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</si>
  <si>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</si>
  <si>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</si>
  <si>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</si>
  <si>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</si>
  <si>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</si>
  <si>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</si>
  <si>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</si>
  <si>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</si>
  <si>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</si>
  <si>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</si>
  <si>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</si>
  <si>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</si>
  <si>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</si>
  <si>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</si>
  <si>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</si>
  <si>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</si>
  <si>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</si>
  <si>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</si>
  <si>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</si>
  <si>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</si>
  <si>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</si>
  <si>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</si>
  <si>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</si>
  <si>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</si>
  <si>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</si>
  <si>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</si>
  <si>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</si>
  <si>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</si>
  <si>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</si>
  <si>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</si>
  <si>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</si>
  <si>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</si>
  <si>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</si>
  <si>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</si>
  <si>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</si>
  <si>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</si>
  <si>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</si>
  <si>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</si>
  <si>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</si>
  <si>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</si>
  <si>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</si>
  <si>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</si>
  <si>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</si>
  <si>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</si>
  <si>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</si>
  <si>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</si>
  <si>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</si>
  <si>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</si>
  <si>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</si>
  <si>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</si>
  <si>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</si>
  <si>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</si>
  <si>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</si>
  <si>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</si>
  <si>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</si>
  <si>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</si>
  <si>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</si>
  <si>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</si>
  <si>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</si>
  <si>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</si>
  <si>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</si>
  <si>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</si>
  <si>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</si>
  <si>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</si>
  <si>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</si>
  <si>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</si>
  <si>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</si>
  <si>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</si>
  <si>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</si>
  <si>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</si>
  <si>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</si>
  <si>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</si>
  <si>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</si>
  <si>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</si>
  <si>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</si>
  <si>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</si>
  <si>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</si>
  <si>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</si>
  <si>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</si>
  <si>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</si>
  <si>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</si>
  <si>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</si>
  <si>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</si>
  <si>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</si>
  <si>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</si>
  <si>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</si>
  <si>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</si>
  <si>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</si>
  <si>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</si>
  <si>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</si>
  <si>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</si>
  <si>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</si>
  <si>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</si>
  <si>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</si>
  <si>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</si>
  <si>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</si>
  <si>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</si>
  <si>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</si>
  <si>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</si>
  <si>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</si>
  <si>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</si>
  <si>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</si>
  <si>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</si>
  <si>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</si>
  <si>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</si>
  <si>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</si>
  <si>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</si>
  <si>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</si>
  <si>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</si>
  <si>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</si>
  <si>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</si>
  <si>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</si>
  <si>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</si>
  <si>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</si>
  <si>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</si>
  <si>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</si>
  <si>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</si>
  <si>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</si>
  <si>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</si>
  <si>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</si>
  <si>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</si>
  <si>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</si>
  <si>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</si>
  <si>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</si>
  <si>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</si>
  <si>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</si>
  <si>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</si>
  <si>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</si>
  <si>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</si>
  <si>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</si>
  <si>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</si>
  <si>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</si>
  <si>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</si>
  <si>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</si>
  <si>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</si>
  <si>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</si>
  <si>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</si>
  <si>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</si>
  <si>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</si>
  <si>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</si>
  <si>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</si>
  <si>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</si>
  <si>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</si>
  <si>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</si>
  <si>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</si>
  <si>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</si>
  <si>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</si>
  <si>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</si>
  <si>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</si>
  <si>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</si>
  <si>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</si>
  <si>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</si>
  <si>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</si>
  <si>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</si>
  <si>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</si>
  <si>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</si>
  <si>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</si>
  <si>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</si>
  <si>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</si>
  <si>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</si>
  <si>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</si>
  <si>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</si>
  <si>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</si>
  <si>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</si>
  <si>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</si>
  <si>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</si>
  <si>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</si>
  <si>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</si>
  <si>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</si>
  <si>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</si>
  <si>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</si>
  <si>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</si>
  <si>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</si>
  <si>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</si>
  <si>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</si>
  <si>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</si>
  <si>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</si>
  <si>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</si>
  <si>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</si>
  <si>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</si>
  <si>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</si>
  <si>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</si>
  <si>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</si>
  <si>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</si>
  <si>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</si>
  <si>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</si>
  <si>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</si>
  <si>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</si>
  <si>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</si>
  <si>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</si>
  <si>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</si>
  <si>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</si>
  <si>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</si>
  <si>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</si>
  <si>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</si>
  <si>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</si>
  <si>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</si>
  <si>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</si>
  <si>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</si>
  <si>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</si>
  <si>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</si>
  <si>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</si>
  <si>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</si>
  <si>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</si>
  <si>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</si>
  <si>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</si>
  <si>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</si>
  <si>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</si>
  <si>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</si>
  <si>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</si>
  <si>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</si>
  <si>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</si>
  <si>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</si>
  <si>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</si>
  <si>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</si>
  <si>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</si>
  <si>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</si>
  <si>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</si>
  <si>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</si>
  <si>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</si>
  <si>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</si>
  <si>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</si>
  <si>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</si>
  <si>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</si>
  <si>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</si>
  <si>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</si>
  <si>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</si>
  <si>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</si>
  <si>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</si>
  <si>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</si>
  <si>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</si>
  <si>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</si>
  <si>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</si>
  <si>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</si>
  <si>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</si>
  <si>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</si>
  <si>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</si>
  <si>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</si>
  <si>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</si>
  <si>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</si>
  <si>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</si>
  <si>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</si>
  <si>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</si>
  <si>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</si>
  <si>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</si>
  <si>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</si>
  <si>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</si>
  <si>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</si>
  <si>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</si>
  <si>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</si>
  <si>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</si>
  <si>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</si>
  <si>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</si>
  <si>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</si>
  <si>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</si>
  <si>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</si>
  <si>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</si>
  <si>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</si>
  <si>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</si>
  <si>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</si>
  <si>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</si>
  <si>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</si>
  <si>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</si>
  <si>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</si>
  <si>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</si>
  <si>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</si>
  <si>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</si>
  <si>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</si>
  <si>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</si>
  <si>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</si>
  <si>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</si>
  <si>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</si>
  <si>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</si>
  <si>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</si>
  <si>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</si>
  <si>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</si>
  <si>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</si>
  <si>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</si>
  <si>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</si>
  <si>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</si>
  <si>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</si>
  <si>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</si>
  <si>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</si>
  <si>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</si>
  <si>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</si>
  <si>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</si>
  <si>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</si>
  <si>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</si>
  <si>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</si>
  <si>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</si>
  <si>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</si>
  <si>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</si>
  <si>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</si>
  <si>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</si>
  <si>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</si>
  <si>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</si>
  <si>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</si>
  <si>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</si>
  <si>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</si>
  <si>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</si>
  <si>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</si>
  <si>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</si>
  <si>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</si>
  <si>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</si>
  <si>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</si>
  <si>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</si>
  <si>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</si>
  <si>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</si>
  <si>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</si>
  <si>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</si>
  <si>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</si>
  <si>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</si>
  <si>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</si>
  <si>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</si>
  <si>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</si>
  <si>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</si>
  <si>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</si>
  <si>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</si>
  <si>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</si>
  <si>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</si>
  <si>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</si>
  <si>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</si>
  <si>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</si>
  <si>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</si>
  <si>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</si>
  <si>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</si>
  <si>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</si>
  <si>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</si>
  <si>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</si>
  <si>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</si>
  <si>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</si>
  <si>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</si>
  <si>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</si>
  <si>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</si>
  <si>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</si>
  <si>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</si>
  <si>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</si>
  <si>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</si>
  <si>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</si>
  <si>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</si>
  <si>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</si>
  <si>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</si>
  <si>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</si>
  <si>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</si>
  <si>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</si>
  <si>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</si>
  <si>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</si>
  <si>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</si>
  <si>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</si>
  <si>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</si>
  <si>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</si>
  <si>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</si>
  <si>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</si>
  <si>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</si>
  <si>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</si>
  <si>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</si>
  <si>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</si>
  <si>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</si>
  <si>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</si>
  <si>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</si>
  <si>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</si>
  <si>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</si>
  <si>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</si>
  <si>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</si>
  <si>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</si>
  <si>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</si>
  <si>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</si>
  <si>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</si>
  <si>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</si>
  <si>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</si>
  <si>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</si>
  <si>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</si>
  <si>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</si>
  <si>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</si>
  <si>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</si>
  <si>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</si>
  <si>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</si>
  <si>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</si>
  <si>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</si>
  <si>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</si>
  <si>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</si>
  <si>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</si>
  <si>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</si>
  <si>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</si>
  <si>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</si>
  <si>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</si>
  <si>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</si>
  <si>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</si>
  <si>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</si>
  <si>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</si>
  <si>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</si>
  <si>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</si>
  <si>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</si>
  <si>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</si>
  <si>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</si>
  <si>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</si>
  <si>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</si>
  <si>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</si>
  <si>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</si>
  <si>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</si>
  <si>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</si>
  <si>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</si>
  <si>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</si>
  <si>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</si>
  <si>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</si>
  <si>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</si>
  <si>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</si>
  <si>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</si>
  <si>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</si>
  <si>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</si>
  <si>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</si>
  <si>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</si>
  <si>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</si>
  <si>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</si>
  <si>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</si>
  <si>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</si>
  <si>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</si>
  <si>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</si>
  <si>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</si>
  <si>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</si>
  <si>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</si>
  <si>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</si>
  <si>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</si>
  <si>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</si>
  <si>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</si>
  <si>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</si>
  <si>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</si>
  <si>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</si>
  <si>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</si>
  <si>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</si>
  <si>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</si>
  <si>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</si>
  <si>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</si>
  <si>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</si>
  <si>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</si>
  <si>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</si>
  <si>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</si>
  <si>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</si>
  <si>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</si>
  <si>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</si>
  <si>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</si>
  <si>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</si>
  <si>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</si>
  <si>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</si>
  <si>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</si>
  <si>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</si>
  <si>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</si>
  <si>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</si>
  <si>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</si>
  <si>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</si>
  <si>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</si>
  <si>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</si>
  <si>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</si>
  <si>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</si>
  <si>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</si>
  <si>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</si>
  <si>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</si>
  <si>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</si>
  <si>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</si>
  <si>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</si>
  <si>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</si>
  <si>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</si>
  <si>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</si>
  <si>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</si>
  <si>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</si>
  <si>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</si>
  <si>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</si>
  <si>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</si>
  <si>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</si>
  <si>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</si>
  <si>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</si>
  <si>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</si>
  <si>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</si>
  <si>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</si>
  <si>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</si>
  <si>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</si>
  <si>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</si>
  <si>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</si>
  <si>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</si>
  <si>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</si>
  <si>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</si>
  <si>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</si>
  <si>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</si>
  <si>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</si>
  <si>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</si>
  <si>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</si>
  <si>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</si>
  <si>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</si>
  <si>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</si>
  <si>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</si>
  <si>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</si>
  <si>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</si>
  <si>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</si>
  <si>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</si>
  <si>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</si>
  <si>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</si>
  <si>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</si>
  <si>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</si>
  <si>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</si>
  <si>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</si>
  <si>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</si>
  <si>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</si>
  <si>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</si>
  <si>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</si>
  <si>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</si>
  <si>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</si>
  <si>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</si>
  <si>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</si>
  <si>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</si>
  <si>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</si>
  <si>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</si>
  <si>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</si>
  <si>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</si>
  <si>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</si>
  <si>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</si>
  <si>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</si>
  <si>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</si>
  <si>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</si>
  <si>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</si>
  <si>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</si>
  <si>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</si>
  <si>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</si>
  <si>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</si>
  <si>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</si>
  <si>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</si>
  <si>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</si>
  <si>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</si>
  <si>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</si>
  <si>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</si>
  <si>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</si>
  <si>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</si>
  <si>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</si>
  <si>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</si>
  <si>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</si>
  <si>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</si>
  <si>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</si>
  <si>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</si>
  <si>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</si>
  <si>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</si>
  <si>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</si>
  <si>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</si>
  <si>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</si>
  <si>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</si>
  <si>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</si>
  <si>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</si>
  <si>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</si>
  <si>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</si>
  <si>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</si>
  <si>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</si>
  <si>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</si>
  <si>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</si>
  <si>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</si>
  <si>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</si>
  <si>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</si>
  <si>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</si>
  <si>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</si>
  <si>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</si>
  <si>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</si>
  <si>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</si>
  <si>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</si>
  <si>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</si>
  <si>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</si>
  <si>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</si>
  <si>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</si>
  <si>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</si>
  <si>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</si>
  <si>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</si>
  <si>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</si>
  <si>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</si>
  <si>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</si>
  <si>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</si>
  <si>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</si>
  <si>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</si>
  <si>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</si>
  <si>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</si>
  <si>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</si>
  <si>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</si>
  <si>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</si>
  <si>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</si>
  <si>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</si>
  <si>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</si>
  <si>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</si>
  <si>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</si>
  <si>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</si>
  <si>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</si>
  <si>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</si>
  <si>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</si>
  <si>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</si>
  <si>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</si>
  <si>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</si>
  <si>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</si>
  <si>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</si>
  <si>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</si>
  <si>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</si>
  <si>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</si>
  <si>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</si>
  <si>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</si>
  <si>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</si>
  <si>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</si>
  <si>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</si>
  <si>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</si>
  <si>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</si>
  <si>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</si>
  <si>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</si>
  <si>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</si>
  <si>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</si>
  <si>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</si>
  <si>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</si>
  <si>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</si>
  <si>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</si>
  <si>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</si>
  <si>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</si>
  <si>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</si>
  <si>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</si>
  <si>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</si>
  <si>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</si>
  <si>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</si>
  <si>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</si>
  <si>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</si>
  <si>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</si>
  <si>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</si>
  <si>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</si>
  <si>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</si>
  <si>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</si>
  <si>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</si>
  <si>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</si>
  <si>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</si>
  <si>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</si>
  <si>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</si>
  <si>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</si>
  <si>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</si>
  <si>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</si>
  <si>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</si>
  <si>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</si>
  <si>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</si>
  <si>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</si>
  <si>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</si>
  <si>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</si>
  <si>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</si>
  <si>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</si>
  <si>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</si>
  <si>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</si>
  <si>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</si>
  <si>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</si>
  <si>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</si>
  <si>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</si>
  <si>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</si>
  <si>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</si>
  <si>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</si>
  <si>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</si>
  <si>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</si>
  <si>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</si>
  <si>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</si>
  <si>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</si>
  <si>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</si>
  <si>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</si>
  <si>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</si>
  <si>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</si>
  <si>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</si>
  <si>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</si>
  <si>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</si>
  <si>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</si>
  <si>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</si>
  <si>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</si>
  <si>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</si>
  <si>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</si>
  <si>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</si>
  <si>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</si>
  <si>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</si>
  <si>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</si>
  <si>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</si>
  <si>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</si>
  <si>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</si>
  <si>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</si>
  <si>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</si>
  <si>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</si>
  <si>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</si>
  <si>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</si>
  <si>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</si>
  <si>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</si>
  <si>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</si>
  <si>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</si>
  <si>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</si>
  <si>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</si>
  <si>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</si>
  <si>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</si>
  <si>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</si>
  <si>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</si>
  <si>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</si>
  <si>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</si>
  <si>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</si>
  <si>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</si>
  <si>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</si>
  <si>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</si>
  <si>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</si>
  <si>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</si>
  <si>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</si>
  <si>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</si>
  <si>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</si>
  <si>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</si>
  <si>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</si>
  <si>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</si>
  <si>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</si>
  <si>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</si>
  <si>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</si>
  <si>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</si>
  <si>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</si>
  <si>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</si>
  <si>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</si>
  <si>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</si>
  <si>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</si>
  <si>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</si>
  <si>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</si>
  <si>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</si>
  <si>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</si>
  <si>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</si>
  <si>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</si>
  <si>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</si>
  <si>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</si>
  <si>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</si>
  <si>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</si>
  <si>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</si>
  <si>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</si>
  <si>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</si>
  <si>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</si>
  <si>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</si>
  <si>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</si>
  <si>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</si>
  <si>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</si>
  <si>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</si>
  <si>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</si>
  <si>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</si>
  <si>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</si>
  <si>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</si>
  <si>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</si>
  <si>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</si>
  <si>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</si>
  <si>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</si>
  <si>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</si>
  <si>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</si>
  <si>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</si>
  <si>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</si>
  <si>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</si>
  <si>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</si>
  <si>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</si>
  <si>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</si>
  <si>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</si>
  <si>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</si>
  <si>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</si>
  <si>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</si>
  <si>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</si>
  <si>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</si>
  <si>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</si>
  <si>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</si>
  <si>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</si>
  <si>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</si>
  <si>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</si>
  <si>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</si>
  <si>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</si>
  <si>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</si>
  <si>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</si>
  <si>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</si>
  <si>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</si>
  <si>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</si>
  <si>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</si>
  <si>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</si>
  <si>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</si>
  <si>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</si>
  <si>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</si>
  <si>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</si>
  <si>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</si>
  <si>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</si>
  <si>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</si>
  <si>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</si>
  <si>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</si>
  <si>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</si>
  <si>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</si>
  <si>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</si>
  <si>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</si>
  <si>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</si>
  <si>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</si>
  <si>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</si>
  <si>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</si>
  <si>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</si>
  <si>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</si>
  <si>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</si>
  <si>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</si>
  <si>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</si>
  <si>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</si>
  <si>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</si>
  <si>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</si>
  <si>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</si>
  <si>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</si>
  <si>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</si>
  <si>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</si>
  <si>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</si>
  <si>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</si>
  <si>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</si>
  <si>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</si>
  <si>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</si>
  <si>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</si>
  <si>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</si>
  <si>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</si>
  <si>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</si>
  <si>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</si>
  <si>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</si>
  <si>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</si>
  <si>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</si>
  <si>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</si>
  <si>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</si>
  <si>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</si>
  <si>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</si>
  <si>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</si>
  <si>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</si>
  <si>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</si>
  <si>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</si>
  <si>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</si>
  <si>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</si>
  <si>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</si>
  <si>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</si>
  <si>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</si>
  <si>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</si>
  <si>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</si>
  <si>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</si>
  <si>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</si>
  <si>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</si>
  <si>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</si>
  <si>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</si>
  <si>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</si>
  <si>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</si>
  <si>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</si>
  <si>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</si>
  <si>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</si>
  <si>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</si>
  <si>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</si>
  <si>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</si>
  <si>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</si>
  <si>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</si>
  <si>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</si>
  <si>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</si>
  <si>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</si>
  <si>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</si>
  <si>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</si>
  <si>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</si>
  <si>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</si>
  <si>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</si>
  <si>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</si>
  <si>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</si>
  <si>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</si>
  <si>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</si>
  <si>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</si>
  <si>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</si>
  <si>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</si>
  <si>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</si>
  <si>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</si>
  <si>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</si>
  <si>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</si>
  <si>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</si>
  <si>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</si>
  <si>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</si>
  <si>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</si>
  <si>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</si>
  <si>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</si>
  <si>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</si>
  <si>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</si>
  <si>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</si>
  <si>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</si>
  <si>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</si>
  <si>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</si>
  <si>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</si>
  <si>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</si>
  <si>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</si>
  <si>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</si>
  <si>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</si>
  <si>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</si>
  <si>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</si>
  <si>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</si>
  <si>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</si>
  <si>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</si>
  <si>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</si>
  <si>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</si>
  <si>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</si>
  <si>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</si>
  <si>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</si>
  <si>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</si>
  <si>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</si>
  <si>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</si>
  <si>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</si>
  <si>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</si>
  <si>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</si>
  <si>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</si>
  <si>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</si>
  <si>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</si>
  <si>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</si>
  <si>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</si>
  <si>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</si>
  <si>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</si>
  <si>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</si>
  <si>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</si>
  <si>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</si>
  <si>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</si>
  <si>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</si>
  <si>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</si>
  <si>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</si>
  <si>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</si>
  <si>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</si>
  <si>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</si>
  <si>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</si>
  <si>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</si>
  <si>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</si>
  <si>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</si>
  <si>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</si>
  <si>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</si>
  <si>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</si>
  <si>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</si>
  <si>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</si>
  <si>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</si>
  <si>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</si>
  <si>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</si>
  <si>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</si>
  <si>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</si>
  <si>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</si>
  <si>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</si>
  <si>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</si>
  <si>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</si>
  <si>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</si>
  <si>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</si>
  <si>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</si>
  <si>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</si>
  <si>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</si>
  <si>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</si>
  <si>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</si>
  <si>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</si>
  <si>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</si>
  <si>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</si>
  <si>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</si>
  <si>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</si>
  <si>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</si>
  <si>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</si>
  <si>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</si>
  <si>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</si>
  <si>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</si>
  <si>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</si>
  <si>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</si>
  <si>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</si>
  <si>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</si>
  <si>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</si>
  <si>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</si>
  <si>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</si>
  <si>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</si>
  <si>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</si>
  <si>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</si>
  <si>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</si>
  <si>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</si>
  <si>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</si>
  <si>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</si>
  <si>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</si>
  <si>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</si>
  <si>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</si>
  <si>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</si>
  <si>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</si>
  <si>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</si>
  <si>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</si>
  <si>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</si>
  <si>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</si>
  <si>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</si>
  <si>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</si>
  <si>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</si>
  <si>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</si>
  <si>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</si>
  <si>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</si>
  <si>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</si>
  <si>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</si>
  <si>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</si>
  <si>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</si>
  <si>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</si>
  <si>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</si>
  <si>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</si>
  <si>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</si>
  <si>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</si>
  <si>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</si>
  <si>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</si>
  <si>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</si>
  <si>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</si>
  <si>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</si>
  <si>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</si>
  <si>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</si>
  <si>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</si>
  <si>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</si>
  <si>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</si>
  <si>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</si>
  <si>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</si>
  <si>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</si>
  <si>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</si>
  <si>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</si>
  <si>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</si>
  <si>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</si>
  <si>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</si>
  <si>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</si>
  <si>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</si>
  <si>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</si>
  <si>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</si>
  <si>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</si>
  <si>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</si>
  <si>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</si>
  <si>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</si>
  <si>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</si>
  <si>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</si>
  <si>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</si>
  <si>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</si>
  <si>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</si>
  <si>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</si>
  <si>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</si>
  <si>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</si>
  <si>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</si>
  <si>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</si>
  <si>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</si>
  <si>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</si>
  <si>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</si>
  <si>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</si>
  <si>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</si>
  <si>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</si>
  <si>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</si>
  <si>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</si>
  <si>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</si>
  <si>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</si>
  <si>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</si>
  <si>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</si>
  <si>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</si>
  <si>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</si>
  <si>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</si>
  <si>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</si>
  <si>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</si>
  <si>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</si>
  <si>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</si>
  <si>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</si>
  <si>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</si>
  <si>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</si>
  <si>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</si>
  <si>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</si>
  <si>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</si>
  <si>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</si>
  <si>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</si>
  <si>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</si>
  <si>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</si>
  <si>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</si>
  <si>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</si>
  <si>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</si>
  <si>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</si>
  <si>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</si>
  <si>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</si>
  <si>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</si>
  <si>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</si>
  <si>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</si>
  <si>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</si>
  <si>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</si>
  <si>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</si>
  <si>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</si>
  <si>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</si>
  <si>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</si>
  <si>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</si>
  <si>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</si>
  <si>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</si>
  <si>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</si>
  <si>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</si>
  <si>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</si>
  <si>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</si>
  <si>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</si>
  <si>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</si>
  <si>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</si>
  <si>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</si>
  <si>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</si>
  <si>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</si>
  <si>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</si>
  <si>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</si>
  <si>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</si>
  <si>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</si>
  <si>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</si>
  <si>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</si>
  <si>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</si>
  <si>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</si>
  <si>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</si>
  <si>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</si>
  <si>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</si>
  <si>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</si>
  <si>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</si>
  <si>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</si>
  <si>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</si>
  <si>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</si>
  <si>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</si>
  <si>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</si>
  <si>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</si>
  <si>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</si>
  <si>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</si>
  <si>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</si>
  <si>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</si>
  <si>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</si>
  <si>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</si>
  <si>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</si>
  <si>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</si>
  <si>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</si>
  <si>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</si>
  <si>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</si>
  <si>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</si>
  <si>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</si>
  <si>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</si>
  <si>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</si>
  <si>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</si>
  <si>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</si>
  <si>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</si>
  <si>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</si>
  <si>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</si>
  <si>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</si>
  <si>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</si>
  <si>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</si>
  <si>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</si>
  <si>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</si>
  <si>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</si>
  <si>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</si>
  <si>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</si>
  <si>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</si>
  <si>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</si>
  <si>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</si>
  <si>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</si>
  <si>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</si>
  <si>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</si>
  <si>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</si>
  <si>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</si>
  <si>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</si>
  <si>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</si>
  <si>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</si>
  <si>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</si>
  <si>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</si>
  <si>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</si>
  <si>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</si>
  <si>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</si>
  <si>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</si>
  <si>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</si>
  <si>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</si>
  <si>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</si>
  <si>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</si>
  <si>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</si>
  <si>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</si>
  <si>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</si>
  <si>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</si>
  <si>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</si>
  <si>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</si>
  <si>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</si>
  <si>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</si>
  <si>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</si>
  <si>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</si>
  <si>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</si>
  <si>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</si>
  <si>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</si>
  <si>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</si>
  <si>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</si>
  <si>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</si>
  <si>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</si>
  <si>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</si>
  <si>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</si>
  <si>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Lockward, Anubis Doba</t>
  </si>
  <si>
    <t>28 Julio de 2021</t>
  </si>
  <si>
    <t>RETIRADO POR CIERRE DEFINITIVO DE LA LOCALIDAD</t>
  </si>
  <si>
    <t>PRINTER</t>
  </si>
  <si>
    <t>3335968921 </t>
  </si>
  <si>
    <t>3335969334 </t>
  </si>
  <si>
    <t>FUERA DE SERVICIO / GAVETAS VACIAS + GAVETAS FALLANDO</t>
  </si>
  <si>
    <t>3335969222 </t>
  </si>
  <si>
    <t>3335969205 </t>
  </si>
  <si>
    <t>3335969250 </t>
  </si>
  <si>
    <t>Closed</t>
  </si>
  <si>
    <t>LECTOR - REINICIO</t>
  </si>
  <si>
    <t>Morales Payano, Wilfredy Leandro</t>
  </si>
  <si>
    <t>INHIBIDO - REINICIO</t>
  </si>
  <si>
    <t>Doñe Ramirez, Luis Manuel</t>
  </si>
  <si>
    <t>ENVIO DE CARGA</t>
  </si>
  <si>
    <t>CARGA EXITOSA</t>
  </si>
  <si>
    <t>REINICIO EXITOSO</t>
  </si>
  <si>
    <t>GAVETA DE DEPOSITO LLENA</t>
  </si>
  <si>
    <t>Moreta, Christian Aury</t>
  </si>
  <si>
    <t>Toribio Batista, Junior De Jesus</t>
  </si>
  <si>
    <t>Fermin , Elvin Francisco</t>
  </si>
  <si>
    <t>3335965715 </t>
  </si>
  <si>
    <t>3335970147 </t>
  </si>
  <si>
    <t>3335970155 </t>
  </si>
  <si>
    <t>3335970080 </t>
  </si>
  <si>
    <t>3335970094 </t>
  </si>
  <si>
    <t>3335970105 </t>
  </si>
  <si>
    <t>TARJETA TRABANDO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</si>
</sst>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30" fillId="4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7"/>
      <tableStyleElement type="headerRow" dxfId="386"/>
      <tableStyleElement type="totalRow" dxfId="385"/>
      <tableStyleElement type="firstColumn" dxfId="384"/>
      <tableStyleElement type="lastColumn" dxfId="383"/>
      <tableStyleElement type="firstRowStripe" dxfId="382"/>
      <tableStyleElement type="firstColumnStripe" dxfId="3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79.8324421296275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53.3409722222204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42.4985879629603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32.4985879629603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32.5651273148178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8.69930555555766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3.05560185185459 días</v>
      </c>
      <c r="B10" s="118">
        <v>3335965969</v>
      </c>
      <c r="C10" s="99">
        <v>44401.944398148145</v>
      </c>
      <c r="D10" s="99" t="s">
        <v>2177</v>
      </c>
      <c r="E10" s="147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53" t="s">
        <v>2602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3" priority="99379"/>
  </conditionalFormatting>
  <conditionalFormatting sqref="E3">
    <cfRule type="duplicateValues" dxfId="102" priority="121742"/>
  </conditionalFormatting>
  <conditionalFormatting sqref="E3">
    <cfRule type="duplicateValues" dxfId="101" priority="121743"/>
    <cfRule type="duplicateValues" dxfId="100" priority="121744"/>
  </conditionalFormatting>
  <conditionalFormatting sqref="E3">
    <cfRule type="duplicateValues" dxfId="99" priority="121745"/>
    <cfRule type="duplicateValues" dxfId="98" priority="121746"/>
    <cfRule type="duplicateValues" dxfId="97" priority="121747"/>
    <cfRule type="duplicateValues" dxfId="96" priority="121748"/>
  </conditionalFormatting>
  <conditionalFormatting sqref="B3">
    <cfRule type="duplicateValues" dxfId="95" priority="121749"/>
  </conditionalFormatting>
  <conditionalFormatting sqref="E4">
    <cfRule type="duplicateValues" dxfId="94" priority="104"/>
  </conditionalFormatting>
  <conditionalFormatting sqref="E4">
    <cfRule type="duplicateValues" dxfId="93" priority="101"/>
    <cfRule type="duplicateValues" dxfId="92" priority="102"/>
    <cfRule type="duplicateValues" dxfId="91" priority="103"/>
  </conditionalFormatting>
  <conditionalFormatting sqref="E4">
    <cfRule type="duplicateValues" dxfId="90" priority="100"/>
  </conditionalFormatting>
  <conditionalFormatting sqref="E4">
    <cfRule type="duplicateValues" dxfId="89" priority="97"/>
    <cfRule type="duplicateValues" dxfId="88" priority="98"/>
    <cfRule type="duplicateValues" dxfId="87" priority="99"/>
  </conditionalFormatting>
  <conditionalFormatting sqref="B4">
    <cfRule type="duplicateValues" dxfId="86" priority="96"/>
  </conditionalFormatting>
  <conditionalFormatting sqref="E4">
    <cfRule type="duplicateValues" dxfId="85" priority="95"/>
  </conditionalFormatting>
  <conditionalFormatting sqref="E5">
    <cfRule type="duplicateValues" dxfId="84" priority="94"/>
  </conditionalFormatting>
  <conditionalFormatting sqref="E5">
    <cfRule type="duplicateValues" dxfId="83" priority="91"/>
    <cfRule type="duplicateValues" dxfId="82" priority="92"/>
    <cfRule type="duplicateValues" dxfId="81" priority="93"/>
  </conditionalFormatting>
  <conditionalFormatting sqref="E5">
    <cfRule type="duplicateValues" dxfId="80" priority="90"/>
  </conditionalFormatting>
  <conditionalFormatting sqref="E5">
    <cfRule type="duplicateValues" dxfId="79" priority="87"/>
    <cfRule type="duplicateValues" dxfId="78" priority="88"/>
    <cfRule type="duplicateValues" dxfId="77" priority="89"/>
  </conditionalFormatting>
  <conditionalFormatting sqref="B5">
    <cfRule type="duplicateValues" dxfId="76" priority="86"/>
  </conditionalFormatting>
  <conditionalFormatting sqref="E5">
    <cfRule type="duplicateValues" dxfId="75" priority="85"/>
  </conditionalFormatting>
  <conditionalFormatting sqref="B6">
    <cfRule type="duplicateValues" dxfId="74" priority="69"/>
  </conditionalFormatting>
  <conditionalFormatting sqref="E6">
    <cfRule type="duplicateValues" dxfId="73" priority="68"/>
  </conditionalFormatting>
  <conditionalFormatting sqref="E6">
    <cfRule type="duplicateValues" dxfId="72" priority="65"/>
    <cfRule type="duplicateValues" dxfId="71" priority="66"/>
    <cfRule type="duplicateValues" dxfId="70" priority="67"/>
  </conditionalFormatting>
  <conditionalFormatting sqref="E6">
    <cfRule type="duplicateValues" dxfId="69" priority="64"/>
  </conditionalFormatting>
  <conditionalFormatting sqref="E6">
    <cfRule type="duplicateValues" dxfId="68" priority="61"/>
    <cfRule type="duplicateValues" dxfId="67" priority="62"/>
    <cfRule type="duplicateValues" dxfId="66" priority="63"/>
  </conditionalFormatting>
  <conditionalFormatting sqref="E6">
    <cfRule type="duplicateValues" dxfId="65" priority="60"/>
  </conditionalFormatting>
  <conditionalFormatting sqref="E9">
    <cfRule type="duplicateValues" dxfId="64" priority="43"/>
    <cfRule type="duplicateValues" dxfId="63" priority="44"/>
  </conditionalFormatting>
  <conditionalFormatting sqref="E9">
    <cfRule type="duplicateValues" dxfId="62" priority="42"/>
  </conditionalFormatting>
  <conditionalFormatting sqref="B9">
    <cfRule type="duplicateValues" dxfId="61" priority="41"/>
  </conditionalFormatting>
  <conditionalFormatting sqref="B9">
    <cfRule type="duplicateValues" dxfId="60" priority="40"/>
  </conditionalFormatting>
  <conditionalFormatting sqref="B9">
    <cfRule type="duplicateValues" dxfId="59" priority="38"/>
    <cfRule type="duplicateValues" dxfId="58" priority="39"/>
  </conditionalFormatting>
  <conditionalFormatting sqref="B9">
    <cfRule type="duplicateValues" dxfId="57" priority="37"/>
  </conditionalFormatting>
  <conditionalFormatting sqref="E9">
    <cfRule type="duplicateValues" dxfId="56" priority="36"/>
  </conditionalFormatting>
  <conditionalFormatting sqref="E9">
    <cfRule type="duplicateValues" dxfId="55" priority="34"/>
    <cfRule type="duplicateValues" dxfId="54" priority="35"/>
  </conditionalFormatting>
  <conditionalFormatting sqref="E9">
    <cfRule type="duplicateValues" dxfId="53" priority="33"/>
  </conditionalFormatting>
  <conditionalFormatting sqref="B9">
    <cfRule type="duplicateValues" dxfId="52" priority="32"/>
  </conditionalFormatting>
  <conditionalFormatting sqref="B9">
    <cfRule type="duplicateValues" dxfId="51" priority="31"/>
  </conditionalFormatting>
  <conditionalFormatting sqref="B9">
    <cfRule type="duplicateValues" dxfId="50" priority="30"/>
  </conditionalFormatting>
  <conditionalFormatting sqref="B9">
    <cfRule type="duplicateValues" dxfId="49" priority="28"/>
    <cfRule type="duplicateValues" dxfId="48" priority="29"/>
  </conditionalFormatting>
  <conditionalFormatting sqref="B9">
    <cfRule type="duplicateValues" dxfId="47" priority="27"/>
  </conditionalFormatting>
  <conditionalFormatting sqref="B9">
    <cfRule type="duplicateValues" dxfId="46" priority="25"/>
    <cfRule type="duplicateValues" dxfId="45" priority="26"/>
  </conditionalFormatting>
  <conditionalFormatting sqref="E9">
    <cfRule type="duplicateValues" dxfId="44" priority="24"/>
  </conditionalFormatting>
  <conditionalFormatting sqref="E9">
    <cfRule type="duplicateValues" dxfId="43" priority="23"/>
  </conditionalFormatting>
  <conditionalFormatting sqref="B9">
    <cfRule type="duplicateValues" dxfId="42" priority="22"/>
  </conditionalFormatting>
  <conditionalFormatting sqref="E9">
    <cfRule type="duplicateValues" dxfId="41" priority="21"/>
  </conditionalFormatting>
  <conditionalFormatting sqref="E9">
    <cfRule type="duplicateValues" dxfId="40" priority="19"/>
    <cfRule type="duplicateValues" dxfId="39" priority="20"/>
  </conditionalFormatting>
  <conditionalFormatting sqref="B9">
    <cfRule type="duplicateValues" dxfId="38" priority="18"/>
  </conditionalFormatting>
  <conditionalFormatting sqref="E9">
    <cfRule type="duplicateValues" dxfId="37" priority="17"/>
  </conditionalFormatting>
  <conditionalFormatting sqref="E9">
    <cfRule type="duplicateValues" dxfId="36" priority="16"/>
  </conditionalFormatting>
  <conditionalFormatting sqref="E9">
    <cfRule type="duplicateValues" dxfId="35" priority="15"/>
  </conditionalFormatting>
  <conditionalFormatting sqref="B9">
    <cfRule type="duplicateValues" dxfId="34" priority="14"/>
  </conditionalFormatting>
  <conditionalFormatting sqref="E7:E8">
    <cfRule type="duplicateValues" dxfId="33" priority="129592"/>
  </conditionalFormatting>
  <conditionalFormatting sqref="B7:B8">
    <cfRule type="duplicateValues" dxfId="32" priority="129594"/>
  </conditionalFormatting>
  <conditionalFormatting sqref="B7:B8">
    <cfRule type="duplicateValues" dxfId="31" priority="129596"/>
    <cfRule type="duplicateValues" dxfId="30" priority="129597"/>
    <cfRule type="duplicateValues" dxfId="29" priority="129598"/>
  </conditionalFormatting>
  <conditionalFormatting sqref="E7:E8">
    <cfRule type="duplicateValues" dxfId="28" priority="129602"/>
    <cfRule type="duplicateValues" dxfId="27" priority="129603"/>
  </conditionalFormatting>
  <conditionalFormatting sqref="E7:E8">
    <cfRule type="duplicateValues" dxfId="26" priority="129606"/>
    <cfRule type="duplicateValues" dxfId="25" priority="129607"/>
    <cfRule type="duplicateValues" dxfId="24" priority="129608"/>
  </conditionalFormatting>
  <conditionalFormatting sqref="E7:E8">
    <cfRule type="duplicateValues" dxfId="23" priority="129612"/>
    <cfRule type="duplicateValues" dxfId="22" priority="129613"/>
    <cfRule type="duplicateValues" dxfId="21" priority="129614"/>
    <cfRule type="duplicateValues" dxfId="20" priority="129615"/>
  </conditionalFormatting>
  <conditionalFormatting sqref="E10">
    <cfRule type="duplicateValues" dxfId="19" priority="13"/>
  </conditionalFormatting>
  <conditionalFormatting sqref="E10">
    <cfRule type="duplicateValues" dxfId="18" priority="11"/>
    <cfRule type="duplicateValues" dxfId="17" priority="12"/>
  </conditionalFormatting>
  <conditionalFormatting sqref="E10">
    <cfRule type="duplicateValues" dxfId="16" priority="8"/>
    <cfRule type="duplicateValues" dxfId="15" priority="9"/>
    <cfRule type="duplicateValues" dxfId="14" priority="10"/>
  </conditionalFormatting>
  <conditionalFormatting sqref="E10">
    <cfRule type="duplicateValues" dxfId="13" priority="4"/>
    <cfRule type="duplicateValues" dxfId="12" priority="5"/>
    <cfRule type="duplicateValues" dxfId="11" priority="6"/>
    <cfRule type="duplicateValues" dxfId="10" priority="7"/>
  </conditionalFormatting>
  <conditionalFormatting sqref="B10">
    <cfRule type="duplicateValues" dxfId="9" priority="3"/>
  </conditionalFormatting>
  <conditionalFormatting sqref="B10">
    <cfRule type="duplicateValues" dxfId="8" priority="1"/>
    <cfRule type="duplicateValues" dxfId="7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960"/>
  <sheetViews>
    <sheetView tabSelected="1" topLeftCell="C1" zoomScaleNormal="100" workbookViewId="0">
      <pane ySplit="4" topLeftCell="A174" activePane="bottomLeft" state="frozen"/>
      <selection pane="bottomLeft" activeCell="G207" sqref="G207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0.5703125" style="75" bestFit="1" customWidth="1"/>
    <col min="6" max="6" width="11.5703125" style="44" bestFit="1" customWidth="1"/>
    <col min="7" max="7" width="58.5703125" style="44" bestFit="1" customWidth="1"/>
    <col min="8" max="11" width="5.140625" style="44" bestFit="1" customWidth="1"/>
    <col min="12" max="12" width="47.28515625" style="44" bestFit="1" customWidth="1"/>
    <col min="13" max="13" width="18.140625" style="105" bestFit="1" customWidth="1"/>
    <col min="14" max="14" width="16.42578125" style="105" bestFit="1" customWidth="1"/>
    <col min="15" max="15" width="38.7109375" style="105" bestFit="1" customWidth="1"/>
    <col min="16" max="16" width="22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81" t="s">
        <v>2150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17" ht="18" x14ac:dyDescent="0.25">
      <c r="A2" s="178" t="s">
        <v>2147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17" ht="18.75" thickBot="1" x14ac:dyDescent="0.3">
      <c r="A3" s="184" t="s">
        <v>2601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7" customFormat="1" ht="18" x14ac:dyDescent="0.25">
      <c r="A5" s="129" t="str">
        <f>VLOOKUP(E5,'LISTADO ATM'!$A$2:$C$902,3,0)</f>
        <v>SUR</v>
      </c>
      <c r="B5" s="118">
        <v>3335966129</v>
      </c>
      <c r="C5" s="99">
        <v>44402.894143518519</v>
      </c>
      <c r="D5" s="99" t="s">
        <v>2177</v>
      </c>
      <c r="E5" s="128">
        <v>733</v>
      </c>
      <c r="F5" s="129" t="str">
        <f>VLOOKUP(E5,VIP!$A$2:$O14636,2,0)</f>
        <v>DRBR484</v>
      </c>
      <c r="G5" s="129" t="str">
        <f>VLOOKUP(E5,'LISTADO ATM'!$A$2:$B$901,2,0)</f>
        <v xml:space="preserve">ATM Zona Franca Perdenales </v>
      </c>
      <c r="H5" s="129" t="str">
        <f>VLOOKUP(E5,VIP!$A$2:$O19597,7,FALSE)</f>
        <v>Si</v>
      </c>
      <c r="I5" s="129" t="str">
        <f>VLOOKUP(E5,VIP!$A$2:$O11562,8,FALSE)</f>
        <v>Si</v>
      </c>
      <c r="J5" s="129" t="str">
        <f>VLOOKUP(E5,VIP!$A$2:$O11512,8,FALSE)</f>
        <v>Si</v>
      </c>
      <c r="K5" s="129" t="str">
        <f>VLOOKUP(E5,VIP!$A$2:$O15086,6,0)</f>
        <v>NO</v>
      </c>
      <c r="L5" s="130" t="s">
        <v>2216</v>
      </c>
      <c r="M5" s="170" t="s">
        <v>2541</v>
      </c>
      <c r="N5" s="226" t="s">
        <v>2610</v>
      </c>
      <c r="O5" s="129" t="s">
        <v>2451</v>
      </c>
      <c r="P5" s="177"/>
      <c r="Q5" s="169">
        <v>44405.596435185187</v>
      </c>
    </row>
    <row r="6" spans="1:17" s="127" customFormat="1" ht="18" x14ac:dyDescent="0.25">
      <c r="A6" s="129" t="str">
        <f>VLOOKUP(E6,'LISTADO ATM'!$A$2:$C$902,3,0)</f>
        <v>DISTRITO NACIONAL</v>
      </c>
      <c r="B6" s="118">
        <v>3335966385</v>
      </c>
      <c r="C6" s="99">
        <v>44403.365324074075</v>
      </c>
      <c r="D6" s="99" t="s">
        <v>2177</v>
      </c>
      <c r="E6" s="128">
        <v>10</v>
      </c>
      <c r="F6" s="129" t="str">
        <f>VLOOKUP(E6,VIP!$A$2:$O14657,2,0)</f>
        <v>DRBR010</v>
      </c>
      <c r="G6" s="129" t="str">
        <f>VLOOKUP(E6,'LISTADO ATM'!$A$2:$B$901,2,0)</f>
        <v xml:space="preserve">ATM Ministerio Salud Pública </v>
      </c>
      <c r="H6" s="129" t="str">
        <f>VLOOKUP(E6,VIP!$A$2:$O19618,7,FALSE)</f>
        <v>Si</v>
      </c>
      <c r="I6" s="129" t="str">
        <f>VLOOKUP(E6,VIP!$A$2:$O11583,8,FALSE)</f>
        <v>Si</v>
      </c>
      <c r="J6" s="129" t="str">
        <f>VLOOKUP(E6,VIP!$A$2:$O11533,8,FALSE)</f>
        <v>Si</v>
      </c>
      <c r="K6" s="129" t="str">
        <f>VLOOKUP(E6,VIP!$A$2:$O15107,6,0)</f>
        <v>NO</v>
      </c>
      <c r="L6" s="130" t="s">
        <v>2216</v>
      </c>
      <c r="M6" s="170" t="s">
        <v>2541</v>
      </c>
      <c r="N6" s="226" t="s">
        <v>2610</v>
      </c>
      <c r="O6" s="129" t="s">
        <v>2451</v>
      </c>
      <c r="P6" s="177"/>
      <c r="Q6" s="227">
        <v>44405.65</v>
      </c>
    </row>
    <row r="7" spans="1:17" s="127" customFormat="1" ht="18" x14ac:dyDescent="0.25">
      <c r="A7" s="129" t="str">
        <f>VLOOKUP(E7,'LISTADO ATM'!$A$2:$C$902,3,0)</f>
        <v>DISTRITO NACIONAL</v>
      </c>
      <c r="B7" s="118">
        <v>3335967530</v>
      </c>
      <c r="C7" s="99">
        <v>44403.66747685185</v>
      </c>
      <c r="D7" s="99" t="s">
        <v>2177</v>
      </c>
      <c r="E7" s="128">
        <v>694</v>
      </c>
      <c r="F7" s="129" t="str">
        <f>VLOOKUP(E7,VIP!$A$2:$O14665,2,0)</f>
        <v>DRBR694</v>
      </c>
      <c r="G7" s="129" t="str">
        <f>VLOOKUP(E7,'LISTADO ATM'!$A$2:$B$901,2,0)</f>
        <v>ATM Optica 27 de Febrero</v>
      </c>
      <c r="H7" s="129" t="str">
        <f>VLOOKUP(E7,VIP!$A$2:$O19626,7,FALSE)</f>
        <v>Si</v>
      </c>
      <c r="I7" s="129" t="str">
        <f>VLOOKUP(E7,VIP!$A$2:$O11591,8,FALSE)</f>
        <v>Si</v>
      </c>
      <c r="J7" s="129" t="str">
        <f>VLOOKUP(E7,VIP!$A$2:$O11541,8,FALSE)</f>
        <v>Si</v>
      </c>
      <c r="K7" s="129" t="str">
        <f>VLOOKUP(E7,VIP!$A$2:$O15115,6,0)</f>
        <v>NO</v>
      </c>
      <c r="L7" s="130" t="s">
        <v>2216</v>
      </c>
      <c r="M7" s="170" t="s">
        <v>2541</v>
      </c>
      <c r="N7" s="170" t="s">
        <v>2610</v>
      </c>
      <c r="O7" s="129" t="s">
        <v>2451</v>
      </c>
      <c r="P7" s="177"/>
      <c r="Q7" s="169">
        <v>44405.424525462964</v>
      </c>
    </row>
    <row r="8" spans="1:17" s="127" customFormat="1" ht="18" x14ac:dyDescent="0.25">
      <c r="A8" s="129" t="str">
        <f>VLOOKUP(E8,'LISTADO ATM'!$A$2:$C$902,3,0)</f>
        <v>DISTRITO NACIONAL</v>
      </c>
      <c r="B8" s="118">
        <v>3335967735</v>
      </c>
      <c r="C8" s="99">
        <v>44403.743680555555</v>
      </c>
      <c r="D8" s="99" t="s">
        <v>2177</v>
      </c>
      <c r="E8" s="128">
        <v>224</v>
      </c>
      <c r="F8" s="129" t="str">
        <f>VLOOKUP(E8,VIP!$A$2:$O14696,2,0)</f>
        <v>DRBR224</v>
      </c>
      <c r="G8" s="129" t="str">
        <f>VLOOKUP(E8,'LISTADO ATM'!$A$2:$B$901,2,0)</f>
        <v xml:space="preserve">ATM S/M Nacional El Millón (Núñez de Cáceres) </v>
      </c>
      <c r="H8" s="129" t="str">
        <f>VLOOKUP(E8,VIP!$A$2:$O19657,7,FALSE)</f>
        <v>Si</v>
      </c>
      <c r="I8" s="129" t="str">
        <f>VLOOKUP(E8,VIP!$A$2:$O11622,8,FALSE)</f>
        <v>Si</v>
      </c>
      <c r="J8" s="129" t="str">
        <f>VLOOKUP(E8,VIP!$A$2:$O11572,8,FALSE)</f>
        <v>Si</v>
      </c>
      <c r="K8" s="129" t="str">
        <f>VLOOKUP(E8,VIP!$A$2:$O15146,6,0)</f>
        <v>SI</v>
      </c>
      <c r="L8" s="130" t="s">
        <v>2216</v>
      </c>
      <c r="M8" s="170" t="s">
        <v>2541</v>
      </c>
      <c r="N8" s="226" t="s">
        <v>2610</v>
      </c>
      <c r="O8" s="129" t="s">
        <v>2451</v>
      </c>
      <c r="P8" s="177"/>
      <c r="Q8" s="169">
        <v>44405.596435185187</v>
      </c>
    </row>
    <row r="9" spans="1:17" s="127" customFormat="1" ht="18" x14ac:dyDescent="0.25">
      <c r="A9" s="129" t="str">
        <f>VLOOKUP(E9,'LISTADO ATM'!$A$2:$C$902,3,0)</f>
        <v>DISTRITO NACIONAL</v>
      </c>
      <c r="B9" s="118">
        <v>3335967821</v>
      </c>
      <c r="C9" s="99">
        <v>44403.924293981479</v>
      </c>
      <c r="D9" s="99" t="s">
        <v>2177</v>
      </c>
      <c r="E9" s="128">
        <v>298</v>
      </c>
      <c r="F9" s="129" t="str">
        <f>VLOOKUP(E9,VIP!$A$2:$O14720,2,0)</f>
        <v>DRBR298</v>
      </c>
      <c r="G9" s="129" t="str">
        <f>VLOOKUP(E9,'LISTADO ATM'!$A$2:$B$901,2,0)</f>
        <v xml:space="preserve">ATM S/M Aprezio Engombe </v>
      </c>
      <c r="H9" s="129" t="str">
        <f>VLOOKUP(E9,VIP!$A$2:$O19681,7,FALSE)</f>
        <v>Si</v>
      </c>
      <c r="I9" s="129" t="str">
        <f>VLOOKUP(E9,VIP!$A$2:$O11646,8,FALSE)</f>
        <v>Si</v>
      </c>
      <c r="J9" s="129" t="str">
        <f>VLOOKUP(E9,VIP!$A$2:$O11596,8,FALSE)</f>
        <v>Si</v>
      </c>
      <c r="K9" s="129" t="str">
        <f>VLOOKUP(E9,VIP!$A$2:$O15170,6,0)</f>
        <v>NO</v>
      </c>
      <c r="L9" s="130" t="s">
        <v>2216</v>
      </c>
      <c r="M9" s="170" t="s">
        <v>2541</v>
      </c>
      <c r="N9" s="170" t="s">
        <v>2610</v>
      </c>
      <c r="O9" s="129" t="s">
        <v>2451</v>
      </c>
      <c r="P9" s="177"/>
      <c r="Q9" s="169">
        <v>44405.424525462964</v>
      </c>
    </row>
    <row r="10" spans="1:17" s="127" customFormat="1" ht="18" x14ac:dyDescent="0.25">
      <c r="A10" s="129" t="str">
        <f>VLOOKUP(E10,'LISTADO ATM'!$A$2:$C$902,3,0)</f>
        <v>DISTRITO NACIONAL</v>
      </c>
      <c r="B10" s="118">
        <v>3335967892</v>
      </c>
      <c r="C10" s="99">
        <v>44404.334305555552</v>
      </c>
      <c r="D10" s="99" t="s">
        <v>2177</v>
      </c>
      <c r="E10" s="128">
        <v>453</v>
      </c>
      <c r="F10" s="129" t="str">
        <f>VLOOKUP(E10,VIP!$A$2:$O14724,2,0)</f>
        <v>DRBR453</v>
      </c>
      <c r="G10" s="129" t="str">
        <f>VLOOKUP(E10,'LISTADO ATM'!$A$2:$B$901,2,0)</f>
        <v xml:space="preserve">ATM Autobanco Sarasota II </v>
      </c>
      <c r="H10" s="129" t="str">
        <f>VLOOKUP(E10,VIP!$A$2:$O19685,7,FALSE)</f>
        <v>Si</v>
      </c>
      <c r="I10" s="129" t="str">
        <f>VLOOKUP(E10,VIP!$A$2:$O11650,8,FALSE)</f>
        <v>Si</v>
      </c>
      <c r="J10" s="129" t="str">
        <f>VLOOKUP(E10,VIP!$A$2:$O11600,8,FALSE)</f>
        <v>Si</v>
      </c>
      <c r="K10" s="129" t="str">
        <f>VLOOKUP(E10,VIP!$A$2:$O15174,6,0)</f>
        <v>SI</v>
      </c>
      <c r="L10" s="130" t="s">
        <v>2216</v>
      </c>
      <c r="M10" s="170" t="s">
        <v>2541</v>
      </c>
      <c r="N10" s="170" t="s">
        <v>2610</v>
      </c>
      <c r="O10" s="129" t="s">
        <v>2451</v>
      </c>
      <c r="P10" s="177"/>
      <c r="Q10" s="169">
        <v>44405.424525462964</v>
      </c>
    </row>
    <row r="11" spans="1:17" s="127" customFormat="1" ht="18" x14ac:dyDescent="0.25">
      <c r="A11" s="129" t="str">
        <f>VLOOKUP(E11,'LISTADO ATM'!$A$2:$C$902,3,0)</f>
        <v>NORTE</v>
      </c>
      <c r="B11" s="118">
        <v>3335968502</v>
      </c>
      <c r="C11" s="99">
        <v>44404.492291666669</v>
      </c>
      <c r="D11" s="99" t="s">
        <v>2177</v>
      </c>
      <c r="E11" s="128">
        <v>266</v>
      </c>
      <c r="F11" s="129" t="str">
        <f>VLOOKUP(E11,VIP!$A$2:$O14732,2,0)</f>
        <v>DRBR266</v>
      </c>
      <c r="G11" s="129" t="str">
        <f>VLOOKUP(E11,'LISTADO ATM'!$A$2:$B$901,2,0)</f>
        <v xml:space="preserve">ATM Oficina Villa Francisca </v>
      </c>
      <c r="H11" s="129" t="str">
        <f>VLOOKUP(E11,VIP!$A$2:$O19693,7,FALSE)</f>
        <v>Si</v>
      </c>
      <c r="I11" s="129" t="str">
        <f>VLOOKUP(E11,VIP!$A$2:$O11658,8,FALSE)</f>
        <v>Si</v>
      </c>
      <c r="J11" s="129" t="str">
        <f>VLOOKUP(E11,VIP!$A$2:$O11608,8,FALSE)</f>
        <v>Si</v>
      </c>
      <c r="K11" s="129" t="str">
        <f>VLOOKUP(E11,VIP!$A$2:$O15182,6,0)</f>
        <v>NO</v>
      </c>
      <c r="L11" s="130" t="s">
        <v>2216</v>
      </c>
      <c r="M11" s="170" t="s">
        <v>2541</v>
      </c>
      <c r="N11" s="226" t="s">
        <v>2610</v>
      </c>
      <c r="O11" s="129" t="s">
        <v>2451</v>
      </c>
      <c r="P11" s="177"/>
      <c r="Q11" s="169">
        <v>44405.596435185187</v>
      </c>
    </row>
    <row r="12" spans="1:17" s="127" customFormat="1" ht="18" x14ac:dyDescent="0.25">
      <c r="A12" s="129" t="str">
        <f>VLOOKUP(E12,'LISTADO ATM'!$A$2:$C$902,3,0)</f>
        <v>ESTE</v>
      </c>
      <c r="B12" s="118">
        <v>3335969014</v>
      </c>
      <c r="C12" s="99">
        <v>44404.643553240741</v>
      </c>
      <c r="D12" s="99" t="s">
        <v>2177</v>
      </c>
      <c r="E12" s="128">
        <v>353</v>
      </c>
      <c r="F12" s="129" t="str">
        <f>VLOOKUP(E12,VIP!$A$2:$O14732,2,0)</f>
        <v>DRBR353</v>
      </c>
      <c r="G12" s="129" t="str">
        <f>VLOOKUP(E12,'LISTADO ATM'!$A$2:$B$901,2,0)</f>
        <v xml:space="preserve">ATM Estación Boulevard Juan Dolio </v>
      </c>
      <c r="H12" s="129" t="str">
        <f>VLOOKUP(E12,VIP!$A$2:$O19693,7,FALSE)</f>
        <v>Si</v>
      </c>
      <c r="I12" s="129" t="str">
        <f>VLOOKUP(E12,VIP!$A$2:$O11658,8,FALSE)</f>
        <v>Si</v>
      </c>
      <c r="J12" s="129" t="str">
        <f>VLOOKUP(E12,VIP!$A$2:$O11608,8,FALSE)</f>
        <v>Si</v>
      </c>
      <c r="K12" s="129" t="str">
        <f>VLOOKUP(E12,VIP!$A$2:$O15182,6,0)</f>
        <v>NO</v>
      </c>
      <c r="L12" s="130" t="s">
        <v>2216</v>
      </c>
      <c r="M12" s="170" t="s">
        <v>2541</v>
      </c>
      <c r="N12" s="226" t="s">
        <v>2610</v>
      </c>
      <c r="O12" s="129" t="s">
        <v>2451</v>
      </c>
      <c r="P12" s="129"/>
      <c r="Q12" s="169">
        <v>44405.596435185187</v>
      </c>
    </row>
    <row r="13" spans="1:17" s="127" customFormat="1" ht="18" x14ac:dyDescent="0.25">
      <c r="A13" s="129" t="str">
        <f>VLOOKUP(E13,'LISTADO ATM'!$A$2:$C$902,3,0)</f>
        <v>DISTRITO NACIONAL</v>
      </c>
      <c r="B13" s="118">
        <v>3335969048</v>
      </c>
      <c r="C13" s="99">
        <v>44404.655162037037</v>
      </c>
      <c r="D13" s="99" t="s">
        <v>2177</v>
      </c>
      <c r="E13" s="128">
        <v>498</v>
      </c>
      <c r="F13" s="129" t="str">
        <f>VLOOKUP(E13,VIP!$A$2:$O14728,2,0)</f>
        <v>DRBR498</v>
      </c>
      <c r="G13" s="129" t="str">
        <f>VLOOKUP(E13,'LISTADO ATM'!$A$2:$B$901,2,0)</f>
        <v xml:space="preserve">ATM Estación Sunix 27 de Febrero </v>
      </c>
      <c r="H13" s="129" t="str">
        <f>VLOOKUP(E13,VIP!$A$2:$O19689,7,FALSE)</f>
        <v>Si</v>
      </c>
      <c r="I13" s="129" t="str">
        <f>VLOOKUP(E13,VIP!$A$2:$O11654,8,FALSE)</f>
        <v>Si</v>
      </c>
      <c r="J13" s="129" t="str">
        <f>VLOOKUP(E13,VIP!$A$2:$O11604,8,FALSE)</f>
        <v>Si</v>
      </c>
      <c r="K13" s="129" t="str">
        <f>VLOOKUP(E13,VIP!$A$2:$O15178,6,0)</f>
        <v>NO</v>
      </c>
      <c r="L13" s="130" t="s">
        <v>2216</v>
      </c>
      <c r="M13" s="170" t="s">
        <v>2541</v>
      </c>
      <c r="N13" s="226" t="s">
        <v>2610</v>
      </c>
      <c r="O13" s="129" t="s">
        <v>2451</v>
      </c>
      <c r="P13" s="129"/>
      <c r="Q13" s="169">
        <v>44405.596435185187</v>
      </c>
    </row>
    <row r="14" spans="1:17" s="127" customFormat="1" ht="18" x14ac:dyDescent="0.25">
      <c r="A14" s="129" t="str">
        <f>VLOOKUP(E14,'LISTADO ATM'!$A$2:$C$902,3,0)</f>
        <v>DISTRITO NACIONAL</v>
      </c>
      <c r="B14" s="118">
        <v>3335969049</v>
      </c>
      <c r="C14" s="99">
        <v>44404.656134259261</v>
      </c>
      <c r="D14" s="99" t="s">
        <v>2177</v>
      </c>
      <c r="E14" s="128">
        <v>490</v>
      </c>
      <c r="F14" s="129" t="str">
        <f>VLOOKUP(E14,VIP!$A$2:$O14727,2,0)</f>
        <v>DRBR490</v>
      </c>
      <c r="G14" s="129" t="str">
        <f>VLOOKUP(E14,'LISTADO ATM'!$A$2:$B$901,2,0)</f>
        <v xml:space="preserve">ATM Hospital Ney Arias Lora </v>
      </c>
      <c r="H14" s="129" t="str">
        <f>VLOOKUP(E14,VIP!$A$2:$O19688,7,FALSE)</f>
        <v>Si</v>
      </c>
      <c r="I14" s="129" t="str">
        <f>VLOOKUP(E14,VIP!$A$2:$O11653,8,FALSE)</f>
        <v>Si</v>
      </c>
      <c r="J14" s="129" t="str">
        <f>VLOOKUP(E14,VIP!$A$2:$O11603,8,FALSE)</f>
        <v>Si</v>
      </c>
      <c r="K14" s="129" t="str">
        <f>VLOOKUP(E14,VIP!$A$2:$O15177,6,0)</f>
        <v>NO</v>
      </c>
      <c r="L14" s="130" t="s">
        <v>2216</v>
      </c>
      <c r="M14" s="170" t="s">
        <v>2541</v>
      </c>
      <c r="N14" s="226" t="s">
        <v>2610</v>
      </c>
      <c r="O14" s="129" t="s">
        <v>2451</v>
      </c>
      <c r="P14" s="129"/>
      <c r="Q14" s="169">
        <v>44405.596435185187</v>
      </c>
    </row>
    <row r="15" spans="1:17" s="127" customFormat="1" ht="18" x14ac:dyDescent="0.25">
      <c r="A15" s="129" t="str">
        <f>VLOOKUP(E15,'LISTADO ATM'!$A$2:$C$902,3,0)</f>
        <v>DISTRITO NACIONAL</v>
      </c>
      <c r="B15" s="118">
        <v>3335969058</v>
      </c>
      <c r="C15" s="99">
        <v>44404.658506944441</v>
      </c>
      <c r="D15" s="99" t="s">
        <v>2177</v>
      </c>
      <c r="E15" s="128">
        <v>232</v>
      </c>
      <c r="F15" s="129" t="str">
        <f>VLOOKUP(E15,VIP!$A$2:$O14745,2,0)</f>
        <v>DRBR232</v>
      </c>
      <c r="G15" s="129" t="str">
        <f>VLOOKUP(E15,'LISTADO ATM'!$A$2:$B$901,2,0)</f>
        <v xml:space="preserve">ATM S/M Nacional Charles de Gaulle </v>
      </c>
      <c r="H15" s="129" t="str">
        <f>VLOOKUP(E15,VIP!$A$2:$O19706,7,FALSE)</f>
        <v>Si</v>
      </c>
      <c r="I15" s="129" t="str">
        <f>VLOOKUP(E15,VIP!$A$2:$O11671,8,FALSE)</f>
        <v>Si</v>
      </c>
      <c r="J15" s="129" t="str">
        <f>VLOOKUP(E15,VIP!$A$2:$O11621,8,FALSE)</f>
        <v>Si</v>
      </c>
      <c r="K15" s="129" t="str">
        <f>VLOOKUP(E15,VIP!$A$2:$O15195,6,0)</f>
        <v>SI</v>
      </c>
      <c r="L15" s="130" t="s">
        <v>2216</v>
      </c>
      <c r="M15" s="170" t="s">
        <v>2541</v>
      </c>
      <c r="N15" s="226" t="s">
        <v>2610</v>
      </c>
      <c r="O15" s="129" t="s">
        <v>2451</v>
      </c>
      <c r="P15" s="129"/>
      <c r="Q15" s="169">
        <v>44405.424525462964</v>
      </c>
    </row>
    <row r="16" spans="1:17" s="127" customFormat="1" ht="18" x14ac:dyDescent="0.25">
      <c r="A16" s="129" t="str">
        <f>VLOOKUP(E16,'LISTADO ATM'!$A$2:$C$902,3,0)</f>
        <v>DISTRITO NACIONAL</v>
      </c>
      <c r="B16" s="118">
        <v>3335969157</v>
      </c>
      <c r="C16" s="99">
        <v>44404.691087962965</v>
      </c>
      <c r="D16" s="99" t="s">
        <v>2177</v>
      </c>
      <c r="E16" s="128">
        <v>560</v>
      </c>
      <c r="F16" s="129" t="str">
        <f>VLOOKUP(E16,VIP!$A$2:$O14741,2,0)</f>
        <v>DRBR229</v>
      </c>
      <c r="G16" s="129" t="str">
        <f>VLOOKUP(E16,'LISTADO ATM'!$A$2:$B$901,2,0)</f>
        <v xml:space="preserve">ATM Junta Central Electoral </v>
      </c>
      <c r="H16" s="129" t="str">
        <f>VLOOKUP(E16,VIP!$A$2:$O19702,7,FALSE)</f>
        <v>Si</v>
      </c>
      <c r="I16" s="129" t="str">
        <f>VLOOKUP(E16,VIP!$A$2:$O11667,8,FALSE)</f>
        <v>Si</v>
      </c>
      <c r="J16" s="129" t="str">
        <f>VLOOKUP(E16,VIP!$A$2:$O11617,8,FALSE)</f>
        <v>Si</v>
      </c>
      <c r="K16" s="129" t="str">
        <f>VLOOKUP(E16,VIP!$A$2:$O15191,6,0)</f>
        <v>SI</v>
      </c>
      <c r="L16" s="153" t="s">
        <v>2216</v>
      </c>
      <c r="M16" s="170" t="s">
        <v>2541</v>
      </c>
      <c r="N16" s="226" t="s">
        <v>2610</v>
      </c>
      <c r="O16" s="129" t="s">
        <v>2451</v>
      </c>
      <c r="P16" s="129"/>
      <c r="Q16" s="169">
        <v>44405.596435185187</v>
      </c>
    </row>
    <row r="17" spans="1:17" s="127" customFormat="1" ht="18" x14ac:dyDescent="0.25">
      <c r="A17" s="129" t="str">
        <f>VLOOKUP(E17,'LISTADO ATM'!$A$2:$C$902,3,0)</f>
        <v>DISTRITO NACIONAL</v>
      </c>
      <c r="B17" s="118">
        <v>3335969164</v>
      </c>
      <c r="C17" s="99">
        <v>44404.692013888889</v>
      </c>
      <c r="D17" s="99" t="s">
        <v>2177</v>
      </c>
      <c r="E17" s="128">
        <v>686</v>
      </c>
      <c r="F17" s="129" t="str">
        <f>VLOOKUP(E17,VIP!$A$2:$O14740,2,0)</f>
        <v>DRBR686</v>
      </c>
      <c r="G17" s="129" t="str">
        <f>VLOOKUP(E17,'LISTADO ATM'!$A$2:$B$901,2,0)</f>
        <v>ATM Autoservicio Oficina Máximo Gómez</v>
      </c>
      <c r="H17" s="129" t="str">
        <f>VLOOKUP(E17,VIP!$A$2:$O19701,7,FALSE)</f>
        <v>Si</v>
      </c>
      <c r="I17" s="129" t="str">
        <f>VLOOKUP(E17,VIP!$A$2:$O11666,8,FALSE)</f>
        <v>Si</v>
      </c>
      <c r="J17" s="129" t="str">
        <f>VLOOKUP(E17,VIP!$A$2:$O11616,8,FALSE)</f>
        <v>Si</v>
      </c>
      <c r="K17" s="129" t="str">
        <f>VLOOKUP(E17,VIP!$A$2:$O15190,6,0)</f>
        <v>NO</v>
      </c>
      <c r="L17" s="130" t="s">
        <v>2216</v>
      </c>
      <c r="M17" s="170" t="s">
        <v>2541</v>
      </c>
      <c r="N17" s="226" t="s">
        <v>2610</v>
      </c>
      <c r="O17" s="129" t="s">
        <v>2451</v>
      </c>
      <c r="P17" s="129"/>
      <c r="Q17" s="169">
        <v>44405.596435185187</v>
      </c>
    </row>
    <row r="18" spans="1:17" s="127" customFormat="1" ht="18" x14ac:dyDescent="0.25">
      <c r="A18" s="129" t="str">
        <f>VLOOKUP(E18,'LISTADO ATM'!$A$2:$C$902,3,0)</f>
        <v>ESTE</v>
      </c>
      <c r="B18" s="118">
        <v>3335969350</v>
      </c>
      <c r="C18" s="99">
        <v>44404.967800925922</v>
      </c>
      <c r="D18" s="99" t="s">
        <v>2177</v>
      </c>
      <c r="E18" s="128">
        <v>433</v>
      </c>
      <c r="F18" s="129" t="str">
        <f>VLOOKUP(E18,VIP!$A$2:$O14742,2,0)</f>
        <v>DRBR433</v>
      </c>
      <c r="G18" s="129" t="str">
        <f>VLOOKUP(E18,'LISTADO ATM'!$A$2:$B$901,2,0)</f>
        <v xml:space="preserve">ATM Centro Comercial Las Canas (Cap Cana) </v>
      </c>
      <c r="H18" s="129" t="str">
        <f>VLOOKUP(E18,VIP!$A$2:$O19703,7,FALSE)</f>
        <v>Si</v>
      </c>
      <c r="I18" s="129" t="str">
        <f>VLOOKUP(E18,VIP!$A$2:$O11668,8,FALSE)</f>
        <v>Si</v>
      </c>
      <c r="J18" s="129" t="str">
        <f>VLOOKUP(E18,VIP!$A$2:$O11618,8,FALSE)</f>
        <v>Si</v>
      </c>
      <c r="K18" s="129" t="str">
        <f>VLOOKUP(E18,VIP!$A$2:$O15192,6,0)</f>
        <v>NO</v>
      </c>
      <c r="L18" s="130" t="s">
        <v>2216</v>
      </c>
      <c r="M18" s="170" t="s">
        <v>2541</v>
      </c>
      <c r="N18" s="226" t="s">
        <v>2610</v>
      </c>
      <c r="O18" s="129" t="s">
        <v>2451</v>
      </c>
      <c r="P18" s="129"/>
      <c r="Q18" s="169">
        <v>44405.596435185187</v>
      </c>
    </row>
    <row r="19" spans="1:17" s="127" customFormat="1" ht="18" x14ac:dyDescent="0.25">
      <c r="A19" s="129" t="str">
        <f>VLOOKUP(E19,'LISTADO ATM'!$A$2:$C$902,3,0)</f>
        <v>DISTRITO NACIONAL</v>
      </c>
      <c r="B19" s="118">
        <v>3335969355</v>
      </c>
      <c r="C19" s="99">
        <v>44404.984594907408</v>
      </c>
      <c r="D19" s="99" t="s">
        <v>2177</v>
      </c>
      <c r="E19" s="128">
        <v>160</v>
      </c>
      <c r="F19" s="129" t="str">
        <f>VLOOKUP(E19,VIP!$A$2:$O14737,2,0)</f>
        <v>DRBR160</v>
      </c>
      <c r="G19" s="129" t="str">
        <f>VLOOKUP(E19,'LISTADO ATM'!$A$2:$B$901,2,0)</f>
        <v xml:space="preserve">ATM Oficina Herrera </v>
      </c>
      <c r="H19" s="129" t="str">
        <f>VLOOKUP(E19,VIP!$A$2:$O19698,7,FALSE)</f>
        <v>Si</v>
      </c>
      <c r="I19" s="129" t="str">
        <f>VLOOKUP(E19,VIP!$A$2:$O11663,8,FALSE)</f>
        <v>Si</v>
      </c>
      <c r="J19" s="129" t="str">
        <f>VLOOKUP(E19,VIP!$A$2:$O11613,8,FALSE)</f>
        <v>Si</v>
      </c>
      <c r="K19" s="129" t="str">
        <f>VLOOKUP(E19,VIP!$A$2:$O15187,6,0)</f>
        <v>NO</v>
      </c>
      <c r="L19" s="130" t="s">
        <v>2216</v>
      </c>
      <c r="M19" s="170" t="s">
        <v>2541</v>
      </c>
      <c r="N19" s="226" t="s">
        <v>2610</v>
      </c>
      <c r="O19" s="129" t="s">
        <v>2451</v>
      </c>
      <c r="P19" s="129"/>
      <c r="Q19" s="227">
        <v>44405.692361111112</v>
      </c>
    </row>
    <row r="20" spans="1:17" s="127" customFormat="1" ht="18" x14ac:dyDescent="0.25">
      <c r="A20" s="129" t="str">
        <f>VLOOKUP(E20,'LISTADO ATM'!$A$2:$C$902,3,0)</f>
        <v>NORTE</v>
      </c>
      <c r="B20" s="118">
        <v>3335969356</v>
      </c>
      <c r="C20" s="99">
        <v>44404.985254629632</v>
      </c>
      <c r="D20" s="99" t="s">
        <v>2178</v>
      </c>
      <c r="E20" s="128">
        <v>518</v>
      </c>
      <c r="F20" s="129" t="str">
        <f>VLOOKUP(E20,VIP!$A$2:$O14736,2,0)</f>
        <v>DRBR518</v>
      </c>
      <c r="G20" s="129" t="str">
        <f>VLOOKUP(E20,'LISTADO ATM'!$A$2:$B$901,2,0)</f>
        <v xml:space="preserve">ATM Autobanco Los Alamos </v>
      </c>
      <c r="H20" s="129" t="str">
        <f>VLOOKUP(E20,VIP!$A$2:$O19697,7,FALSE)</f>
        <v>Si</v>
      </c>
      <c r="I20" s="129" t="str">
        <f>VLOOKUP(E20,VIP!$A$2:$O11662,8,FALSE)</f>
        <v>Si</v>
      </c>
      <c r="J20" s="129" t="str">
        <f>VLOOKUP(E20,VIP!$A$2:$O11612,8,FALSE)</f>
        <v>Si</v>
      </c>
      <c r="K20" s="129" t="str">
        <f>VLOOKUP(E20,VIP!$A$2:$O15186,6,0)</f>
        <v>NO</v>
      </c>
      <c r="L20" s="130" t="s">
        <v>2216</v>
      </c>
      <c r="M20" s="170" t="s">
        <v>2541</v>
      </c>
      <c r="N20" s="226" t="s">
        <v>2610</v>
      </c>
      <c r="O20" s="129" t="s">
        <v>2579</v>
      </c>
      <c r="P20" s="129"/>
      <c r="Q20" s="169">
        <v>44405.596435185187</v>
      </c>
    </row>
    <row r="21" spans="1:17" s="127" customFormat="1" ht="18" x14ac:dyDescent="0.25">
      <c r="A21" s="129" t="str">
        <f>VLOOKUP(E21,'LISTADO ATM'!$A$2:$C$902,3,0)</f>
        <v>ESTE</v>
      </c>
      <c r="B21" s="118">
        <v>3335969361</v>
      </c>
      <c r="C21" s="99">
        <v>44404.989236111112</v>
      </c>
      <c r="D21" s="99" t="s">
        <v>2177</v>
      </c>
      <c r="E21" s="128">
        <v>631</v>
      </c>
      <c r="F21" s="129" t="str">
        <f>VLOOKUP(E21,VIP!$A$2:$O14733,2,0)</f>
        <v>DRBR417</v>
      </c>
      <c r="G21" s="129" t="str">
        <f>VLOOKUP(E21,'LISTADO ATM'!$A$2:$B$901,2,0)</f>
        <v xml:space="preserve">ATM ASOCODEQUI (San Pedro) </v>
      </c>
      <c r="H21" s="129" t="str">
        <f>VLOOKUP(E21,VIP!$A$2:$O19694,7,FALSE)</f>
        <v>Si</v>
      </c>
      <c r="I21" s="129" t="str">
        <f>VLOOKUP(E21,VIP!$A$2:$O11659,8,FALSE)</f>
        <v>Si</v>
      </c>
      <c r="J21" s="129" t="str">
        <f>VLOOKUP(E21,VIP!$A$2:$O11609,8,FALSE)</f>
        <v>Si</v>
      </c>
      <c r="K21" s="129" t="str">
        <f>VLOOKUP(E21,VIP!$A$2:$O15183,6,0)</f>
        <v>NO</v>
      </c>
      <c r="L21" s="130" t="s">
        <v>2216</v>
      </c>
      <c r="M21" s="170" t="s">
        <v>2541</v>
      </c>
      <c r="N21" s="226" t="s">
        <v>2610</v>
      </c>
      <c r="O21" s="129" t="s">
        <v>2451</v>
      </c>
      <c r="P21" s="129"/>
      <c r="Q21" s="169">
        <v>44405.596435185187</v>
      </c>
    </row>
    <row r="22" spans="1:17" s="127" customFormat="1" ht="18" x14ac:dyDescent="0.25">
      <c r="A22" s="129" t="str">
        <f>VLOOKUP(E22,'LISTADO ATM'!$A$2:$C$902,3,0)</f>
        <v>NORTE</v>
      </c>
      <c r="B22" s="118">
        <v>3335969366</v>
      </c>
      <c r="C22" s="99">
        <v>44405.073472222219</v>
      </c>
      <c r="D22" s="99" t="s">
        <v>2178</v>
      </c>
      <c r="E22" s="128">
        <v>261</v>
      </c>
      <c r="F22" s="129" t="str">
        <f>VLOOKUP(E22,VIP!$A$2:$O14736,2,0)</f>
        <v>DRBR261</v>
      </c>
      <c r="G22" s="129" t="str">
        <f>VLOOKUP(E22,'LISTADO ATM'!$A$2:$B$901,2,0)</f>
        <v xml:space="preserve">ATM UNP Aeropuerto Cibao (Santiago) </v>
      </c>
      <c r="H22" s="129" t="str">
        <f>VLOOKUP(E22,VIP!$A$2:$O19697,7,FALSE)</f>
        <v>Si</v>
      </c>
      <c r="I22" s="129" t="str">
        <f>VLOOKUP(E22,VIP!$A$2:$O11662,8,FALSE)</f>
        <v>Si</v>
      </c>
      <c r="J22" s="129" t="str">
        <f>VLOOKUP(E22,VIP!$A$2:$O11612,8,FALSE)</f>
        <v>Si</v>
      </c>
      <c r="K22" s="129" t="str">
        <f>VLOOKUP(E22,VIP!$A$2:$O15186,6,0)</f>
        <v>NO</v>
      </c>
      <c r="L22" s="130" t="s">
        <v>2216</v>
      </c>
      <c r="M22" s="170" t="s">
        <v>2541</v>
      </c>
      <c r="N22" s="170" t="s">
        <v>2610</v>
      </c>
      <c r="O22" s="129" t="s">
        <v>2579</v>
      </c>
      <c r="P22" s="129"/>
      <c r="Q22" s="169">
        <v>44405.596435185187</v>
      </c>
    </row>
    <row r="23" spans="1:17" s="131" customFormat="1" ht="18" x14ac:dyDescent="0.25">
      <c r="A23" s="152" t="str">
        <f>VLOOKUP(E23,'LISTADO ATM'!$A$2:$C$902,3,0)</f>
        <v>NORTE</v>
      </c>
      <c r="B23" s="118">
        <v>3335969371</v>
      </c>
      <c r="C23" s="99">
        <v>44405.170370370368</v>
      </c>
      <c r="D23" s="99" t="s">
        <v>2178</v>
      </c>
      <c r="E23" s="147">
        <v>138</v>
      </c>
      <c r="F23" s="152" t="str">
        <f>VLOOKUP(E23,VIP!$A$2:$O14731,2,0)</f>
        <v>DRBR138</v>
      </c>
      <c r="G23" s="152" t="str">
        <f>VLOOKUP(E23,'LISTADO ATM'!$A$2:$B$901,2,0)</f>
        <v xml:space="preserve">ATM UNP Fantino </v>
      </c>
      <c r="H23" s="152" t="str">
        <f>VLOOKUP(E23,VIP!$A$2:$O19692,7,FALSE)</f>
        <v>Si</v>
      </c>
      <c r="I23" s="152" t="str">
        <f>VLOOKUP(E23,VIP!$A$2:$O11657,8,FALSE)</f>
        <v>Si</v>
      </c>
      <c r="J23" s="152" t="str">
        <f>VLOOKUP(E23,VIP!$A$2:$O11607,8,FALSE)</f>
        <v>Si</v>
      </c>
      <c r="K23" s="152" t="str">
        <f>VLOOKUP(E23,VIP!$A$2:$O15181,6,0)</f>
        <v>NO</v>
      </c>
      <c r="L23" s="153" t="s">
        <v>2216</v>
      </c>
      <c r="M23" s="170" t="s">
        <v>2541</v>
      </c>
      <c r="N23" s="226" t="s">
        <v>2610</v>
      </c>
      <c r="O23" s="152" t="s">
        <v>2579</v>
      </c>
      <c r="P23" s="152"/>
      <c r="Q23" s="227">
        <v>44405.742361111108</v>
      </c>
    </row>
    <row r="24" spans="1:17" s="131" customFormat="1" ht="18" x14ac:dyDescent="0.25">
      <c r="A24" s="152" t="str">
        <f>VLOOKUP(E24,'LISTADO ATM'!$A$2:$C$902,3,0)</f>
        <v>NORTE</v>
      </c>
      <c r="B24" s="118">
        <v>3335969410</v>
      </c>
      <c r="C24" s="99">
        <v>44405.33730324074</v>
      </c>
      <c r="D24" s="99" t="s">
        <v>2178</v>
      </c>
      <c r="E24" s="147">
        <v>364</v>
      </c>
      <c r="F24" s="152" t="str">
        <f>VLOOKUP(E24,VIP!$A$2:$O14736,2,0)</f>
        <v>DRBR364</v>
      </c>
      <c r="G24" s="152" t="str">
        <f>VLOOKUP(E24,'LISTADO ATM'!$A$2:$B$901,2,0)</f>
        <v>ATM Tabadom Holding Santiago</v>
      </c>
      <c r="H24" s="152" t="str">
        <f>VLOOKUP(E24,VIP!$A$2:$O19697,7,FALSE)</f>
        <v>Si</v>
      </c>
      <c r="I24" s="152" t="str">
        <f>VLOOKUP(E24,VIP!$A$2:$O11662,8,FALSE)</f>
        <v>Si</v>
      </c>
      <c r="J24" s="152" t="str">
        <f>VLOOKUP(E24,VIP!$A$2:$O11612,8,FALSE)</f>
        <v>Si</v>
      </c>
      <c r="K24" s="152" t="str">
        <f>VLOOKUP(E24,VIP!$A$2:$O15186,6,0)</f>
        <v>NO</v>
      </c>
      <c r="L24" s="153" t="s">
        <v>2216</v>
      </c>
      <c r="M24" s="170" t="s">
        <v>2541</v>
      </c>
      <c r="N24" s="170" t="s">
        <v>2610</v>
      </c>
      <c r="O24" s="152" t="s">
        <v>2592</v>
      </c>
      <c r="P24" s="152"/>
      <c r="Q24" s="169">
        <v>44405.596435185187</v>
      </c>
    </row>
    <row r="25" spans="1:17" s="131" customFormat="1" ht="18" x14ac:dyDescent="0.25">
      <c r="A25" s="152" t="str">
        <f>VLOOKUP(E25,'LISTADO ATM'!$A$2:$C$902,3,0)</f>
        <v>SUR</v>
      </c>
      <c r="B25" s="118">
        <v>3335969472</v>
      </c>
      <c r="C25" s="99">
        <v>44405.352916666663</v>
      </c>
      <c r="D25" s="99" t="s">
        <v>2177</v>
      </c>
      <c r="E25" s="147">
        <v>50</v>
      </c>
      <c r="F25" s="152" t="str">
        <f>VLOOKUP(E25,VIP!$A$2:$O14732,2,0)</f>
        <v>DRBR050</v>
      </c>
      <c r="G25" s="152" t="str">
        <f>VLOOKUP(E25,'LISTADO ATM'!$A$2:$B$901,2,0)</f>
        <v xml:space="preserve">ATM Oficina Padre Las Casas (Azua) </v>
      </c>
      <c r="H25" s="152" t="str">
        <f>VLOOKUP(E25,VIP!$A$2:$O19693,7,FALSE)</f>
        <v>Si</v>
      </c>
      <c r="I25" s="152" t="str">
        <f>VLOOKUP(E25,VIP!$A$2:$O11658,8,FALSE)</f>
        <v>Si</v>
      </c>
      <c r="J25" s="152" t="str">
        <f>VLOOKUP(E25,VIP!$A$2:$O11608,8,FALSE)</f>
        <v>Si</v>
      </c>
      <c r="K25" s="152" t="str">
        <f>VLOOKUP(E25,VIP!$A$2:$O15182,6,0)</f>
        <v>NO</v>
      </c>
      <c r="L25" s="153" t="s">
        <v>2216</v>
      </c>
      <c r="M25" s="170" t="s">
        <v>2541</v>
      </c>
      <c r="N25" s="226" t="s">
        <v>2610</v>
      </c>
      <c r="O25" s="152" t="s">
        <v>2451</v>
      </c>
      <c r="P25" s="152"/>
      <c r="Q25" s="169">
        <v>44405.424525462964</v>
      </c>
    </row>
    <row r="26" spans="1:17" s="131" customFormat="1" ht="18" x14ac:dyDescent="0.25">
      <c r="A26" s="152" t="str">
        <f>VLOOKUP(E26,'LISTADO ATM'!$A$2:$C$902,3,0)</f>
        <v>NORTE</v>
      </c>
      <c r="B26" s="118">
        <v>3335969989</v>
      </c>
      <c r="C26" s="99">
        <v>44405.477962962963</v>
      </c>
      <c r="D26" s="99" t="s">
        <v>2178</v>
      </c>
      <c r="E26" s="147">
        <v>492</v>
      </c>
      <c r="F26" s="152" t="str">
        <f>VLOOKUP(E26,VIP!$A$2:$O14772,2,0)</f>
        <v>DRBR492</v>
      </c>
      <c r="G26" s="152" t="str">
        <f>VLOOKUP(E26,'LISTADO ATM'!$A$2:$B$901,2,0)</f>
        <v>ATM S/M Nacional  El Dorado Santiago</v>
      </c>
      <c r="H26" s="152" t="str">
        <f>VLOOKUP(E26,VIP!$A$2:$O19733,7,FALSE)</f>
        <v>N/A</v>
      </c>
      <c r="I26" s="152" t="str">
        <f>VLOOKUP(E26,VIP!$A$2:$O11698,8,FALSE)</f>
        <v>N/A</v>
      </c>
      <c r="J26" s="152" t="str">
        <f>VLOOKUP(E26,VIP!$A$2:$O11648,8,FALSE)</f>
        <v>N/A</v>
      </c>
      <c r="K26" s="152" t="str">
        <f>VLOOKUP(E26,VIP!$A$2:$O15222,6,0)</f>
        <v>N/A</v>
      </c>
      <c r="L26" s="153" t="s">
        <v>2216</v>
      </c>
      <c r="M26" s="170" t="s">
        <v>2541</v>
      </c>
      <c r="N26" s="226" t="s">
        <v>2610</v>
      </c>
      <c r="O26" s="152" t="s">
        <v>2592</v>
      </c>
      <c r="P26" s="152"/>
      <c r="Q26" s="227">
        <v>44405.773611111108</v>
      </c>
    </row>
    <row r="27" spans="1:17" s="131" customFormat="1" ht="18" x14ac:dyDescent="0.25">
      <c r="A27" s="152" t="str">
        <f>VLOOKUP(E27,'LISTADO ATM'!$A$2:$C$902,3,0)</f>
        <v>DISTRITO NACIONAL</v>
      </c>
      <c r="B27" s="118">
        <v>3335970109</v>
      </c>
      <c r="C27" s="99">
        <v>44405.50990740741</v>
      </c>
      <c r="D27" s="99" t="s">
        <v>2177</v>
      </c>
      <c r="E27" s="147">
        <v>414</v>
      </c>
      <c r="F27" s="152" t="str">
        <f>VLOOKUP(E27,VIP!$A$2:$O14759,2,0)</f>
        <v>DRBR414</v>
      </c>
      <c r="G27" s="152" t="str">
        <f>VLOOKUP(E27,'LISTADO ATM'!$A$2:$B$901,2,0)</f>
        <v>ATM Villa Francisca II</v>
      </c>
      <c r="H27" s="152" t="str">
        <f>VLOOKUP(E27,VIP!$A$2:$O19720,7,FALSE)</f>
        <v>Si</v>
      </c>
      <c r="I27" s="152" t="str">
        <f>VLOOKUP(E27,VIP!$A$2:$O11685,8,FALSE)</f>
        <v>Si</v>
      </c>
      <c r="J27" s="152" t="str">
        <f>VLOOKUP(E27,VIP!$A$2:$O11635,8,FALSE)</f>
        <v>Si</v>
      </c>
      <c r="K27" s="152" t="str">
        <f>VLOOKUP(E27,VIP!$A$2:$O15209,6,0)</f>
        <v>SI</v>
      </c>
      <c r="L27" s="153" t="s">
        <v>2216</v>
      </c>
      <c r="M27" s="170" t="s">
        <v>2541</v>
      </c>
      <c r="N27" s="226" t="s">
        <v>2610</v>
      </c>
      <c r="O27" s="152" t="s">
        <v>2451</v>
      </c>
      <c r="P27" s="152"/>
      <c r="Q27" s="169">
        <v>44405.596435185187</v>
      </c>
    </row>
    <row r="28" spans="1:17" s="131" customFormat="1" ht="18" x14ac:dyDescent="0.25">
      <c r="A28" s="152" t="str">
        <f>VLOOKUP(E28,'LISTADO ATM'!$A$2:$C$902,3,0)</f>
        <v>NORTE</v>
      </c>
      <c r="B28" s="118">
        <v>3335970416</v>
      </c>
      <c r="C28" s="99">
        <v>44405.639687499999</v>
      </c>
      <c r="D28" s="99" t="s">
        <v>2178</v>
      </c>
      <c r="E28" s="147">
        <v>654</v>
      </c>
      <c r="F28" s="152" t="str">
        <f>VLOOKUP(E28,VIP!$A$2:$O14753,2,0)</f>
        <v>DRBR654</v>
      </c>
      <c r="G28" s="152" t="str">
        <f>VLOOKUP(E28,'LISTADO ATM'!$A$2:$B$901,2,0)</f>
        <v>ATM Autoservicio S/M Jumbo Puerto Plata</v>
      </c>
      <c r="H28" s="152" t="str">
        <f>VLOOKUP(E28,VIP!$A$2:$O19714,7,FALSE)</f>
        <v>Si</v>
      </c>
      <c r="I28" s="152" t="str">
        <f>VLOOKUP(E28,VIP!$A$2:$O11679,8,FALSE)</f>
        <v>Si</v>
      </c>
      <c r="J28" s="152" t="str">
        <f>VLOOKUP(E28,VIP!$A$2:$O11629,8,FALSE)</f>
        <v>Si</v>
      </c>
      <c r="K28" s="152" t="str">
        <f>VLOOKUP(E28,VIP!$A$2:$O15203,6,0)</f>
        <v>NO</v>
      </c>
      <c r="L28" s="153" t="s">
        <v>2216</v>
      </c>
      <c r="M28" s="170" t="s">
        <v>2541</v>
      </c>
      <c r="N28" s="226" t="s">
        <v>2610</v>
      </c>
      <c r="O28" s="152" t="s">
        <v>2592</v>
      </c>
      <c r="P28" s="152"/>
      <c r="Q28" s="227">
        <v>44405.779166666667</v>
      </c>
    </row>
    <row r="29" spans="1:17" s="131" customFormat="1" ht="18" x14ac:dyDescent="0.25">
      <c r="A29" s="152" t="str">
        <f>VLOOKUP(E29,'LISTADO ATM'!$A$2:$C$902,3,0)</f>
        <v>DISTRITO NACIONAL</v>
      </c>
      <c r="B29" s="118">
        <v>3335969718</v>
      </c>
      <c r="C29" s="99">
        <v>44405.409131944441</v>
      </c>
      <c r="D29" s="99" t="s">
        <v>2465</v>
      </c>
      <c r="E29" s="147">
        <v>958</v>
      </c>
      <c r="F29" s="152" t="str">
        <f>VLOOKUP(E29,VIP!$A$2:$O14749,2,0)</f>
        <v>DRBR958</v>
      </c>
      <c r="G29" s="152" t="str">
        <f>VLOOKUP(E29,'LISTADO ATM'!$A$2:$B$901,2,0)</f>
        <v xml:space="preserve">ATM Olé Aut. San Isidro </v>
      </c>
      <c r="H29" s="152" t="str">
        <f>VLOOKUP(E29,VIP!$A$2:$O19710,7,FALSE)</f>
        <v>Si</v>
      </c>
      <c r="I29" s="152" t="str">
        <f>VLOOKUP(E29,VIP!$A$2:$O11675,8,FALSE)</f>
        <v>Si</v>
      </c>
      <c r="J29" s="152" t="str">
        <f>VLOOKUP(E29,VIP!$A$2:$O11625,8,FALSE)</f>
        <v>Si</v>
      </c>
      <c r="K29" s="152" t="str">
        <f>VLOOKUP(E29,VIP!$A$2:$O15199,6,0)</f>
        <v>NO</v>
      </c>
      <c r="L29" s="153" t="s">
        <v>2615</v>
      </c>
      <c r="M29" s="170" t="s">
        <v>2541</v>
      </c>
      <c r="N29" s="170" t="s">
        <v>2610</v>
      </c>
      <c r="O29" s="152" t="s">
        <v>2614</v>
      </c>
      <c r="P29" s="226" t="s">
        <v>2616</v>
      </c>
      <c r="Q29" s="169" t="s">
        <v>2615</v>
      </c>
    </row>
    <row r="30" spans="1:17" s="131" customFormat="1" ht="18" x14ac:dyDescent="0.25">
      <c r="A30" s="152" t="str">
        <f>VLOOKUP(E30,'LISTADO ATM'!$A$2:$C$902,3,0)</f>
        <v>NORTE</v>
      </c>
      <c r="B30" s="118">
        <v>3335970038</v>
      </c>
      <c r="C30" s="99">
        <v>44405.492349537039</v>
      </c>
      <c r="D30" s="99" t="s">
        <v>2465</v>
      </c>
      <c r="E30" s="147">
        <v>654</v>
      </c>
      <c r="F30" s="152" t="str">
        <f>VLOOKUP(E30,VIP!$A$2:$O14752,2,0)</f>
        <v>DRBR654</v>
      </c>
      <c r="G30" s="152" t="str">
        <f>VLOOKUP(E30,'LISTADO ATM'!$A$2:$B$901,2,0)</f>
        <v>ATM Autoservicio S/M Jumbo Puerto Plata</v>
      </c>
      <c r="H30" s="152" t="str">
        <f>VLOOKUP(E30,VIP!$A$2:$O19713,7,FALSE)</f>
        <v>Si</v>
      </c>
      <c r="I30" s="152" t="str">
        <f>VLOOKUP(E30,VIP!$A$2:$O11678,8,FALSE)</f>
        <v>Si</v>
      </c>
      <c r="J30" s="152" t="str">
        <f>VLOOKUP(E30,VIP!$A$2:$O11628,8,FALSE)</f>
        <v>Si</v>
      </c>
      <c r="K30" s="152" t="str">
        <f>VLOOKUP(E30,VIP!$A$2:$O15202,6,0)</f>
        <v>NO</v>
      </c>
      <c r="L30" s="153" t="s">
        <v>2615</v>
      </c>
      <c r="M30" s="170" t="s">
        <v>2541</v>
      </c>
      <c r="N30" s="170" t="s">
        <v>2610</v>
      </c>
      <c r="O30" s="152" t="s">
        <v>2612</v>
      </c>
      <c r="P30" s="226" t="s">
        <v>2616</v>
      </c>
      <c r="Q30" s="169" t="s">
        <v>2615</v>
      </c>
    </row>
    <row r="31" spans="1:17" s="131" customFormat="1" ht="18" x14ac:dyDescent="0.25">
      <c r="A31" s="152" t="str">
        <f>VLOOKUP(E31,'LISTADO ATM'!$A$2:$C$902,3,0)</f>
        <v>DISTRITO NACIONAL</v>
      </c>
      <c r="B31" s="118">
        <v>3335970299</v>
      </c>
      <c r="C31" s="99">
        <v>44405.594027777777</v>
      </c>
      <c r="D31" s="99" t="s">
        <v>2465</v>
      </c>
      <c r="E31" s="147">
        <v>902</v>
      </c>
      <c r="F31" s="152" t="str">
        <f>VLOOKUP(E31,VIP!$A$2:$O14751,2,0)</f>
        <v>DRBR16A</v>
      </c>
      <c r="G31" s="152" t="str">
        <f>VLOOKUP(E31,'LISTADO ATM'!$A$2:$B$901,2,0)</f>
        <v xml:space="preserve">ATM Oficina Plaza Florida </v>
      </c>
      <c r="H31" s="152" t="str">
        <f>VLOOKUP(E31,VIP!$A$2:$O19712,7,FALSE)</f>
        <v>Si</v>
      </c>
      <c r="I31" s="152" t="str">
        <f>VLOOKUP(E31,VIP!$A$2:$O11677,8,FALSE)</f>
        <v>Si</v>
      </c>
      <c r="J31" s="152" t="str">
        <f>VLOOKUP(E31,VIP!$A$2:$O11627,8,FALSE)</f>
        <v>Si</v>
      </c>
      <c r="K31" s="152" t="str">
        <f>VLOOKUP(E31,VIP!$A$2:$O15201,6,0)</f>
        <v>NO</v>
      </c>
      <c r="L31" s="153" t="s">
        <v>2615</v>
      </c>
      <c r="M31" s="170" t="s">
        <v>2541</v>
      </c>
      <c r="N31" s="226" t="s">
        <v>2610</v>
      </c>
      <c r="O31" s="152" t="s">
        <v>2619</v>
      </c>
      <c r="P31" s="226" t="s">
        <v>2616</v>
      </c>
      <c r="Q31" s="169" t="s">
        <v>2615</v>
      </c>
    </row>
    <row r="32" spans="1:17" s="131" customFormat="1" ht="18" x14ac:dyDescent="0.25">
      <c r="A32" s="152" t="str">
        <f>VLOOKUP(E32,'LISTADO ATM'!$A$2:$C$902,3,0)</f>
        <v>NORTE</v>
      </c>
      <c r="B32" s="118">
        <v>3335965830</v>
      </c>
      <c r="C32" s="99">
        <v>44401.608993055554</v>
      </c>
      <c r="D32" s="99" t="s">
        <v>2178</v>
      </c>
      <c r="E32" s="147">
        <v>654</v>
      </c>
      <c r="F32" s="152" t="str">
        <f>VLOOKUP(E32,VIP!$A$2:$O14584,2,0)</f>
        <v>DRBR654</v>
      </c>
      <c r="G32" s="152" t="str">
        <f>VLOOKUP(E32,'LISTADO ATM'!$A$2:$B$901,2,0)</f>
        <v>ATM Autoservicio S/M Jumbo Puerto Plata</v>
      </c>
      <c r="H32" s="152" t="str">
        <f>VLOOKUP(E32,VIP!$A$2:$O19545,7,FALSE)</f>
        <v>Si</v>
      </c>
      <c r="I32" s="152" t="str">
        <f>VLOOKUP(E32,VIP!$A$2:$O11510,8,FALSE)</f>
        <v>Si</v>
      </c>
      <c r="J32" s="152" t="str">
        <f>VLOOKUP(E32,VIP!$A$2:$O11460,8,FALSE)</f>
        <v>Si</v>
      </c>
      <c r="K32" s="152" t="str">
        <f>VLOOKUP(E32,VIP!$A$2:$O15034,6,0)</f>
        <v>NO</v>
      </c>
      <c r="L32" s="153" t="s">
        <v>2242</v>
      </c>
      <c r="M32" s="170" t="s">
        <v>2541</v>
      </c>
      <c r="N32" s="170" t="s">
        <v>2610</v>
      </c>
      <c r="O32" s="152" t="s">
        <v>2592</v>
      </c>
      <c r="P32" s="152"/>
      <c r="Q32" s="169">
        <v>44405.596435185187</v>
      </c>
    </row>
    <row r="33" spans="1:17" s="131" customFormat="1" ht="18" x14ac:dyDescent="0.25">
      <c r="A33" s="152" t="str">
        <f>VLOOKUP(E33,'LISTADO ATM'!$A$2:$C$902,3,0)</f>
        <v>SUR</v>
      </c>
      <c r="B33" s="118">
        <v>3335968518</v>
      </c>
      <c r="C33" s="99">
        <v>44404.497118055559</v>
      </c>
      <c r="D33" s="99" t="s">
        <v>2177</v>
      </c>
      <c r="E33" s="147">
        <v>619</v>
      </c>
      <c r="F33" s="152" t="str">
        <f>VLOOKUP(E33,VIP!$A$2:$O14730,2,0)</f>
        <v>DRBR619</v>
      </c>
      <c r="G33" s="152" t="str">
        <f>VLOOKUP(E33,'LISTADO ATM'!$A$2:$B$901,2,0)</f>
        <v xml:space="preserve">ATM Academia P.N. Hatillo (San Cristóbal) </v>
      </c>
      <c r="H33" s="152" t="str">
        <f>VLOOKUP(E33,VIP!$A$2:$O19691,7,FALSE)</f>
        <v>Si</v>
      </c>
      <c r="I33" s="152" t="str">
        <f>VLOOKUP(E33,VIP!$A$2:$O11656,8,FALSE)</f>
        <v>Si</v>
      </c>
      <c r="J33" s="152" t="str">
        <f>VLOOKUP(E33,VIP!$A$2:$O11606,8,FALSE)</f>
        <v>Si</v>
      </c>
      <c r="K33" s="152" t="str">
        <f>VLOOKUP(E33,VIP!$A$2:$O15180,6,0)</f>
        <v>NO</v>
      </c>
      <c r="L33" s="153" t="s">
        <v>2242</v>
      </c>
      <c r="M33" s="170" t="s">
        <v>2541</v>
      </c>
      <c r="N33" s="170" t="s">
        <v>2610</v>
      </c>
      <c r="O33" s="152" t="s">
        <v>2451</v>
      </c>
      <c r="P33" s="152"/>
      <c r="Q33" s="169">
        <v>44405.424525462964</v>
      </c>
    </row>
    <row r="34" spans="1:17" s="131" customFormat="1" ht="18" x14ac:dyDescent="0.25">
      <c r="A34" s="152" t="str">
        <f>VLOOKUP(E34,'LISTADO ATM'!$A$2:$C$902,3,0)</f>
        <v>ESTE</v>
      </c>
      <c r="B34" s="118">
        <v>3335969363</v>
      </c>
      <c r="C34" s="99">
        <v>44404.993275462963</v>
      </c>
      <c r="D34" s="99" t="s">
        <v>2177</v>
      </c>
      <c r="E34" s="147">
        <v>519</v>
      </c>
      <c r="F34" s="152" t="str">
        <f>VLOOKUP(E34,VIP!$A$2:$O14731,2,0)</f>
        <v>DRBR519</v>
      </c>
      <c r="G34" s="152" t="str">
        <f>VLOOKUP(E34,'LISTADO ATM'!$A$2:$B$901,2,0)</f>
        <v xml:space="preserve">ATM Plaza Estrella (Bávaro) </v>
      </c>
      <c r="H34" s="152" t="str">
        <f>VLOOKUP(E34,VIP!$A$2:$O19692,7,FALSE)</f>
        <v>Si</v>
      </c>
      <c r="I34" s="152" t="str">
        <f>VLOOKUP(E34,VIP!$A$2:$O11657,8,FALSE)</f>
        <v>Si</v>
      </c>
      <c r="J34" s="152" t="str">
        <f>VLOOKUP(E34,VIP!$A$2:$O11607,8,FALSE)</f>
        <v>Si</v>
      </c>
      <c r="K34" s="152" t="str">
        <f>VLOOKUP(E34,VIP!$A$2:$O15181,6,0)</f>
        <v>NO</v>
      </c>
      <c r="L34" s="153" t="s">
        <v>2242</v>
      </c>
      <c r="M34" s="170" t="s">
        <v>2541</v>
      </c>
      <c r="N34" s="226" t="s">
        <v>2610</v>
      </c>
      <c r="O34" s="152" t="s">
        <v>2451</v>
      </c>
      <c r="P34" s="152"/>
      <c r="Q34" s="169">
        <v>44405.596435185187</v>
      </c>
    </row>
    <row r="35" spans="1:17" s="131" customFormat="1" ht="18" x14ac:dyDescent="0.25">
      <c r="A35" s="152" t="str">
        <f>VLOOKUP(E35,'LISTADO ATM'!$A$2:$C$902,3,0)</f>
        <v>DISTRITO NACIONAL</v>
      </c>
      <c r="B35" s="118">
        <v>3335969367</v>
      </c>
      <c r="C35" s="99">
        <v>44405.074849537035</v>
      </c>
      <c r="D35" s="99" t="s">
        <v>2177</v>
      </c>
      <c r="E35" s="147">
        <v>801</v>
      </c>
      <c r="F35" s="152" t="str">
        <f>VLOOKUP(E35,VIP!$A$2:$O14735,2,0)</f>
        <v>DRBR801</v>
      </c>
      <c r="G35" s="152" t="str">
        <f>VLOOKUP(E35,'LISTADO ATM'!$A$2:$B$901,2,0)</f>
        <v xml:space="preserve">ATM Galería 360 Food Court </v>
      </c>
      <c r="H35" s="152" t="str">
        <f>VLOOKUP(E35,VIP!$A$2:$O19696,7,FALSE)</f>
        <v>Si</v>
      </c>
      <c r="I35" s="152" t="str">
        <f>VLOOKUP(E35,VIP!$A$2:$O11661,8,FALSE)</f>
        <v>Si</v>
      </c>
      <c r="J35" s="152" t="str">
        <f>VLOOKUP(E35,VIP!$A$2:$O11611,8,FALSE)</f>
        <v>Si</v>
      </c>
      <c r="K35" s="152" t="str">
        <f>VLOOKUP(E35,VIP!$A$2:$O15185,6,0)</f>
        <v>SI</v>
      </c>
      <c r="L35" s="153" t="s">
        <v>2242</v>
      </c>
      <c r="M35" s="170" t="s">
        <v>2541</v>
      </c>
      <c r="N35" s="226" t="s">
        <v>2610</v>
      </c>
      <c r="O35" s="152" t="s">
        <v>2451</v>
      </c>
      <c r="P35" s="152"/>
      <c r="Q35" s="169">
        <v>44405.424525462964</v>
      </c>
    </row>
    <row r="36" spans="1:17" s="131" customFormat="1" ht="18" x14ac:dyDescent="0.25">
      <c r="A36" s="152" t="str">
        <f>VLOOKUP(E36,'LISTADO ATM'!$A$2:$C$902,3,0)</f>
        <v>NORTE</v>
      </c>
      <c r="B36" s="118">
        <v>3335969368</v>
      </c>
      <c r="C36" s="99">
        <v>44405.07539351852</v>
      </c>
      <c r="D36" s="99" t="s">
        <v>2178</v>
      </c>
      <c r="E36" s="147">
        <v>463</v>
      </c>
      <c r="F36" s="152" t="str">
        <f>VLOOKUP(E36,VIP!$A$2:$O14734,2,0)</f>
        <v>DRBR463</v>
      </c>
      <c r="G36" s="152" t="str">
        <f>VLOOKUP(E36,'LISTADO ATM'!$A$2:$B$901,2,0)</f>
        <v xml:space="preserve">ATM La Sirena El Embrujo </v>
      </c>
      <c r="H36" s="152" t="str">
        <f>VLOOKUP(E36,VIP!$A$2:$O19695,7,FALSE)</f>
        <v>Si</v>
      </c>
      <c r="I36" s="152" t="str">
        <f>VLOOKUP(E36,VIP!$A$2:$O11660,8,FALSE)</f>
        <v>Si</v>
      </c>
      <c r="J36" s="152" t="str">
        <f>VLOOKUP(E36,VIP!$A$2:$O11610,8,FALSE)</f>
        <v>Si</v>
      </c>
      <c r="K36" s="152" t="str">
        <f>VLOOKUP(E36,VIP!$A$2:$O15184,6,0)</f>
        <v>NO</v>
      </c>
      <c r="L36" s="153" t="s">
        <v>2242</v>
      </c>
      <c r="M36" s="170" t="s">
        <v>2541</v>
      </c>
      <c r="N36" s="170" t="s">
        <v>2610</v>
      </c>
      <c r="O36" s="152" t="s">
        <v>2579</v>
      </c>
      <c r="P36" s="152"/>
      <c r="Q36" s="169">
        <v>44405.424525462964</v>
      </c>
    </row>
    <row r="37" spans="1:17" s="131" customFormat="1" ht="18" x14ac:dyDescent="0.25">
      <c r="A37" s="152" t="str">
        <f>VLOOKUP(E37,'LISTADO ATM'!$A$2:$C$902,3,0)</f>
        <v>NORTE</v>
      </c>
      <c r="B37" s="118">
        <v>3335969369</v>
      </c>
      <c r="C37" s="99">
        <v>44405.163946759261</v>
      </c>
      <c r="D37" s="99" t="s">
        <v>2178</v>
      </c>
      <c r="E37" s="147">
        <v>64</v>
      </c>
      <c r="F37" s="152" t="str">
        <f>VLOOKUP(E37,VIP!$A$2:$O14733,2,0)</f>
        <v>DRBR064</v>
      </c>
      <c r="G37" s="152" t="str">
        <f>VLOOKUP(E37,'LISTADO ATM'!$A$2:$B$901,2,0)</f>
        <v xml:space="preserve">ATM COOPALINA (Cotuí) </v>
      </c>
      <c r="H37" s="152" t="str">
        <f>VLOOKUP(E37,VIP!$A$2:$O19694,7,FALSE)</f>
        <v>Si</v>
      </c>
      <c r="I37" s="152" t="str">
        <f>VLOOKUP(E37,VIP!$A$2:$O11659,8,FALSE)</f>
        <v>Si</v>
      </c>
      <c r="J37" s="152" t="str">
        <f>VLOOKUP(E37,VIP!$A$2:$O11609,8,FALSE)</f>
        <v>Si</v>
      </c>
      <c r="K37" s="152" t="str">
        <f>VLOOKUP(E37,VIP!$A$2:$O15183,6,0)</f>
        <v>NO</v>
      </c>
      <c r="L37" s="153" t="s">
        <v>2242</v>
      </c>
      <c r="M37" s="170" t="s">
        <v>2541</v>
      </c>
      <c r="N37" s="170" t="s">
        <v>2610</v>
      </c>
      <c r="O37" s="152" t="s">
        <v>2579</v>
      </c>
      <c r="P37" s="152"/>
      <c r="Q37" s="169">
        <v>44405.424525462964</v>
      </c>
    </row>
    <row r="38" spans="1:17" s="131" customFormat="1" ht="18" x14ac:dyDescent="0.25">
      <c r="A38" s="152" t="str">
        <f>VLOOKUP(E38,'LISTADO ATM'!$A$2:$C$902,3,0)</f>
        <v>NORTE</v>
      </c>
      <c r="B38" s="118">
        <v>3335969372</v>
      </c>
      <c r="C38" s="99">
        <v>44405.217893518522</v>
      </c>
      <c r="D38" s="99" t="s">
        <v>2177</v>
      </c>
      <c r="E38" s="147">
        <v>894</v>
      </c>
      <c r="F38" s="152" t="str">
        <f>VLOOKUP(E38,VIP!$A$2:$O14730,2,0)</f>
        <v>DRBR894</v>
      </c>
      <c r="G38" s="152" t="str">
        <f>VLOOKUP(E38,'LISTADO ATM'!$A$2:$B$901,2,0)</f>
        <v>ATM Eco Petroleo Estero Hondo</v>
      </c>
      <c r="H38" s="152" t="str">
        <f>VLOOKUP(E38,VIP!$A$2:$O19691,7,FALSE)</f>
        <v>NO</v>
      </c>
      <c r="I38" s="152" t="str">
        <f>VLOOKUP(E38,VIP!$A$2:$O11656,8,FALSE)</f>
        <v>NO</v>
      </c>
      <c r="J38" s="152" t="str">
        <f>VLOOKUP(E38,VIP!$A$2:$O11606,8,FALSE)</f>
        <v>NO</v>
      </c>
      <c r="K38" s="152" t="str">
        <f>VLOOKUP(E38,VIP!$A$2:$O15180,6,0)</f>
        <v>NO</v>
      </c>
      <c r="L38" s="153" t="s">
        <v>2242</v>
      </c>
      <c r="M38" s="170" t="s">
        <v>2541</v>
      </c>
      <c r="N38" s="170" t="s">
        <v>2610</v>
      </c>
      <c r="O38" s="152" t="s">
        <v>2451</v>
      </c>
      <c r="P38" s="152"/>
      <c r="Q38" s="169">
        <v>44405.424525462964</v>
      </c>
    </row>
    <row r="39" spans="1:17" s="131" customFormat="1" ht="18" x14ac:dyDescent="0.25">
      <c r="A39" s="152" t="str">
        <f>VLOOKUP(E39,'LISTADO ATM'!$A$2:$C$902,3,0)</f>
        <v>ESTE</v>
      </c>
      <c r="B39" s="118">
        <v>3335969591</v>
      </c>
      <c r="C39" s="99">
        <v>44405.37767361111</v>
      </c>
      <c r="D39" s="99" t="s">
        <v>2177</v>
      </c>
      <c r="E39" s="147">
        <v>822</v>
      </c>
      <c r="F39" s="152" t="str">
        <f>VLOOKUP(E39,VIP!$A$2:$O14739,2,0)</f>
        <v>DRBR822</v>
      </c>
      <c r="G39" s="152" t="str">
        <f>VLOOKUP(E39,'LISTADO ATM'!$A$2:$B$901,2,0)</f>
        <v xml:space="preserve">ATM INDUSPALMA </v>
      </c>
      <c r="H39" s="152" t="str">
        <f>VLOOKUP(E39,VIP!$A$2:$O19700,7,FALSE)</f>
        <v>Si</v>
      </c>
      <c r="I39" s="152" t="str">
        <f>VLOOKUP(E39,VIP!$A$2:$O11665,8,FALSE)</f>
        <v>Si</v>
      </c>
      <c r="J39" s="152" t="str">
        <f>VLOOKUP(E39,VIP!$A$2:$O11615,8,FALSE)</f>
        <v>Si</v>
      </c>
      <c r="K39" s="152" t="str">
        <f>VLOOKUP(E39,VIP!$A$2:$O15189,6,0)</f>
        <v>NO</v>
      </c>
      <c r="L39" s="153" t="s">
        <v>2242</v>
      </c>
      <c r="M39" s="170" t="s">
        <v>2541</v>
      </c>
      <c r="N39" s="226" t="s">
        <v>2610</v>
      </c>
      <c r="O39" s="152" t="s">
        <v>2451</v>
      </c>
      <c r="P39" s="152"/>
      <c r="Q39" s="227">
        <v>44405.675694444442</v>
      </c>
    </row>
    <row r="40" spans="1:17" s="131" customFormat="1" ht="18" x14ac:dyDescent="0.25">
      <c r="A40" s="152" t="str">
        <f>VLOOKUP(E40,'LISTADO ATM'!$A$2:$C$902,3,0)</f>
        <v>NORTE</v>
      </c>
      <c r="B40" s="118">
        <v>3335969997</v>
      </c>
      <c r="C40" s="99">
        <v>44405.481319444443</v>
      </c>
      <c r="D40" s="99" t="s">
        <v>2178</v>
      </c>
      <c r="E40" s="147">
        <v>654</v>
      </c>
      <c r="F40" s="152" t="str">
        <f>VLOOKUP(E40,VIP!$A$2:$O14754,2,0)</f>
        <v>DRBR654</v>
      </c>
      <c r="G40" s="152" t="str">
        <f>VLOOKUP(E40,'LISTADO ATM'!$A$2:$B$901,2,0)</f>
        <v>ATM Autoservicio S/M Jumbo Puerto Plata</v>
      </c>
      <c r="H40" s="152" t="str">
        <f>VLOOKUP(E40,VIP!$A$2:$O19715,7,FALSE)</f>
        <v>Si</v>
      </c>
      <c r="I40" s="152" t="str">
        <f>VLOOKUP(E40,VIP!$A$2:$O11680,8,FALSE)</f>
        <v>Si</v>
      </c>
      <c r="J40" s="152" t="str">
        <f>VLOOKUP(E40,VIP!$A$2:$O11630,8,FALSE)</f>
        <v>Si</v>
      </c>
      <c r="K40" s="152" t="str">
        <f>VLOOKUP(E40,VIP!$A$2:$O15204,6,0)</f>
        <v>NO</v>
      </c>
      <c r="L40" s="153" t="s">
        <v>2242</v>
      </c>
      <c r="M40" s="170" t="s">
        <v>2541</v>
      </c>
      <c r="N40" s="170" t="s">
        <v>2610</v>
      </c>
      <c r="O40" s="152" t="s">
        <v>2621</v>
      </c>
      <c r="P40" s="152"/>
      <c r="Q40" s="169" t="s">
        <v>2242</v>
      </c>
    </row>
    <row r="41" spans="1:17" s="131" customFormat="1" ht="18" x14ac:dyDescent="0.25">
      <c r="A41" s="152" t="str">
        <f>VLOOKUP(E41,'LISTADO ATM'!$A$2:$C$902,3,0)</f>
        <v>NORTE</v>
      </c>
      <c r="B41" s="118">
        <v>3335970023</v>
      </c>
      <c r="C41" s="99">
        <v>44405.487222222226</v>
      </c>
      <c r="D41" s="99" t="s">
        <v>2178</v>
      </c>
      <c r="E41" s="147">
        <v>479</v>
      </c>
      <c r="F41" s="152" t="str">
        <f>VLOOKUP(E41,VIP!$A$2:$O14753,2,0)</f>
        <v>DRBR479</v>
      </c>
      <c r="G41" s="152" t="str">
        <f>VLOOKUP(E41,'LISTADO ATM'!$A$2:$B$901,2,0)</f>
        <v>ATM Estación Next Yapur Dumit</v>
      </c>
      <c r="H41" s="152">
        <f>VLOOKUP(E41,VIP!$A$2:$O19714,7,FALSE)</f>
        <v>0</v>
      </c>
      <c r="I41" s="152">
        <f>VLOOKUP(E41,VIP!$A$2:$O11679,8,FALSE)</f>
        <v>0</v>
      </c>
      <c r="J41" s="152">
        <f>VLOOKUP(E41,VIP!$A$2:$O11629,8,FALSE)</f>
        <v>0</v>
      </c>
      <c r="K41" s="152">
        <f>VLOOKUP(E41,VIP!$A$2:$O15203,6,0)</f>
        <v>0</v>
      </c>
      <c r="L41" s="153" t="s">
        <v>2242</v>
      </c>
      <c r="M41" s="170" t="s">
        <v>2541</v>
      </c>
      <c r="N41" s="170" t="s">
        <v>2610</v>
      </c>
      <c r="O41" s="152" t="s">
        <v>2620</v>
      </c>
      <c r="P41" s="152"/>
      <c r="Q41" s="169" t="s">
        <v>2242</v>
      </c>
    </row>
    <row r="42" spans="1:17" s="131" customFormat="1" ht="18" x14ac:dyDescent="0.25">
      <c r="A42" s="152" t="str">
        <f>VLOOKUP(E42,'LISTADO ATM'!$A$2:$C$902,3,0)</f>
        <v>DISTRITO NACIONAL</v>
      </c>
      <c r="B42" s="118">
        <v>3335970034</v>
      </c>
      <c r="C42" s="99">
        <v>44405.49050925926</v>
      </c>
      <c r="D42" s="99" t="s">
        <v>2177</v>
      </c>
      <c r="E42" s="147">
        <v>596</v>
      </c>
      <c r="F42" s="152" t="str">
        <f>VLOOKUP(E42,VIP!$A$2:$O14766,2,0)</f>
        <v>DRBR274</v>
      </c>
      <c r="G42" s="152" t="str">
        <f>VLOOKUP(E42,'LISTADO ATM'!$A$2:$B$901,2,0)</f>
        <v xml:space="preserve">ATM Autobanco Malecón Center </v>
      </c>
      <c r="H42" s="152" t="str">
        <f>VLOOKUP(E42,VIP!$A$2:$O19727,7,FALSE)</f>
        <v>Si</v>
      </c>
      <c r="I42" s="152" t="str">
        <f>VLOOKUP(E42,VIP!$A$2:$O11692,8,FALSE)</f>
        <v>Si</v>
      </c>
      <c r="J42" s="152" t="str">
        <f>VLOOKUP(E42,VIP!$A$2:$O11642,8,FALSE)</f>
        <v>Si</v>
      </c>
      <c r="K42" s="152" t="str">
        <f>VLOOKUP(E42,VIP!$A$2:$O15216,6,0)</f>
        <v>NO</v>
      </c>
      <c r="L42" s="153" t="s">
        <v>2242</v>
      </c>
      <c r="M42" s="170" t="s">
        <v>2541</v>
      </c>
      <c r="N42" s="226" t="s">
        <v>2610</v>
      </c>
      <c r="O42" s="152" t="s">
        <v>2451</v>
      </c>
      <c r="P42" s="152"/>
      <c r="Q42" s="169">
        <v>44405.596435185187</v>
      </c>
    </row>
    <row r="43" spans="1:17" s="131" customFormat="1" ht="18" x14ac:dyDescent="0.25">
      <c r="A43" s="152" t="str">
        <f>VLOOKUP(E43,'LISTADO ATM'!$A$2:$C$902,3,0)</f>
        <v>DISTRITO NACIONAL</v>
      </c>
      <c r="B43" s="118">
        <v>3335970040</v>
      </c>
      <c r="C43" s="99">
        <v>44405.492754629631</v>
      </c>
      <c r="D43" s="99" t="s">
        <v>2177</v>
      </c>
      <c r="E43" s="147">
        <v>678</v>
      </c>
      <c r="F43" s="152" t="str">
        <f>VLOOKUP(E43,VIP!$A$2:$O14765,2,0)</f>
        <v>DRBR678</v>
      </c>
      <c r="G43" s="152" t="str">
        <f>VLOOKUP(E43,'LISTADO ATM'!$A$2:$B$901,2,0)</f>
        <v>ATM Eco Petroleo San Isidro</v>
      </c>
      <c r="H43" s="152" t="str">
        <f>VLOOKUP(E43,VIP!$A$2:$O19726,7,FALSE)</f>
        <v>Si</v>
      </c>
      <c r="I43" s="152" t="str">
        <f>VLOOKUP(E43,VIP!$A$2:$O11691,8,FALSE)</f>
        <v>Si</v>
      </c>
      <c r="J43" s="152" t="str">
        <f>VLOOKUP(E43,VIP!$A$2:$O11641,8,FALSE)</f>
        <v>Si</v>
      </c>
      <c r="K43" s="152" t="str">
        <f>VLOOKUP(E43,VIP!$A$2:$O15215,6,0)</f>
        <v>NO</v>
      </c>
      <c r="L43" s="153" t="s">
        <v>2242</v>
      </c>
      <c r="M43" s="170" t="s">
        <v>2541</v>
      </c>
      <c r="N43" s="226" t="s">
        <v>2610</v>
      </c>
      <c r="O43" s="152" t="s">
        <v>2451</v>
      </c>
      <c r="P43" s="152"/>
      <c r="Q43" s="227">
        <v>44405.70416666667</v>
      </c>
    </row>
    <row r="44" spans="1:17" s="131" customFormat="1" ht="18" x14ac:dyDescent="0.25">
      <c r="A44" s="152" t="str">
        <f>VLOOKUP(E44,'LISTADO ATM'!$A$2:$C$902,3,0)</f>
        <v>DISTRITO NACIONAL</v>
      </c>
      <c r="B44" s="118">
        <v>3335970094</v>
      </c>
      <c r="C44" s="99">
        <v>44405.505613425928</v>
      </c>
      <c r="D44" s="99" t="s">
        <v>2445</v>
      </c>
      <c r="E44" s="147">
        <v>312</v>
      </c>
      <c r="F44" s="152" t="str">
        <f>VLOOKUP(E44,VIP!$A$2:$O14762,2,0)</f>
        <v>DRBR312</v>
      </c>
      <c r="G44" s="152" t="str">
        <f>VLOOKUP(E44,'LISTADO ATM'!$A$2:$B$901,2,0)</f>
        <v xml:space="preserve">ATM Oficina Tiradentes II (Naco) </v>
      </c>
      <c r="H44" s="152" t="str">
        <f>VLOOKUP(E44,VIP!$A$2:$O19723,7,FALSE)</f>
        <v>Si</v>
      </c>
      <c r="I44" s="152" t="str">
        <f>VLOOKUP(E44,VIP!$A$2:$O11688,8,FALSE)</f>
        <v>Si</v>
      </c>
      <c r="J44" s="152" t="str">
        <f>VLOOKUP(E44,VIP!$A$2:$O11638,8,FALSE)</f>
        <v>Si</v>
      </c>
      <c r="K44" s="152" t="str">
        <f>VLOOKUP(E44,VIP!$A$2:$O15212,6,0)</f>
        <v>NO</v>
      </c>
      <c r="L44" s="153" t="s">
        <v>2618</v>
      </c>
      <c r="M44" s="170" t="s">
        <v>2541</v>
      </c>
      <c r="N44" s="98" t="s">
        <v>2449</v>
      </c>
      <c r="O44" s="152" t="s">
        <v>2450</v>
      </c>
      <c r="P44" s="177"/>
      <c r="Q44" s="169">
        <v>44405.596435185187</v>
      </c>
    </row>
    <row r="45" spans="1:17" s="131" customFormat="1" ht="18" x14ac:dyDescent="0.25">
      <c r="A45" s="152" t="str">
        <f>VLOOKUP(E45,'LISTADO ATM'!$A$2:$C$902,3,0)</f>
        <v>DISTRITO NACIONAL</v>
      </c>
      <c r="B45" s="118">
        <v>3335970100</v>
      </c>
      <c r="C45" s="99">
        <v>44405.507928240739</v>
      </c>
      <c r="D45" s="99" t="s">
        <v>2445</v>
      </c>
      <c r="E45" s="147">
        <v>976</v>
      </c>
      <c r="F45" s="152" t="str">
        <f>VLOOKUP(E45,VIP!$A$2:$O14761,2,0)</f>
        <v>DRBR24W</v>
      </c>
      <c r="G45" s="152" t="str">
        <f>VLOOKUP(E45,'LISTADO ATM'!$A$2:$B$901,2,0)</f>
        <v xml:space="preserve">ATM Oficina Diamond Plaza I </v>
      </c>
      <c r="H45" s="152" t="str">
        <f>VLOOKUP(E45,VIP!$A$2:$O19722,7,FALSE)</f>
        <v>Si</v>
      </c>
      <c r="I45" s="152" t="str">
        <f>VLOOKUP(E45,VIP!$A$2:$O11687,8,FALSE)</f>
        <v>Si</v>
      </c>
      <c r="J45" s="152" t="str">
        <f>VLOOKUP(E45,VIP!$A$2:$O11637,8,FALSE)</f>
        <v>Si</v>
      </c>
      <c r="K45" s="152" t="str">
        <f>VLOOKUP(E45,VIP!$A$2:$O15211,6,0)</f>
        <v>NO</v>
      </c>
      <c r="L45" s="153" t="s">
        <v>2618</v>
      </c>
      <c r="M45" s="170" t="s">
        <v>2541</v>
      </c>
      <c r="N45" s="98" t="s">
        <v>2449</v>
      </c>
      <c r="O45" s="152" t="s">
        <v>2450</v>
      </c>
      <c r="P45" s="177"/>
      <c r="Q45" s="227">
        <v>44405.54583333333</v>
      </c>
    </row>
    <row r="46" spans="1:17" s="131" customFormat="1" ht="18" x14ac:dyDescent="0.25">
      <c r="A46" s="152" t="str">
        <f>VLOOKUP(E46,'LISTADO ATM'!$A$2:$C$902,3,0)</f>
        <v>DISTRITO NACIONAL</v>
      </c>
      <c r="B46" s="118">
        <v>3335970105</v>
      </c>
      <c r="C46" s="99">
        <v>44405.509386574071</v>
      </c>
      <c r="D46" s="99" t="s">
        <v>2465</v>
      </c>
      <c r="E46" s="147">
        <v>946</v>
      </c>
      <c r="F46" s="152" t="str">
        <f>VLOOKUP(E46,VIP!$A$2:$O14760,2,0)</f>
        <v>DRBR24R</v>
      </c>
      <c r="G46" s="152" t="str">
        <f>VLOOKUP(E46,'LISTADO ATM'!$A$2:$B$901,2,0)</f>
        <v xml:space="preserve">ATM Oficina Núñez de Cáceres I </v>
      </c>
      <c r="H46" s="152" t="str">
        <f>VLOOKUP(E46,VIP!$A$2:$O19721,7,FALSE)</f>
        <v>Si</v>
      </c>
      <c r="I46" s="152" t="str">
        <f>VLOOKUP(E46,VIP!$A$2:$O11686,8,FALSE)</f>
        <v>Si</v>
      </c>
      <c r="J46" s="152" t="str">
        <f>VLOOKUP(E46,VIP!$A$2:$O11636,8,FALSE)</f>
        <v>Si</v>
      </c>
      <c r="K46" s="152" t="str">
        <f>VLOOKUP(E46,VIP!$A$2:$O15210,6,0)</f>
        <v>NO</v>
      </c>
      <c r="L46" s="153" t="s">
        <v>2618</v>
      </c>
      <c r="M46" s="170" t="s">
        <v>2541</v>
      </c>
      <c r="N46" s="226" t="s">
        <v>2610</v>
      </c>
      <c r="O46" s="152" t="s">
        <v>2466</v>
      </c>
      <c r="P46" s="152"/>
      <c r="Q46" s="169">
        <v>44405.596435185187</v>
      </c>
    </row>
    <row r="47" spans="1:17" s="131" customFormat="1" ht="18" x14ac:dyDescent="0.25">
      <c r="A47" s="152" t="str">
        <f>VLOOKUP(E47,'LISTADO ATM'!$A$2:$C$902,3,0)</f>
        <v>NORTE</v>
      </c>
      <c r="B47" s="118">
        <v>3335969250</v>
      </c>
      <c r="C47" s="99">
        <v>44404.742048611108</v>
      </c>
      <c r="D47" s="99" t="s">
        <v>2591</v>
      </c>
      <c r="E47" s="147">
        <v>388</v>
      </c>
      <c r="F47" s="152" t="str">
        <f>VLOOKUP(E47,VIP!$A$2:$O14732,2,0)</f>
        <v>DRBR388</v>
      </c>
      <c r="G47" s="152" t="str">
        <f>VLOOKUP(E47,'LISTADO ATM'!$A$2:$B$901,2,0)</f>
        <v xml:space="preserve">ATM Multicentro La Sirena Puerto Plata </v>
      </c>
      <c r="H47" s="152" t="str">
        <f>VLOOKUP(E47,VIP!$A$2:$O19693,7,FALSE)</f>
        <v>Si</v>
      </c>
      <c r="I47" s="152" t="str">
        <f>VLOOKUP(E47,VIP!$A$2:$O11658,8,FALSE)</f>
        <v>Si</v>
      </c>
      <c r="J47" s="152" t="str">
        <f>VLOOKUP(E47,VIP!$A$2:$O11608,8,FALSE)</f>
        <v>Si</v>
      </c>
      <c r="K47" s="152" t="str">
        <f>VLOOKUP(E47,VIP!$A$2:$O15182,6,0)</f>
        <v>NO</v>
      </c>
      <c r="L47" s="153" t="s">
        <v>2556</v>
      </c>
      <c r="M47" s="170" t="s">
        <v>2541</v>
      </c>
      <c r="N47" s="226" t="s">
        <v>2610</v>
      </c>
      <c r="O47" s="152" t="s">
        <v>2593</v>
      </c>
      <c r="P47" s="152"/>
      <c r="Q47" s="227">
        <v>44405.541666666664</v>
      </c>
    </row>
    <row r="48" spans="1:17" s="131" customFormat="1" ht="18" x14ac:dyDescent="0.25">
      <c r="A48" s="152" t="str">
        <f>VLOOKUP(E48,'LISTADO ATM'!$A$2:$C$902,3,0)</f>
        <v>DISTRITO NACIONAL</v>
      </c>
      <c r="B48" s="118">
        <v>3335969253</v>
      </c>
      <c r="C48" s="99">
        <v>44404.74417824074</v>
      </c>
      <c r="D48" s="99" t="s">
        <v>2445</v>
      </c>
      <c r="E48" s="147">
        <v>162</v>
      </c>
      <c r="F48" s="152" t="str">
        <f>VLOOKUP(E48,VIP!$A$2:$O14731,2,0)</f>
        <v>DRBR162</v>
      </c>
      <c r="G48" s="152" t="str">
        <f>VLOOKUP(E48,'LISTADO ATM'!$A$2:$B$901,2,0)</f>
        <v xml:space="preserve">ATM Oficina Tiradentes I </v>
      </c>
      <c r="H48" s="152" t="str">
        <f>VLOOKUP(E48,VIP!$A$2:$O19692,7,FALSE)</f>
        <v>Si</v>
      </c>
      <c r="I48" s="152" t="str">
        <f>VLOOKUP(E48,VIP!$A$2:$O11657,8,FALSE)</f>
        <v>Si</v>
      </c>
      <c r="J48" s="152" t="str">
        <f>VLOOKUP(E48,VIP!$A$2:$O11607,8,FALSE)</f>
        <v>Si</v>
      </c>
      <c r="K48" s="152" t="str">
        <f>VLOOKUP(E48,VIP!$A$2:$O15181,6,0)</f>
        <v>NO</v>
      </c>
      <c r="L48" s="153" t="s">
        <v>2556</v>
      </c>
      <c r="M48" s="170" t="s">
        <v>2541</v>
      </c>
      <c r="N48" s="98" t="s">
        <v>2449</v>
      </c>
      <c r="O48" s="152" t="s">
        <v>2450</v>
      </c>
      <c r="P48" s="177"/>
      <c r="Q48" s="169">
        <v>44405.596435185187</v>
      </c>
    </row>
    <row r="49" spans="1:17" s="131" customFormat="1" ht="18" x14ac:dyDescent="0.25">
      <c r="A49" s="152" t="str">
        <f>VLOOKUP(E49,'LISTADO ATM'!$A$2:$C$902,3,0)</f>
        <v>DISTRITO NACIONAL</v>
      </c>
      <c r="B49" s="118">
        <v>3335969767</v>
      </c>
      <c r="C49" s="99">
        <v>44405.423414351855</v>
      </c>
      <c r="D49" s="99" t="s">
        <v>2465</v>
      </c>
      <c r="E49" s="147">
        <v>979</v>
      </c>
      <c r="F49" s="152" t="str">
        <f>VLOOKUP(E49,VIP!$A$2:$O14733,2,0)</f>
        <v>DRBR979</v>
      </c>
      <c r="G49" s="152" t="str">
        <f>VLOOKUP(E49,'LISTADO ATM'!$A$2:$B$901,2,0)</f>
        <v xml:space="preserve">ATM Oficina Luperón I </v>
      </c>
      <c r="H49" s="152" t="str">
        <f>VLOOKUP(E49,VIP!$A$2:$O19694,7,FALSE)</f>
        <v>Si</v>
      </c>
      <c r="I49" s="152" t="str">
        <f>VLOOKUP(E49,VIP!$A$2:$O11659,8,FALSE)</f>
        <v>Si</v>
      </c>
      <c r="J49" s="152" t="str">
        <f>VLOOKUP(E49,VIP!$A$2:$O11609,8,FALSE)</f>
        <v>Si</v>
      </c>
      <c r="K49" s="152" t="str">
        <f>VLOOKUP(E49,VIP!$A$2:$O15183,6,0)</f>
        <v>NO</v>
      </c>
      <c r="L49" s="153" t="s">
        <v>2556</v>
      </c>
      <c r="M49" s="170" t="s">
        <v>2541</v>
      </c>
      <c r="N49" s="226" t="s">
        <v>2610</v>
      </c>
      <c r="O49" s="152" t="s">
        <v>2466</v>
      </c>
      <c r="P49" s="177"/>
      <c r="Q49" s="169">
        <v>44405.596435185187</v>
      </c>
    </row>
    <row r="50" spans="1:17" s="131" customFormat="1" ht="18" x14ac:dyDescent="0.25">
      <c r="A50" s="152" t="str">
        <f>VLOOKUP(E50,'LISTADO ATM'!$A$2:$C$902,3,0)</f>
        <v>DISTRITO NACIONAL</v>
      </c>
      <c r="B50" s="118">
        <v>3335965895</v>
      </c>
      <c r="C50" s="99">
        <v>44401.695405092592</v>
      </c>
      <c r="D50" s="99" t="s">
        <v>2465</v>
      </c>
      <c r="E50" s="147">
        <v>567</v>
      </c>
      <c r="F50" s="152" t="str">
        <f>VLOOKUP(E50,VIP!$A$2:$O14646,2,0)</f>
        <v>DRBR015</v>
      </c>
      <c r="G50" s="152" t="str">
        <f>VLOOKUP(E50,'LISTADO ATM'!$A$2:$B$901,2,0)</f>
        <v xml:space="preserve">ATM Oficina Máximo Gómez </v>
      </c>
      <c r="H50" s="152" t="str">
        <f>VLOOKUP(E50,VIP!$A$2:$O19607,7,FALSE)</f>
        <v>Si</v>
      </c>
      <c r="I50" s="152" t="str">
        <f>VLOOKUP(E50,VIP!$A$2:$O11572,8,FALSE)</f>
        <v>Si</v>
      </c>
      <c r="J50" s="152" t="str">
        <f>VLOOKUP(E50,VIP!$A$2:$O11522,8,FALSE)</f>
        <v>Si</v>
      </c>
      <c r="K50" s="152" t="str">
        <f>VLOOKUP(E50,VIP!$A$2:$O15096,6,0)</f>
        <v>NO</v>
      </c>
      <c r="L50" s="153" t="s">
        <v>2438</v>
      </c>
      <c r="M50" s="170" t="s">
        <v>2541</v>
      </c>
      <c r="N50" s="226" t="s">
        <v>2610</v>
      </c>
      <c r="O50" s="152" t="s">
        <v>2466</v>
      </c>
      <c r="P50" s="177"/>
      <c r="Q50" s="169">
        <v>44405.424525462964</v>
      </c>
    </row>
    <row r="51" spans="1:17" s="131" customFormat="1" ht="18" x14ac:dyDescent="0.25">
      <c r="A51" s="152" t="str">
        <f>VLOOKUP(E51,'LISTADO ATM'!$A$2:$C$902,3,0)</f>
        <v>ESTE</v>
      </c>
      <c r="B51" s="118">
        <v>3335965999</v>
      </c>
      <c r="C51" s="99">
        <v>44402.253136574072</v>
      </c>
      <c r="D51" s="99" t="s">
        <v>2445</v>
      </c>
      <c r="E51" s="147">
        <v>368</v>
      </c>
      <c r="F51" s="152" t="str">
        <f>VLOOKUP(E51,VIP!$A$2:$O14596,2,0)</f>
        <v xml:space="preserve">DRBR368 </v>
      </c>
      <c r="G51" s="152" t="str">
        <f>VLOOKUP(E51,'LISTADO ATM'!$A$2:$B$901,2,0)</f>
        <v>ATM Ayuntamiento Peralvillo</v>
      </c>
      <c r="H51" s="152" t="str">
        <f>VLOOKUP(E51,VIP!$A$2:$O19557,7,FALSE)</f>
        <v>N/A</v>
      </c>
      <c r="I51" s="152" t="str">
        <f>VLOOKUP(E51,VIP!$A$2:$O11522,8,FALSE)</f>
        <v>N/A</v>
      </c>
      <c r="J51" s="152" t="str">
        <f>VLOOKUP(E51,VIP!$A$2:$O11472,8,FALSE)</f>
        <v>N/A</v>
      </c>
      <c r="K51" s="152" t="str">
        <f>VLOOKUP(E51,VIP!$A$2:$O15046,6,0)</f>
        <v>N/A</v>
      </c>
      <c r="L51" s="153" t="s">
        <v>2438</v>
      </c>
      <c r="M51" s="170" t="s">
        <v>2541</v>
      </c>
      <c r="N51" s="226" t="s">
        <v>2610</v>
      </c>
      <c r="O51" s="152" t="s">
        <v>2450</v>
      </c>
      <c r="P51" s="177"/>
      <c r="Q51" s="227">
        <v>44405.684027777781</v>
      </c>
    </row>
    <row r="52" spans="1:17" s="131" customFormat="1" ht="18" x14ac:dyDescent="0.25">
      <c r="A52" s="152" t="str">
        <f>VLOOKUP(E52,'LISTADO ATM'!$A$2:$C$902,3,0)</f>
        <v>DISTRITO NACIONAL</v>
      </c>
      <c r="B52" s="118">
        <v>3335967755</v>
      </c>
      <c r="C52" s="99">
        <v>44403.76226851852</v>
      </c>
      <c r="D52" s="99" t="s">
        <v>2445</v>
      </c>
      <c r="E52" s="147">
        <v>927</v>
      </c>
      <c r="F52" s="152" t="str">
        <f>VLOOKUP(E52,VIP!$A$2:$O14686,2,0)</f>
        <v>DRBR927</v>
      </c>
      <c r="G52" s="152" t="str">
        <f>VLOOKUP(E52,'LISTADO ATM'!$A$2:$B$901,2,0)</f>
        <v>ATM S/M Bravo La Esperilla</v>
      </c>
      <c r="H52" s="152" t="str">
        <f>VLOOKUP(E52,VIP!$A$2:$O19647,7,FALSE)</f>
        <v>Si</v>
      </c>
      <c r="I52" s="152" t="str">
        <f>VLOOKUP(E52,VIP!$A$2:$O11612,8,FALSE)</f>
        <v>Si</v>
      </c>
      <c r="J52" s="152" t="str">
        <f>VLOOKUP(E52,VIP!$A$2:$O11562,8,FALSE)</f>
        <v>Si</v>
      </c>
      <c r="K52" s="152" t="str">
        <f>VLOOKUP(E52,VIP!$A$2:$O15136,6,0)</f>
        <v>NO</v>
      </c>
      <c r="L52" s="153" t="s">
        <v>2438</v>
      </c>
      <c r="M52" s="170" t="s">
        <v>2541</v>
      </c>
      <c r="N52" s="98" t="s">
        <v>2449</v>
      </c>
      <c r="O52" s="152" t="s">
        <v>2450</v>
      </c>
      <c r="P52" s="177"/>
      <c r="Q52" s="169">
        <v>44405.596435185187</v>
      </c>
    </row>
    <row r="53" spans="1:17" s="131" customFormat="1" ht="18" x14ac:dyDescent="0.25">
      <c r="A53" s="152" t="str">
        <f>VLOOKUP(E53,'LISTADO ATM'!$A$2:$C$902,3,0)</f>
        <v>DISTRITO NACIONAL</v>
      </c>
      <c r="B53" s="118">
        <v>3335967760</v>
      </c>
      <c r="C53" s="99">
        <v>44403.766469907408</v>
      </c>
      <c r="D53" s="99" t="s">
        <v>2445</v>
      </c>
      <c r="E53" s="147">
        <v>938</v>
      </c>
      <c r="F53" s="152" t="str">
        <f>VLOOKUP(E53,VIP!$A$2:$O14682,2,0)</f>
        <v>DRBR938</v>
      </c>
      <c r="G53" s="152" t="str">
        <f>VLOOKUP(E53,'LISTADO ATM'!$A$2:$B$901,2,0)</f>
        <v xml:space="preserve">ATM Autobanco Oficina Filadelfia Plaza </v>
      </c>
      <c r="H53" s="152" t="str">
        <f>VLOOKUP(E53,VIP!$A$2:$O19643,7,FALSE)</f>
        <v>Si</v>
      </c>
      <c r="I53" s="152" t="str">
        <f>VLOOKUP(E53,VIP!$A$2:$O11608,8,FALSE)</f>
        <v>Si</v>
      </c>
      <c r="J53" s="152" t="str">
        <f>VLOOKUP(E53,VIP!$A$2:$O11558,8,FALSE)</f>
        <v>Si</v>
      </c>
      <c r="K53" s="152" t="str">
        <f>VLOOKUP(E53,VIP!$A$2:$O15132,6,0)</f>
        <v>NO</v>
      </c>
      <c r="L53" s="153" t="s">
        <v>2438</v>
      </c>
      <c r="M53" s="170" t="s">
        <v>2541</v>
      </c>
      <c r="N53" s="98" t="s">
        <v>2449</v>
      </c>
      <c r="O53" s="152" t="s">
        <v>2450</v>
      </c>
      <c r="P53" s="152"/>
      <c r="Q53" s="169">
        <v>44405.424525462964</v>
      </c>
    </row>
    <row r="54" spans="1:17" s="131" customFormat="1" ht="18" x14ac:dyDescent="0.25">
      <c r="A54" s="152" t="str">
        <f>VLOOKUP(E54,'LISTADO ATM'!$A$2:$C$902,3,0)</f>
        <v>DISTRITO NACIONAL</v>
      </c>
      <c r="B54" s="118">
        <v>3335968272</v>
      </c>
      <c r="C54" s="99">
        <v>44404.429780092592</v>
      </c>
      <c r="D54" s="99" t="s">
        <v>2445</v>
      </c>
      <c r="E54" s="147">
        <v>559</v>
      </c>
      <c r="F54" s="152" t="str">
        <f>VLOOKUP(E54,VIP!$A$2:$O14729,2,0)</f>
        <v>DRBR559</v>
      </c>
      <c r="G54" s="152" t="str">
        <f>VLOOKUP(E54,'LISTADO ATM'!$A$2:$B$901,2,0)</f>
        <v xml:space="preserve">ATM UNP Metro I </v>
      </c>
      <c r="H54" s="152" t="str">
        <f>VLOOKUP(E54,VIP!$A$2:$O19690,7,FALSE)</f>
        <v>Si</v>
      </c>
      <c r="I54" s="152" t="str">
        <f>VLOOKUP(E54,VIP!$A$2:$O11655,8,FALSE)</f>
        <v>Si</v>
      </c>
      <c r="J54" s="152" t="str">
        <f>VLOOKUP(E54,VIP!$A$2:$O11605,8,FALSE)</f>
        <v>Si</v>
      </c>
      <c r="K54" s="152" t="str">
        <f>VLOOKUP(E54,VIP!$A$2:$O15179,6,0)</f>
        <v>SI</v>
      </c>
      <c r="L54" s="153" t="s">
        <v>2438</v>
      </c>
      <c r="M54" s="170" t="s">
        <v>2541</v>
      </c>
      <c r="N54" s="98" t="s">
        <v>2449</v>
      </c>
      <c r="O54" s="152" t="s">
        <v>2450</v>
      </c>
      <c r="P54" s="152"/>
      <c r="Q54" s="169">
        <v>44405.596435185187</v>
      </c>
    </row>
    <row r="55" spans="1:17" s="131" customFormat="1" ht="18" x14ac:dyDescent="0.25">
      <c r="A55" s="152" t="str">
        <f>VLOOKUP(E55,'LISTADO ATM'!$A$2:$C$902,3,0)</f>
        <v>NORTE</v>
      </c>
      <c r="B55" s="118">
        <v>3335969205</v>
      </c>
      <c r="C55" s="99">
        <v>44404.710231481484</v>
      </c>
      <c r="D55" s="99" t="s">
        <v>2591</v>
      </c>
      <c r="E55" s="147">
        <v>413</v>
      </c>
      <c r="F55" s="152" t="str">
        <f>VLOOKUP(E55,VIP!$A$2:$O14737,2,0)</f>
        <v>DRBR413</v>
      </c>
      <c r="G55" s="152" t="str">
        <f>VLOOKUP(E55,'LISTADO ATM'!$A$2:$B$901,2,0)</f>
        <v xml:space="preserve">ATM UNP Las Galeras Samaná </v>
      </c>
      <c r="H55" s="152" t="str">
        <f>VLOOKUP(E55,VIP!$A$2:$O19698,7,FALSE)</f>
        <v>Si</v>
      </c>
      <c r="I55" s="152" t="str">
        <f>VLOOKUP(E55,VIP!$A$2:$O11663,8,FALSE)</f>
        <v>Si</v>
      </c>
      <c r="J55" s="152" t="str">
        <f>VLOOKUP(E55,VIP!$A$2:$O11613,8,FALSE)</f>
        <v>Si</v>
      </c>
      <c r="K55" s="152" t="str">
        <f>VLOOKUP(E55,VIP!$A$2:$O15187,6,0)</f>
        <v>NO</v>
      </c>
      <c r="L55" s="153" t="s">
        <v>2438</v>
      </c>
      <c r="M55" s="170" t="s">
        <v>2541</v>
      </c>
      <c r="N55" s="226" t="s">
        <v>2610</v>
      </c>
      <c r="O55" s="152" t="s">
        <v>2593</v>
      </c>
      <c r="P55" s="152"/>
      <c r="Q55" s="227">
        <v>44405.775694444441</v>
      </c>
    </row>
    <row r="56" spans="1:17" s="131" customFormat="1" ht="18" x14ac:dyDescent="0.25">
      <c r="A56" s="152" t="str">
        <f>VLOOKUP(E56,'LISTADO ATM'!$A$2:$C$902,3,0)</f>
        <v>ESTE</v>
      </c>
      <c r="B56" s="118">
        <v>3335969222</v>
      </c>
      <c r="C56" s="99">
        <v>44404.715995370374</v>
      </c>
      <c r="D56" s="99" t="s">
        <v>2465</v>
      </c>
      <c r="E56" s="147">
        <v>609</v>
      </c>
      <c r="F56" s="152" t="str">
        <f>VLOOKUP(E56,VIP!$A$2:$O14735,2,0)</f>
        <v>DRBR120</v>
      </c>
      <c r="G56" s="152" t="str">
        <f>VLOOKUP(E56,'LISTADO ATM'!$A$2:$B$901,2,0)</f>
        <v xml:space="preserve">ATM S/M Jumbo (San Pedro) </v>
      </c>
      <c r="H56" s="152" t="str">
        <f>VLOOKUP(E56,VIP!$A$2:$O19696,7,FALSE)</f>
        <v>Si</v>
      </c>
      <c r="I56" s="152" t="str">
        <f>VLOOKUP(E56,VIP!$A$2:$O11661,8,FALSE)</f>
        <v>Si</v>
      </c>
      <c r="J56" s="152" t="str">
        <f>VLOOKUP(E56,VIP!$A$2:$O11611,8,FALSE)</f>
        <v>Si</v>
      </c>
      <c r="K56" s="152" t="str">
        <f>VLOOKUP(E56,VIP!$A$2:$O15185,6,0)</f>
        <v>NO</v>
      </c>
      <c r="L56" s="153" t="s">
        <v>2438</v>
      </c>
      <c r="M56" s="170" t="s">
        <v>2541</v>
      </c>
      <c r="N56" s="170" t="s">
        <v>2610</v>
      </c>
      <c r="O56" s="152" t="s">
        <v>2466</v>
      </c>
      <c r="P56" s="152"/>
      <c r="Q56" s="169">
        <v>44405.424525462964</v>
      </c>
    </row>
    <row r="57" spans="1:17" ht="18" x14ac:dyDescent="0.25">
      <c r="A57" s="152" t="str">
        <f>VLOOKUP(E57,'LISTADO ATM'!$A$2:$C$902,3,0)</f>
        <v>NORTE</v>
      </c>
      <c r="B57" s="118">
        <v>3335969241</v>
      </c>
      <c r="C57" s="99">
        <v>44404.732372685183</v>
      </c>
      <c r="D57" s="99" t="s">
        <v>2465</v>
      </c>
      <c r="E57" s="147">
        <v>888</v>
      </c>
      <c r="F57" s="152" t="str">
        <f>VLOOKUP(E57,VIP!$A$2:$O14733,2,0)</f>
        <v>DRBR888</v>
      </c>
      <c r="G57" s="152" t="str">
        <f>VLOOKUP(E57,'LISTADO ATM'!$A$2:$B$901,2,0)</f>
        <v>ATM Oficina galeria 56 II (SFM)</v>
      </c>
      <c r="H57" s="152" t="str">
        <f>VLOOKUP(E57,VIP!$A$2:$O19694,7,FALSE)</f>
        <v>Si</v>
      </c>
      <c r="I57" s="152" t="str">
        <f>VLOOKUP(E57,VIP!$A$2:$O11659,8,FALSE)</f>
        <v>Si</v>
      </c>
      <c r="J57" s="152" t="str">
        <f>VLOOKUP(E57,VIP!$A$2:$O11609,8,FALSE)</f>
        <v>Si</v>
      </c>
      <c r="K57" s="152" t="str">
        <f>VLOOKUP(E57,VIP!$A$2:$O15183,6,0)</f>
        <v>SI</v>
      </c>
      <c r="L57" s="153" t="s">
        <v>2438</v>
      </c>
      <c r="M57" s="170" t="s">
        <v>2541</v>
      </c>
      <c r="N57" s="226" t="s">
        <v>2610</v>
      </c>
      <c r="O57" s="152" t="s">
        <v>2466</v>
      </c>
      <c r="P57" s="152"/>
      <c r="Q57" s="169">
        <v>44405.424525462964</v>
      </c>
    </row>
    <row r="58" spans="1:17" ht="18" x14ac:dyDescent="0.25">
      <c r="A58" s="152" t="str">
        <f>VLOOKUP(E58,'LISTADO ATM'!$A$2:$C$902,3,0)</f>
        <v>SUR</v>
      </c>
      <c r="B58" s="118">
        <v>3335969346</v>
      </c>
      <c r="C58" s="99">
        <v>44404.926759259259</v>
      </c>
      <c r="D58" s="99" t="s">
        <v>2465</v>
      </c>
      <c r="E58" s="147">
        <v>766</v>
      </c>
      <c r="F58" s="152" t="str">
        <f>VLOOKUP(E58,VIP!$A$2:$O14731,2,0)</f>
        <v>DRBR440</v>
      </c>
      <c r="G58" s="152" t="str">
        <f>VLOOKUP(E58,'LISTADO ATM'!$A$2:$B$901,2,0)</f>
        <v xml:space="preserve">ATM Oficina Azua II </v>
      </c>
      <c r="H58" s="152" t="str">
        <f>VLOOKUP(E58,VIP!$A$2:$O19692,7,FALSE)</f>
        <v>Si</v>
      </c>
      <c r="I58" s="152" t="str">
        <f>VLOOKUP(E58,VIP!$A$2:$O11657,8,FALSE)</f>
        <v>Si</v>
      </c>
      <c r="J58" s="152" t="str">
        <f>VLOOKUP(E58,VIP!$A$2:$O11607,8,FALSE)</f>
        <v>Si</v>
      </c>
      <c r="K58" s="152" t="str">
        <f>VLOOKUP(E58,VIP!$A$2:$O15181,6,0)</f>
        <v>SI</v>
      </c>
      <c r="L58" s="153" t="s">
        <v>2438</v>
      </c>
      <c r="M58" s="170" t="s">
        <v>2541</v>
      </c>
      <c r="N58" s="226" t="s">
        <v>2610</v>
      </c>
      <c r="O58" s="152" t="s">
        <v>2466</v>
      </c>
      <c r="P58" s="152"/>
      <c r="Q58" s="169">
        <v>44405.596435185187</v>
      </c>
    </row>
    <row r="59" spans="1:17" s="131" customFormat="1" ht="18" x14ac:dyDescent="0.25">
      <c r="A59" s="152" t="str">
        <f>VLOOKUP(E59,'LISTADO ATM'!$A$2:$C$902,3,0)</f>
        <v>DISTRITO NACIONAL</v>
      </c>
      <c r="B59" s="118">
        <v>3335969358</v>
      </c>
      <c r="C59" s="99">
        <v>44404.986620370371</v>
      </c>
      <c r="D59" s="99" t="s">
        <v>2445</v>
      </c>
      <c r="E59" s="147">
        <v>536</v>
      </c>
      <c r="F59" s="152" t="str">
        <f>VLOOKUP(E59,VIP!$A$2:$O14750,2,0)</f>
        <v>DRBR509</v>
      </c>
      <c r="G59" s="152" t="str">
        <f>VLOOKUP(E59,'LISTADO ATM'!$A$2:$B$901,2,0)</f>
        <v xml:space="preserve">ATM Super Lama San Isidro </v>
      </c>
      <c r="H59" s="152" t="str">
        <f>VLOOKUP(E59,VIP!$A$2:$O19711,7,FALSE)</f>
        <v>Si</v>
      </c>
      <c r="I59" s="152" t="str">
        <f>VLOOKUP(E59,VIP!$A$2:$O11676,8,FALSE)</f>
        <v>Si</v>
      </c>
      <c r="J59" s="152" t="str">
        <f>VLOOKUP(E59,VIP!$A$2:$O11626,8,FALSE)</f>
        <v>Si</v>
      </c>
      <c r="K59" s="152" t="str">
        <f>VLOOKUP(E59,VIP!$A$2:$O15200,6,0)</f>
        <v>NO</v>
      </c>
      <c r="L59" s="153" t="s">
        <v>2438</v>
      </c>
      <c r="M59" s="170" t="s">
        <v>2541</v>
      </c>
      <c r="N59" s="170" t="s">
        <v>2610</v>
      </c>
      <c r="O59" s="152" t="s">
        <v>2450</v>
      </c>
      <c r="P59" s="152"/>
      <c r="Q59" s="169" t="s">
        <v>2438</v>
      </c>
    </row>
    <row r="60" spans="1:17" ht="18" x14ac:dyDescent="0.25">
      <c r="A60" s="152" t="str">
        <f>VLOOKUP(E60,'LISTADO ATM'!$A$2:$C$902,3,0)</f>
        <v>SUR</v>
      </c>
      <c r="B60" s="118">
        <v>3335969370</v>
      </c>
      <c r="C60" s="99">
        <v>44405.168796296297</v>
      </c>
      <c r="D60" s="99" t="s">
        <v>2465</v>
      </c>
      <c r="E60" s="147">
        <v>537</v>
      </c>
      <c r="F60" s="152" t="str">
        <f>VLOOKUP(E60,VIP!$A$2:$O14732,2,0)</f>
        <v>DRBR537</v>
      </c>
      <c r="G60" s="152" t="str">
        <f>VLOOKUP(E60,'LISTADO ATM'!$A$2:$B$901,2,0)</f>
        <v xml:space="preserve">ATM Estación Texaco Enriquillo (Barahona) </v>
      </c>
      <c r="H60" s="152" t="str">
        <f>VLOOKUP(E60,VIP!$A$2:$O19693,7,FALSE)</f>
        <v>Si</v>
      </c>
      <c r="I60" s="152" t="str">
        <f>VLOOKUP(E60,VIP!$A$2:$O11658,8,FALSE)</f>
        <v>Si</v>
      </c>
      <c r="J60" s="152" t="str">
        <f>VLOOKUP(E60,VIP!$A$2:$O11608,8,FALSE)</f>
        <v>Si</v>
      </c>
      <c r="K60" s="152" t="str">
        <f>VLOOKUP(E60,VIP!$A$2:$O15182,6,0)</f>
        <v>NO</v>
      </c>
      <c r="L60" s="153" t="s">
        <v>2438</v>
      </c>
      <c r="M60" s="170" t="s">
        <v>2541</v>
      </c>
      <c r="N60" s="226" t="s">
        <v>2610</v>
      </c>
      <c r="O60" s="152" t="s">
        <v>2466</v>
      </c>
      <c r="P60" s="152"/>
      <c r="Q60" s="169">
        <v>44405.596435185187</v>
      </c>
    </row>
    <row r="61" spans="1:17" s="131" customFormat="1" ht="18" x14ac:dyDescent="0.25">
      <c r="A61" s="152" t="str">
        <f>VLOOKUP(E61,'LISTADO ATM'!$A$2:$C$902,3,0)</f>
        <v>DISTRITO NACIONAL</v>
      </c>
      <c r="B61" s="118">
        <v>3335969463</v>
      </c>
      <c r="C61" s="99">
        <v>44405.349699074075</v>
      </c>
      <c r="D61" s="99" t="s">
        <v>2445</v>
      </c>
      <c r="E61" s="147">
        <v>988</v>
      </c>
      <c r="F61" s="152" t="str">
        <f>VLOOKUP(E61,VIP!$A$2:$O14734,2,0)</f>
        <v>DRBR988</v>
      </c>
      <c r="G61" s="152" t="str">
        <f>VLOOKUP(E61,'LISTADO ATM'!$A$2:$B$901,2,0)</f>
        <v xml:space="preserve">ATM Estación Sigma 27 de Febrero </v>
      </c>
      <c r="H61" s="152" t="str">
        <f>VLOOKUP(E61,VIP!$A$2:$O19695,7,FALSE)</f>
        <v>Si</v>
      </c>
      <c r="I61" s="152" t="str">
        <f>VLOOKUP(E61,VIP!$A$2:$O11660,8,FALSE)</f>
        <v>Si</v>
      </c>
      <c r="J61" s="152" t="str">
        <f>VLOOKUP(E61,VIP!$A$2:$O11610,8,FALSE)</f>
        <v>Si</v>
      </c>
      <c r="K61" s="152" t="str">
        <f>VLOOKUP(E61,VIP!$A$2:$O15184,6,0)</f>
        <v>NO</v>
      </c>
      <c r="L61" s="153" t="s">
        <v>2438</v>
      </c>
      <c r="M61" s="170" t="s">
        <v>2541</v>
      </c>
      <c r="N61" s="98" t="s">
        <v>2449</v>
      </c>
      <c r="O61" s="152" t="s">
        <v>2450</v>
      </c>
      <c r="P61" s="152"/>
      <c r="Q61" s="169">
        <v>44405.596435185187</v>
      </c>
    </row>
    <row r="62" spans="1:17" ht="18" x14ac:dyDescent="0.25">
      <c r="A62" s="152" t="str">
        <f>VLOOKUP(E62,'LISTADO ATM'!$A$2:$C$902,3,0)</f>
        <v>DISTRITO NACIONAL</v>
      </c>
      <c r="B62" s="118">
        <v>3335969509</v>
      </c>
      <c r="C62" s="99">
        <v>44405.363599537035</v>
      </c>
      <c r="D62" s="99" t="s">
        <v>2465</v>
      </c>
      <c r="E62" s="147">
        <v>745</v>
      </c>
      <c r="F62" s="152" t="str">
        <f>VLOOKUP(E62,VIP!$A$2:$O14742,2,0)</f>
        <v>DRBR027</v>
      </c>
      <c r="G62" s="152" t="str">
        <f>VLOOKUP(E62,'LISTADO ATM'!$A$2:$B$901,2,0)</f>
        <v xml:space="preserve">ATM Oficina Ave. Duarte </v>
      </c>
      <c r="H62" s="152" t="str">
        <f>VLOOKUP(E62,VIP!$A$2:$O19703,7,FALSE)</f>
        <v>No</v>
      </c>
      <c r="I62" s="152" t="str">
        <f>VLOOKUP(E62,VIP!$A$2:$O11668,8,FALSE)</f>
        <v>No</v>
      </c>
      <c r="J62" s="152" t="str">
        <f>VLOOKUP(E62,VIP!$A$2:$O11618,8,FALSE)</f>
        <v>No</v>
      </c>
      <c r="K62" s="152" t="str">
        <f>VLOOKUP(E62,VIP!$A$2:$O15192,6,0)</f>
        <v>NO</v>
      </c>
      <c r="L62" s="153" t="s">
        <v>2438</v>
      </c>
      <c r="M62" s="170" t="s">
        <v>2541</v>
      </c>
      <c r="N62" s="226" t="s">
        <v>2610</v>
      </c>
      <c r="O62" s="152" t="s">
        <v>2595</v>
      </c>
      <c r="P62" s="152"/>
      <c r="Q62" s="169">
        <v>44405.596435185187</v>
      </c>
    </row>
    <row r="63" spans="1:17" s="131" customFormat="1" ht="18" x14ac:dyDescent="0.25">
      <c r="A63" s="152" t="str">
        <f>VLOOKUP(E63,'LISTADO ATM'!$A$2:$C$902,3,0)</f>
        <v>SUR</v>
      </c>
      <c r="B63" s="118">
        <v>3335969520</v>
      </c>
      <c r="C63" s="99">
        <v>44405.36513888889</v>
      </c>
      <c r="D63" s="99" t="s">
        <v>2465</v>
      </c>
      <c r="E63" s="147">
        <v>962</v>
      </c>
      <c r="F63" s="152" t="str">
        <f>VLOOKUP(E63,VIP!$A$2:$O14741,2,0)</f>
        <v>DRBR962</v>
      </c>
      <c r="G63" s="152" t="str">
        <f>VLOOKUP(E63,'LISTADO ATM'!$A$2:$B$901,2,0)</f>
        <v xml:space="preserve">ATM Oficina Villa Ofelia II (San Juan) </v>
      </c>
      <c r="H63" s="152" t="str">
        <f>VLOOKUP(E63,VIP!$A$2:$O19702,7,FALSE)</f>
        <v>Si</v>
      </c>
      <c r="I63" s="152" t="str">
        <f>VLOOKUP(E63,VIP!$A$2:$O11667,8,FALSE)</f>
        <v>Si</v>
      </c>
      <c r="J63" s="152" t="str">
        <f>VLOOKUP(E63,VIP!$A$2:$O11617,8,FALSE)</f>
        <v>Si</v>
      </c>
      <c r="K63" s="152" t="str">
        <f>VLOOKUP(E63,VIP!$A$2:$O15191,6,0)</f>
        <v>NO</v>
      </c>
      <c r="L63" s="153" t="s">
        <v>2438</v>
      </c>
      <c r="M63" s="170" t="s">
        <v>2541</v>
      </c>
      <c r="N63" s="226" t="s">
        <v>2610</v>
      </c>
      <c r="O63" s="152" t="s">
        <v>2595</v>
      </c>
      <c r="P63" s="152"/>
      <c r="Q63" s="169">
        <v>44405.596435185187</v>
      </c>
    </row>
    <row r="64" spans="1:17" ht="18" x14ac:dyDescent="0.25">
      <c r="A64" s="152" t="str">
        <f>VLOOKUP(E64,'LISTADO ATM'!$A$2:$C$902,3,0)</f>
        <v>ESTE</v>
      </c>
      <c r="B64" s="118">
        <v>3335970030</v>
      </c>
      <c r="C64" s="99">
        <v>44405.489537037036</v>
      </c>
      <c r="D64" s="99" t="s">
        <v>2465</v>
      </c>
      <c r="E64" s="147">
        <v>345</v>
      </c>
      <c r="F64" s="152" t="str">
        <f>VLOOKUP(E64,VIP!$A$2:$O14767,2,0)</f>
        <v>DRBR345</v>
      </c>
      <c r="G64" s="152" t="str">
        <f>VLOOKUP(E64,'LISTADO ATM'!$A$2:$B$901,2,0)</f>
        <v>ATM Oficina Yamasá  II</v>
      </c>
      <c r="H64" s="152" t="str">
        <f>VLOOKUP(E64,VIP!$A$2:$O19728,7,FALSE)</f>
        <v>N/A</v>
      </c>
      <c r="I64" s="152" t="str">
        <f>VLOOKUP(E64,VIP!$A$2:$O11693,8,FALSE)</f>
        <v>N/A</v>
      </c>
      <c r="J64" s="152" t="str">
        <f>VLOOKUP(E64,VIP!$A$2:$O11643,8,FALSE)</f>
        <v>N/A</v>
      </c>
      <c r="K64" s="152" t="str">
        <f>VLOOKUP(E64,VIP!$A$2:$O15217,6,0)</f>
        <v>N/A</v>
      </c>
      <c r="L64" s="153" t="s">
        <v>2438</v>
      </c>
      <c r="M64" s="170" t="s">
        <v>2541</v>
      </c>
      <c r="N64" s="226" t="s">
        <v>2610</v>
      </c>
      <c r="O64" s="152" t="s">
        <v>2466</v>
      </c>
      <c r="P64" s="177"/>
      <c r="Q64" s="227">
        <v>44405.784722222219</v>
      </c>
    </row>
    <row r="65" spans="1:17" s="131" customFormat="1" ht="18" x14ac:dyDescent="0.25">
      <c r="A65" s="152" t="str">
        <f>VLOOKUP(E65,'LISTADO ATM'!$A$2:$C$902,3,0)</f>
        <v>DISTRITO NACIONAL</v>
      </c>
      <c r="B65" s="118">
        <v>3335968961</v>
      </c>
      <c r="C65" s="99">
        <v>44404.635613425926</v>
      </c>
      <c r="D65" s="99" t="s">
        <v>2177</v>
      </c>
      <c r="E65" s="147">
        <v>522</v>
      </c>
      <c r="F65" s="152" t="str">
        <f>VLOOKUP(E65,VIP!$A$2:$O14734,2,0)</f>
        <v>DRBR522</v>
      </c>
      <c r="G65" s="152" t="str">
        <f>VLOOKUP(E65,'LISTADO ATM'!$A$2:$B$901,2,0)</f>
        <v xml:space="preserve">ATM Oficina Galería 360 </v>
      </c>
      <c r="H65" s="152" t="str">
        <f>VLOOKUP(E65,VIP!$A$2:$O19695,7,FALSE)</f>
        <v>Si</v>
      </c>
      <c r="I65" s="152" t="str">
        <f>VLOOKUP(E65,VIP!$A$2:$O11660,8,FALSE)</f>
        <v>Si</v>
      </c>
      <c r="J65" s="152" t="str">
        <f>VLOOKUP(E65,VIP!$A$2:$O11610,8,FALSE)</f>
        <v>Si</v>
      </c>
      <c r="K65" s="152" t="str">
        <f>VLOOKUP(E65,VIP!$A$2:$O15184,6,0)</f>
        <v>SI</v>
      </c>
      <c r="L65" s="153" t="s">
        <v>2597</v>
      </c>
      <c r="M65" s="170" t="s">
        <v>2541</v>
      </c>
      <c r="N65" s="170" t="s">
        <v>2610</v>
      </c>
      <c r="O65" s="152" t="s">
        <v>2451</v>
      </c>
      <c r="P65" s="177"/>
      <c r="Q65" s="169">
        <v>44405.596435185187</v>
      </c>
    </row>
    <row r="66" spans="1:17" ht="18" x14ac:dyDescent="0.25">
      <c r="A66" s="152" t="str">
        <f>VLOOKUP(E66,'LISTADO ATM'!$A$2:$C$902,3,0)</f>
        <v>DISTRITO NACIONAL</v>
      </c>
      <c r="B66" s="118">
        <v>3335969735</v>
      </c>
      <c r="C66" s="99">
        <v>44405.415277777778</v>
      </c>
      <c r="D66" s="99" t="s">
        <v>2465</v>
      </c>
      <c r="E66" s="147">
        <v>231</v>
      </c>
      <c r="F66" s="152" t="str">
        <f>VLOOKUP(E66,VIP!$A$2:$O14747,2,0)</f>
        <v>DRBR231</v>
      </c>
      <c r="G66" s="152" t="str">
        <f>VLOOKUP(E66,'LISTADO ATM'!$A$2:$B$901,2,0)</f>
        <v xml:space="preserve">ATM Oficina Zona Oriental </v>
      </c>
      <c r="H66" s="152" t="str">
        <f>VLOOKUP(E66,VIP!$A$2:$O19708,7,FALSE)</f>
        <v>Si</v>
      </c>
      <c r="I66" s="152" t="str">
        <f>VLOOKUP(E66,VIP!$A$2:$O11673,8,FALSE)</f>
        <v>Si</v>
      </c>
      <c r="J66" s="152" t="str">
        <f>VLOOKUP(E66,VIP!$A$2:$O11623,8,FALSE)</f>
        <v>Si</v>
      </c>
      <c r="K66" s="152" t="str">
        <f>VLOOKUP(E66,VIP!$A$2:$O15197,6,0)</f>
        <v>SI</v>
      </c>
      <c r="L66" s="153" t="s">
        <v>2613</v>
      </c>
      <c r="M66" s="170" t="s">
        <v>2541</v>
      </c>
      <c r="N66" s="170" t="s">
        <v>2610</v>
      </c>
      <c r="O66" s="152" t="s">
        <v>2614</v>
      </c>
      <c r="P66" s="226" t="s">
        <v>2617</v>
      </c>
      <c r="Q66" s="169" t="s">
        <v>2613</v>
      </c>
    </row>
    <row r="67" spans="1:17" ht="18" x14ac:dyDescent="0.25">
      <c r="A67" s="152" t="str">
        <f>VLOOKUP(E67,'LISTADO ATM'!$A$2:$C$902,3,0)</f>
        <v>NORTE</v>
      </c>
      <c r="B67" s="118">
        <v>3335969738</v>
      </c>
      <c r="C67" s="99">
        <v>44405.416481481479</v>
      </c>
      <c r="D67" s="99" t="s">
        <v>2465</v>
      </c>
      <c r="E67" s="147">
        <v>228</v>
      </c>
      <c r="F67" s="152" t="str">
        <f>VLOOKUP(E67,VIP!$A$2:$O14746,2,0)</f>
        <v>DRBR228</v>
      </c>
      <c r="G67" s="152" t="str">
        <f>VLOOKUP(E67,'LISTADO ATM'!$A$2:$B$901,2,0)</f>
        <v xml:space="preserve">ATM Oficina SAJOMA </v>
      </c>
      <c r="H67" s="152" t="str">
        <f>VLOOKUP(E67,VIP!$A$2:$O19707,7,FALSE)</f>
        <v>Si</v>
      </c>
      <c r="I67" s="152" t="str">
        <f>VLOOKUP(E67,VIP!$A$2:$O11672,8,FALSE)</f>
        <v>Si</v>
      </c>
      <c r="J67" s="152" t="str">
        <f>VLOOKUP(E67,VIP!$A$2:$O11622,8,FALSE)</f>
        <v>Si</v>
      </c>
      <c r="K67" s="152" t="str">
        <f>VLOOKUP(E67,VIP!$A$2:$O15196,6,0)</f>
        <v>NO</v>
      </c>
      <c r="L67" s="153" t="s">
        <v>2613</v>
      </c>
      <c r="M67" s="170" t="s">
        <v>2541</v>
      </c>
      <c r="N67" s="170" t="s">
        <v>2610</v>
      </c>
      <c r="O67" s="152" t="s">
        <v>2614</v>
      </c>
      <c r="P67" s="226" t="s">
        <v>2617</v>
      </c>
      <c r="Q67" s="169" t="s">
        <v>2613</v>
      </c>
    </row>
    <row r="68" spans="1:17" ht="18" x14ac:dyDescent="0.25">
      <c r="A68" s="152" t="str">
        <f>VLOOKUP(E68,'LISTADO ATM'!$A$2:$C$902,3,0)</f>
        <v>DISTRITO NACIONAL</v>
      </c>
      <c r="B68" s="118">
        <v>3335968660</v>
      </c>
      <c r="C68" s="99">
        <v>44404.560532407406</v>
      </c>
      <c r="D68" s="99" t="s">
        <v>2177</v>
      </c>
      <c r="E68" s="147">
        <v>574</v>
      </c>
      <c r="F68" s="152" t="str">
        <f>VLOOKUP(E68,VIP!$A$2:$O14727,2,0)</f>
        <v>DRBR080</v>
      </c>
      <c r="G68" s="152" t="str">
        <f>VLOOKUP(E68,'LISTADO ATM'!$A$2:$B$901,2,0)</f>
        <v xml:space="preserve">ATM Club Obras Públicas </v>
      </c>
      <c r="H68" s="152" t="str">
        <f>VLOOKUP(E68,VIP!$A$2:$O19688,7,FALSE)</f>
        <v>Si</v>
      </c>
      <c r="I68" s="152" t="str">
        <f>VLOOKUP(E68,VIP!$A$2:$O11653,8,FALSE)</f>
        <v>Si</v>
      </c>
      <c r="J68" s="152" t="str">
        <f>VLOOKUP(E68,VIP!$A$2:$O11603,8,FALSE)</f>
        <v>Si</v>
      </c>
      <c r="K68" s="152" t="str">
        <f>VLOOKUP(E68,VIP!$A$2:$O15177,6,0)</f>
        <v>NO</v>
      </c>
      <c r="L68" s="153" t="s">
        <v>2599</v>
      </c>
      <c r="M68" s="170" t="s">
        <v>2541</v>
      </c>
      <c r="N68" s="170" t="s">
        <v>2610</v>
      </c>
      <c r="O68" s="152" t="s">
        <v>2451</v>
      </c>
      <c r="P68" s="152"/>
      <c r="Q68" s="169">
        <v>44405.424525462964</v>
      </c>
    </row>
    <row r="69" spans="1:17" ht="18" x14ac:dyDescent="0.25">
      <c r="A69" s="152" t="str">
        <f>VLOOKUP(E69,'LISTADO ATM'!$A$2:$C$902,3,0)</f>
        <v>SUR</v>
      </c>
      <c r="B69" s="118">
        <v>3335969342</v>
      </c>
      <c r="C69" s="99">
        <v>44404.897164351853</v>
      </c>
      <c r="D69" s="99" t="s">
        <v>2465</v>
      </c>
      <c r="E69" s="147">
        <v>764</v>
      </c>
      <c r="F69" s="152" t="str">
        <f>VLOOKUP(E69,VIP!$A$2:$O14732,2,0)</f>
        <v>DRBR451</v>
      </c>
      <c r="G69" s="152" t="str">
        <f>VLOOKUP(E69,'LISTADO ATM'!$A$2:$B$901,2,0)</f>
        <v xml:space="preserve">ATM Oficina Elías Piña </v>
      </c>
      <c r="H69" s="152" t="str">
        <f>VLOOKUP(E69,VIP!$A$2:$O19693,7,FALSE)</f>
        <v>Si</v>
      </c>
      <c r="I69" s="152" t="str">
        <f>VLOOKUP(E69,VIP!$A$2:$O11658,8,FALSE)</f>
        <v>Si</v>
      </c>
      <c r="J69" s="152" t="str">
        <f>VLOOKUP(E69,VIP!$A$2:$O11608,8,FALSE)</f>
        <v>Si</v>
      </c>
      <c r="K69" s="152" t="str">
        <f>VLOOKUP(E69,VIP!$A$2:$O15182,6,0)</f>
        <v>NO</v>
      </c>
      <c r="L69" s="153" t="s">
        <v>2599</v>
      </c>
      <c r="M69" s="170" t="s">
        <v>2541</v>
      </c>
      <c r="N69" s="170" t="s">
        <v>2610</v>
      </c>
      <c r="O69" s="152" t="s">
        <v>2600</v>
      </c>
      <c r="P69" s="177"/>
      <c r="Q69" s="169">
        <v>44405.424525462964</v>
      </c>
    </row>
    <row r="70" spans="1:17" ht="18" x14ac:dyDescent="0.25">
      <c r="A70" s="152" t="str">
        <f>VLOOKUP(E70,'LISTADO ATM'!$A$2:$C$902,3,0)</f>
        <v>SUR</v>
      </c>
      <c r="B70" s="118">
        <v>3335969348</v>
      </c>
      <c r="C70" s="99">
        <v>44404.929525462961</v>
      </c>
      <c r="D70" s="99" t="s">
        <v>2465</v>
      </c>
      <c r="E70" s="147">
        <v>870</v>
      </c>
      <c r="F70" s="152" t="str">
        <f>VLOOKUP(E70,VIP!$A$2:$O14729,2,0)</f>
        <v>DRBR870</v>
      </c>
      <c r="G70" s="152" t="str">
        <f>VLOOKUP(E70,'LISTADO ATM'!$A$2:$B$901,2,0)</f>
        <v xml:space="preserve">ATM Willbes Dominicana (Barahona) </v>
      </c>
      <c r="H70" s="152" t="str">
        <f>VLOOKUP(E70,VIP!$A$2:$O19690,7,FALSE)</f>
        <v>Si</v>
      </c>
      <c r="I70" s="152" t="str">
        <f>VLOOKUP(E70,VIP!$A$2:$O11655,8,FALSE)</f>
        <v>Si</v>
      </c>
      <c r="J70" s="152" t="str">
        <f>VLOOKUP(E70,VIP!$A$2:$O11605,8,FALSE)</f>
        <v>Si</v>
      </c>
      <c r="K70" s="152" t="str">
        <f>VLOOKUP(E70,VIP!$A$2:$O15179,6,0)</f>
        <v>NO</v>
      </c>
      <c r="L70" s="153" t="s">
        <v>2599</v>
      </c>
      <c r="M70" s="170" t="s">
        <v>2541</v>
      </c>
      <c r="N70" s="170" t="s">
        <v>2610</v>
      </c>
      <c r="O70" s="152" t="s">
        <v>2600</v>
      </c>
      <c r="P70" s="177"/>
      <c r="Q70" s="169">
        <v>44405.424525462964</v>
      </c>
    </row>
    <row r="71" spans="1:17" ht="18" x14ac:dyDescent="0.25">
      <c r="A71" s="152" t="str">
        <f>VLOOKUP(E71,'LISTADO ATM'!$A$2:$C$902,3,0)</f>
        <v>DISTRITO NACIONAL</v>
      </c>
      <c r="B71" s="118">
        <v>3335969725</v>
      </c>
      <c r="C71" s="99">
        <v>44405.410277777781</v>
      </c>
      <c r="D71" s="99" t="s">
        <v>2465</v>
      </c>
      <c r="E71" s="147">
        <v>738</v>
      </c>
      <c r="F71" s="152" t="str">
        <f>VLOOKUP(E71,VIP!$A$2:$O14748,2,0)</f>
        <v>DRBR24S</v>
      </c>
      <c r="G71" s="152" t="str">
        <f>VLOOKUP(E71,'LISTADO ATM'!$A$2:$B$901,2,0)</f>
        <v xml:space="preserve">ATM Zona Franca Los Alcarrizos </v>
      </c>
      <c r="H71" s="152" t="str">
        <f>VLOOKUP(E71,VIP!$A$2:$O19709,7,FALSE)</f>
        <v>Si</v>
      </c>
      <c r="I71" s="152" t="str">
        <f>VLOOKUP(E71,VIP!$A$2:$O11674,8,FALSE)</f>
        <v>Si</v>
      </c>
      <c r="J71" s="152" t="str">
        <f>VLOOKUP(E71,VIP!$A$2:$O11624,8,FALSE)</f>
        <v>Si</v>
      </c>
      <c r="K71" s="152" t="str">
        <f>VLOOKUP(E71,VIP!$A$2:$O15198,6,0)</f>
        <v>NO</v>
      </c>
      <c r="L71" s="153" t="s">
        <v>2611</v>
      </c>
      <c r="M71" s="170" t="s">
        <v>2541</v>
      </c>
      <c r="N71" s="170" t="s">
        <v>2610</v>
      </c>
      <c r="O71" s="152" t="s">
        <v>2614</v>
      </c>
      <c r="P71" s="226" t="s">
        <v>2617</v>
      </c>
      <c r="Q71" s="169" t="s">
        <v>2611</v>
      </c>
    </row>
    <row r="72" spans="1:17" ht="18" x14ac:dyDescent="0.25">
      <c r="A72" s="152" t="str">
        <f>VLOOKUP(E72,'LISTADO ATM'!$A$2:$C$902,3,0)</f>
        <v>SUR</v>
      </c>
      <c r="B72" s="118">
        <v>3335969867</v>
      </c>
      <c r="C72" s="99">
        <v>44405.446018518516</v>
      </c>
      <c r="D72" s="99" t="s">
        <v>2465</v>
      </c>
      <c r="E72" s="147">
        <v>403</v>
      </c>
      <c r="F72" s="152" t="str">
        <f>VLOOKUP(E72,VIP!$A$2:$O14745,2,0)</f>
        <v>DRBR403</v>
      </c>
      <c r="G72" s="152" t="str">
        <f>VLOOKUP(E72,'LISTADO ATM'!$A$2:$B$901,2,0)</f>
        <v xml:space="preserve">ATM Oficina Vicente Noble </v>
      </c>
      <c r="H72" s="152" t="str">
        <f>VLOOKUP(E72,VIP!$A$2:$O19706,7,FALSE)</f>
        <v>Si</v>
      </c>
      <c r="I72" s="152" t="str">
        <f>VLOOKUP(E72,VIP!$A$2:$O11671,8,FALSE)</f>
        <v>Si</v>
      </c>
      <c r="J72" s="152" t="str">
        <f>VLOOKUP(E72,VIP!$A$2:$O11621,8,FALSE)</f>
        <v>Si</v>
      </c>
      <c r="K72" s="152" t="str">
        <f>VLOOKUP(E72,VIP!$A$2:$O15195,6,0)</f>
        <v>NO</v>
      </c>
      <c r="L72" s="153" t="s">
        <v>2611</v>
      </c>
      <c r="M72" s="170" t="s">
        <v>2541</v>
      </c>
      <c r="N72" s="170" t="s">
        <v>2610</v>
      </c>
      <c r="O72" s="152" t="s">
        <v>2612</v>
      </c>
      <c r="P72" s="226" t="s">
        <v>2617</v>
      </c>
      <c r="Q72" s="169" t="s">
        <v>2611</v>
      </c>
    </row>
    <row r="73" spans="1:17" ht="18" x14ac:dyDescent="0.25">
      <c r="A73" s="152" t="str">
        <f>VLOOKUP(E73,'LISTADO ATM'!$A$2:$C$902,3,0)</f>
        <v>NORTE</v>
      </c>
      <c r="B73" s="118">
        <v>3335969365</v>
      </c>
      <c r="C73" s="99">
        <v>44404.995312500003</v>
      </c>
      <c r="D73" s="99" t="s">
        <v>2178</v>
      </c>
      <c r="E73" s="147">
        <v>52</v>
      </c>
      <c r="F73" s="152" t="str">
        <f>VLOOKUP(E73,VIP!$A$2:$O14729,2,0)</f>
        <v>DRBR052</v>
      </c>
      <c r="G73" s="152" t="str">
        <f>VLOOKUP(E73,'LISTADO ATM'!$A$2:$B$901,2,0)</f>
        <v xml:space="preserve">ATM Oficina Jarabacoa </v>
      </c>
      <c r="H73" s="152" t="str">
        <f>VLOOKUP(E73,VIP!$A$2:$O19690,7,FALSE)</f>
        <v>Si</v>
      </c>
      <c r="I73" s="152" t="str">
        <f>VLOOKUP(E73,VIP!$A$2:$O11655,8,FALSE)</f>
        <v>Si</v>
      </c>
      <c r="J73" s="152" t="str">
        <f>VLOOKUP(E73,VIP!$A$2:$O11605,8,FALSE)</f>
        <v>Si</v>
      </c>
      <c r="K73" s="152" t="str">
        <f>VLOOKUP(E73,VIP!$A$2:$O15179,6,0)</f>
        <v>NO</v>
      </c>
      <c r="L73" s="153" t="s">
        <v>2603</v>
      </c>
      <c r="M73" s="170" t="s">
        <v>2541</v>
      </c>
      <c r="N73" s="98" t="s">
        <v>2449</v>
      </c>
      <c r="O73" s="152" t="s">
        <v>2579</v>
      </c>
      <c r="P73" s="152"/>
      <c r="Q73" s="169">
        <v>44405.596435185187</v>
      </c>
    </row>
    <row r="74" spans="1:17" ht="18" x14ac:dyDescent="0.25">
      <c r="A74" s="152" t="str">
        <f>VLOOKUP(E74,'LISTADO ATM'!$A$2:$C$902,3,0)</f>
        <v>DISTRITO NACIONAL</v>
      </c>
      <c r="B74" s="118">
        <v>3335965822</v>
      </c>
      <c r="C74" s="99">
        <v>44401.594930555555</v>
      </c>
      <c r="D74" s="99" t="s">
        <v>2445</v>
      </c>
      <c r="E74" s="147">
        <v>441</v>
      </c>
      <c r="F74" s="152" t="str">
        <f>VLOOKUP(E74,VIP!$A$2:$O14670,2,0)</f>
        <v>DRBR441</v>
      </c>
      <c r="G74" s="152" t="str">
        <f>VLOOKUP(E74,'LISTADO ATM'!$A$2:$B$901,2,0)</f>
        <v>ATM Estacion de Servicio Romulo Betancour</v>
      </c>
      <c r="H74" s="152" t="str">
        <f>VLOOKUP(E74,VIP!$A$2:$O19631,7,FALSE)</f>
        <v>NO</v>
      </c>
      <c r="I74" s="152" t="str">
        <f>VLOOKUP(E74,VIP!$A$2:$O11596,8,FALSE)</f>
        <v>NO</v>
      </c>
      <c r="J74" s="152" t="str">
        <f>VLOOKUP(E74,VIP!$A$2:$O11546,8,FALSE)</f>
        <v>NO</v>
      </c>
      <c r="K74" s="152" t="str">
        <f>VLOOKUP(E74,VIP!$A$2:$O15120,6,0)</f>
        <v>NO</v>
      </c>
      <c r="L74" s="153" t="s">
        <v>2414</v>
      </c>
      <c r="M74" s="170" t="s">
        <v>2541</v>
      </c>
      <c r="N74" s="98" t="s">
        <v>2449</v>
      </c>
      <c r="O74" s="152" t="s">
        <v>2450</v>
      </c>
      <c r="P74" s="152"/>
      <c r="Q74" s="169">
        <v>44405.596435185187</v>
      </c>
    </row>
    <row r="75" spans="1:17" ht="18" x14ac:dyDescent="0.25">
      <c r="A75" s="152" t="str">
        <f>VLOOKUP(E75,'LISTADO ATM'!$A$2:$C$902,3,0)</f>
        <v>SUR</v>
      </c>
      <c r="B75" s="118">
        <v>3335966086</v>
      </c>
      <c r="C75" s="99">
        <v>44402.696759259263</v>
      </c>
      <c r="D75" s="99" t="s">
        <v>2465</v>
      </c>
      <c r="E75" s="147">
        <v>582</v>
      </c>
      <c r="F75" s="152" t="str">
        <f>VLOOKUP(E75,VIP!$A$2:$O14665,2,0)</f>
        <v xml:space="preserve">DRBR582 </v>
      </c>
      <c r="G75" s="152" t="str">
        <f>VLOOKUP(E75,'LISTADO ATM'!$A$2:$B$901,2,0)</f>
        <v>ATM Estación Sabana Yegua</v>
      </c>
      <c r="H75" s="152" t="str">
        <f>VLOOKUP(E75,VIP!$A$2:$O19626,7,FALSE)</f>
        <v>N/A</v>
      </c>
      <c r="I75" s="152" t="str">
        <f>VLOOKUP(E75,VIP!$A$2:$O11591,8,FALSE)</f>
        <v>N/A</v>
      </c>
      <c r="J75" s="152" t="str">
        <f>VLOOKUP(E75,VIP!$A$2:$O11541,8,FALSE)</f>
        <v>N/A</v>
      </c>
      <c r="K75" s="152" t="str">
        <f>VLOOKUP(E75,VIP!$A$2:$O15115,6,0)</f>
        <v>N/A</v>
      </c>
      <c r="L75" s="153" t="s">
        <v>2414</v>
      </c>
      <c r="M75" s="170" t="s">
        <v>2541</v>
      </c>
      <c r="N75" s="226" t="s">
        <v>2610</v>
      </c>
      <c r="O75" s="152" t="s">
        <v>2466</v>
      </c>
      <c r="P75" s="152"/>
      <c r="Q75" s="227">
        <v>44405.770833333336</v>
      </c>
    </row>
    <row r="76" spans="1:17" ht="18" x14ac:dyDescent="0.25">
      <c r="A76" s="152" t="str">
        <f>VLOOKUP(E76,'LISTADO ATM'!$A$2:$C$902,3,0)</f>
        <v>SUR</v>
      </c>
      <c r="B76" s="118">
        <v>3335967242</v>
      </c>
      <c r="C76" s="99">
        <v>44403.564062500001</v>
      </c>
      <c r="D76" s="99" t="s">
        <v>2445</v>
      </c>
      <c r="E76" s="147">
        <v>84</v>
      </c>
      <c r="F76" s="152" t="str">
        <f>VLOOKUP(E76,VIP!$A$2:$O14740,2,0)</f>
        <v>DRBR084</v>
      </c>
      <c r="G76" s="152" t="str">
        <f>VLOOKUP(E76,'LISTADO ATM'!$A$2:$B$901,2,0)</f>
        <v xml:space="preserve">ATM Oficina Multicentro Sirena San Cristóbal </v>
      </c>
      <c r="H76" s="152" t="str">
        <f>VLOOKUP(E76,VIP!$A$2:$O19701,7,FALSE)</f>
        <v>Si</v>
      </c>
      <c r="I76" s="152" t="str">
        <f>VLOOKUP(E76,VIP!$A$2:$O11666,8,FALSE)</f>
        <v>Si</v>
      </c>
      <c r="J76" s="152" t="str">
        <f>VLOOKUP(E76,VIP!$A$2:$O11616,8,FALSE)</f>
        <v>Si</v>
      </c>
      <c r="K76" s="152" t="str">
        <f>VLOOKUP(E76,VIP!$A$2:$O15190,6,0)</f>
        <v>SI</v>
      </c>
      <c r="L76" s="153" t="s">
        <v>2414</v>
      </c>
      <c r="M76" s="170" t="s">
        <v>2541</v>
      </c>
      <c r="N76" s="98" t="s">
        <v>2449</v>
      </c>
      <c r="O76" s="152" t="s">
        <v>2450</v>
      </c>
      <c r="P76" s="152"/>
      <c r="Q76" s="227">
        <v>44405.770833333336</v>
      </c>
    </row>
    <row r="77" spans="1:17" ht="18" x14ac:dyDescent="0.25">
      <c r="A77" s="152" t="str">
        <f>VLOOKUP(E77,'LISTADO ATM'!$A$2:$C$902,3,0)</f>
        <v>DISTRITO NACIONAL</v>
      </c>
      <c r="B77" s="118">
        <v>3335967271</v>
      </c>
      <c r="C77" s="99">
        <v>44403.573703703703</v>
      </c>
      <c r="D77" s="99" t="s">
        <v>2445</v>
      </c>
      <c r="E77" s="147">
        <v>354</v>
      </c>
      <c r="F77" s="152" t="str">
        <f>VLOOKUP(E77,VIP!$A$2:$O14669,2,0)</f>
        <v>DRBR354</v>
      </c>
      <c r="G77" s="152" t="str">
        <f>VLOOKUP(E77,'LISTADO ATM'!$A$2:$B$901,2,0)</f>
        <v xml:space="preserve">ATM Oficina Núñez de Cáceres II </v>
      </c>
      <c r="H77" s="152" t="str">
        <f>VLOOKUP(E77,VIP!$A$2:$O19630,7,FALSE)</f>
        <v>Si</v>
      </c>
      <c r="I77" s="152" t="str">
        <f>VLOOKUP(E77,VIP!$A$2:$O11595,8,FALSE)</f>
        <v>Si</v>
      </c>
      <c r="J77" s="152" t="str">
        <f>VLOOKUP(E77,VIP!$A$2:$O11545,8,FALSE)</f>
        <v>Si</v>
      </c>
      <c r="K77" s="152" t="str">
        <f>VLOOKUP(E77,VIP!$A$2:$O15119,6,0)</f>
        <v>NO</v>
      </c>
      <c r="L77" s="153" t="s">
        <v>2414</v>
      </c>
      <c r="M77" s="170" t="s">
        <v>2541</v>
      </c>
      <c r="N77" s="226" t="s">
        <v>2610</v>
      </c>
      <c r="O77" s="152" t="s">
        <v>2450</v>
      </c>
      <c r="P77" s="177"/>
      <c r="Q77" s="169">
        <v>44405.596435185187</v>
      </c>
    </row>
    <row r="78" spans="1:17" ht="18" x14ac:dyDescent="0.25">
      <c r="A78" s="152" t="str">
        <f>VLOOKUP(E78,'LISTADO ATM'!$A$2:$C$902,3,0)</f>
        <v>ESTE</v>
      </c>
      <c r="B78" s="118">
        <v>3335967595</v>
      </c>
      <c r="C78" s="99">
        <v>44403.690636574072</v>
      </c>
      <c r="D78" s="99" t="s">
        <v>2465</v>
      </c>
      <c r="E78" s="147">
        <v>429</v>
      </c>
      <c r="F78" s="152" t="str">
        <f>VLOOKUP(E78,VIP!$A$2:$O14702,2,0)</f>
        <v>DRBR429</v>
      </c>
      <c r="G78" s="152" t="str">
        <f>VLOOKUP(E78,'LISTADO ATM'!$A$2:$B$901,2,0)</f>
        <v xml:space="preserve">ATM Oficina Jumbo La Romana </v>
      </c>
      <c r="H78" s="152" t="str">
        <f>VLOOKUP(E78,VIP!$A$2:$O19663,7,FALSE)</f>
        <v>Si</v>
      </c>
      <c r="I78" s="152" t="str">
        <f>VLOOKUP(E78,VIP!$A$2:$O11628,8,FALSE)</f>
        <v>Si</v>
      </c>
      <c r="J78" s="152" t="str">
        <f>VLOOKUP(E78,VIP!$A$2:$O11578,8,FALSE)</f>
        <v>Si</v>
      </c>
      <c r="K78" s="152" t="str">
        <f>VLOOKUP(E78,VIP!$A$2:$O15152,6,0)</f>
        <v>NO</v>
      </c>
      <c r="L78" s="153" t="s">
        <v>2414</v>
      </c>
      <c r="M78" s="170" t="s">
        <v>2541</v>
      </c>
      <c r="N78" s="226" t="s">
        <v>2610</v>
      </c>
      <c r="O78" s="152" t="s">
        <v>2466</v>
      </c>
      <c r="P78" s="177"/>
      <c r="Q78" s="227">
        <v>44405.770833333336</v>
      </c>
    </row>
    <row r="79" spans="1:17" ht="18" x14ac:dyDescent="0.25">
      <c r="A79" s="152" t="str">
        <f>VLOOKUP(E79,'LISTADO ATM'!$A$2:$C$902,3,0)</f>
        <v>DISTRITO NACIONAL</v>
      </c>
      <c r="B79" s="118">
        <v>3335967740</v>
      </c>
      <c r="C79" s="99">
        <v>44403.75341435185</v>
      </c>
      <c r="D79" s="99" t="s">
        <v>2445</v>
      </c>
      <c r="E79" s="147">
        <v>355</v>
      </c>
      <c r="F79" s="152" t="str">
        <f>VLOOKUP(E79,VIP!$A$2:$O14694,2,0)</f>
        <v>DRBR355</v>
      </c>
      <c r="G79" s="152" t="str">
        <f>VLOOKUP(E79,'LISTADO ATM'!$A$2:$B$901,2,0)</f>
        <v xml:space="preserve">ATM UNP Metro II </v>
      </c>
      <c r="H79" s="152" t="str">
        <f>VLOOKUP(E79,VIP!$A$2:$O19655,7,FALSE)</f>
        <v>Si</v>
      </c>
      <c r="I79" s="152" t="str">
        <f>VLOOKUP(E79,VIP!$A$2:$O11620,8,FALSE)</f>
        <v>Si</v>
      </c>
      <c r="J79" s="152" t="str">
        <f>VLOOKUP(E79,VIP!$A$2:$O11570,8,FALSE)</f>
        <v>Si</v>
      </c>
      <c r="K79" s="152" t="str">
        <f>VLOOKUP(E79,VIP!$A$2:$O15144,6,0)</f>
        <v>SI</v>
      </c>
      <c r="L79" s="153" t="s">
        <v>2414</v>
      </c>
      <c r="M79" s="170" t="s">
        <v>2541</v>
      </c>
      <c r="N79" s="98" t="s">
        <v>2449</v>
      </c>
      <c r="O79" s="152" t="s">
        <v>2450</v>
      </c>
      <c r="P79" s="177"/>
      <c r="Q79" s="169">
        <v>44405.596435185187</v>
      </c>
    </row>
    <row r="80" spans="1:17" ht="18" x14ac:dyDescent="0.25">
      <c r="A80" s="152" t="str">
        <f>VLOOKUP(E80,'LISTADO ATM'!$A$2:$C$902,3,0)</f>
        <v>ESTE</v>
      </c>
      <c r="B80" s="118">
        <v>3335967816</v>
      </c>
      <c r="C80" s="99">
        <v>44403.917337962965</v>
      </c>
      <c r="D80" s="99" t="s">
        <v>2465</v>
      </c>
      <c r="E80" s="147">
        <v>963</v>
      </c>
      <c r="F80" s="152" t="str">
        <f>VLOOKUP(E80,VIP!$A$2:$O14725,2,0)</f>
        <v>DRBR963</v>
      </c>
      <c r="G80" s="152" t="str">
        <f>VLOOKUP(E80,'LISTADO ATM'!$A$2:$B$901,2,0)</f>
        <v xml:space="preserve">ATM Multiplaza La Romana </v>
      </c>
      <c r="H80" s="152" t="str">
        <f>VLOOKUP(E80,VIP!$A$2:$O19686,7,FALSE)</f>
        <v>Si</v>
      </c>
      <c r="I80" s="152" t="str">
        <f>VLOOKUP(E80,VIP!$A$2:$O11651,8,FALSE)</f>
        <v>Si</v>
      </c>
      <c r="J80" s="152" t="str">
        <f>VLOOKUP(E80,VIP!$A$2:$O11601,8,FALSE)</f>
        <v>Si</v>
      </c>
      <c r="K80" s="152" t="str">
        <f>VLOOKUP(E80,VIP!$A$2:$O15175,6,0)</f>
        <v>NO</v>
      </c>
      <c r="L80" s="153" t="s">
        <v>2414</v>
      </c>
      <c r="M80" s="170" t="s">
        <v>2541</v>
      </c>
      <c r="N80" s="226" t="s">
        <v>2610</v>
      </c>
      <c r="O80" s="152" t="s">
        <v>2466</v>
      </c>
      <c r="P80" s="177"/>
      <c r="Q80" s="169">
        <v>44405.596435185187</v>
      </c>
    </row>
    <row r="81" spans="1:17" ht="18" x14ac:dyDescent="0.25">
      <c r="A81" s="152" t="str">
        <f>VLOOKUP(E81,'LISTADO ATM'!$A$2:$C$902,3,0)</f>
        <v>NORTE</v>
      </c>
      <c r="B81" s="118">
        <v>3335968313</v>
      </c>
      <c r="C81" s="99">
        <v>44404.439710648148</v>
      </c>
      <c r="D81" s="99" t="s">
        <v>2465</v>
      </c>
      <c r="E81" s="147">
        <v>687</v>
      </c>
      <c r="F81" s="152" t="str">
        <f>VLOOKUP(E81,VIP!$A$2:$O14726,2,0)</f>
        <v>DRBR687</v>
      </c>
      <c r="G81" s="152" t="str">
        <f>VLOOKUP(E81,'LISTADO ATM'!$A$2:$B$901,2,0)</f>
        <v>ATM Oficina Monterrico II</v>
      </c>
      <c r="H81" s="152" t="str">
        <f>VLOOKUP(E81,VIP!$A$2:$O19687,7,FALSE)</f>
        <v>NO</v>
      </c>
      <c r="I81" s="152" t="str">
        <f>VLOOKUP(E81,VIP!$A$2:$O11652,8,FALSE)</f>
        <v>NO</v>
      </c>
      <c r="J81" s="152" t="str">
        <f>VLOOKUP(E81,VIP!$A$2:$O11602,8,FALSE)</f>
        <v>NO</v>
      </c>
      <c r="K81" s="152" t="str">
        <f>VLOOKUP(E81,VIP!$A$2:$O15176,6,0)</f>
        <v>SI</v>
      </c>
      <c r="L81" s="153" t="s">
        <v>2414</v>
      </c>
      <c r="M81" s="170" t="s">
        <v>2541</v>
      </c>
      <c r="N81" s="226" t="s">
        <v>2610</v>
      </c>
      <c r="O81" s="152" t="s">
        <v>2595</v>
      </c>
      <c r="P81" s="177"/>
      <c r="Q81" s="169">
        <v>44405.596435185187</v>
      </c>
    </row>
    <row r="82" spans="1:17" ht="18" x14ac:dyDescent="0.25">
      <c r="A82" s="152" t="str">
        <f>VLOOKUP(E82,'LISTADO ATM'!$A$2:$C$902,3,0)</f>
        <v>DISTRITO NACIONAL</v>
      </c>
      <c r="B82" s="118">
        <v>3335968684</v>
      </c>
      <c r="C82" s="99">
        <v>44404.572546296295</v>
      </c>
      <c r="D82" s="99" t="s">
        <v>2445</v>
      </c>
      <c r="E82" s="147">
        <v>908</v>
      </c>
      <c r="F82" s="152" t="str">
        <f>VLOOKUP(E82,VIP!$A$2:$O14725,2,0)</f>
        <v>DRBR16D</v>
      </c>
      <c r="G82" s="152" t="str">
        <f>VLOOKUP(E82,'LISTADO ATM'!$A$2:$B$901,2,0)</f>
        <v xml:space="preserve">ATM Oficina Plaza Botánika </v>
      </c>
      <c r="H82" s="152" t="str">
        <f>VLOOKUP(E82,VIP!$A$2:$O19686,7,FALSE)</f>
        <v>Si</v>
      </c>
      <c r="I82" s="152" t="str">
        <f>VLOOKUP(E82,VIP!$A$2:$O11651,8,FALSE)</f>
        <v>Si</v>
      </c>
      <c r="J82" s="152" t="str">
        <f>VLOOKUP(E82,VIP!$A$2:$O11601,8,FALSE)</f>
        <v>Si</v>
      </c>
      <c r="K82" s="152" t="str">
        <f>VLOOKUP(E82,VIP!$A$2:$O15175,6,0)</f>
        <v>NO</v>
      </c>
      <c r="L82" s="153" t="s">
        <v>2414</v>
      </c>
      <c r="M82" s="170" t="s">
        <v>2541</v>
      </c>
      <c r="N82" s="98" t="s">
        <v>2449</v>
      </c>
      <c r="O82" s="152" t="s">
        <v>2450</v>
      </c>
      <c r="P82" s="177"/>
      <c r="Q82" s="169">
        <v>44405.596435185187</v>
      </c>
    </row>
    <row r="83" spans="1:17" ht="18" x14ac:dyDescent="0.25">
      <c r="A83" s="152" t="str">
        <f>VLOOKUP(E83,'LISTADO ATM'!$A$2:$C$902,3,0)</f>
        <v>NORTE</v>
      </c>
      <c r="B83" s="118">
        <v>3335968921</v>
      </c>
      <c r="C83" s="99">
        <v>44404.626226851855</v>
      </c>
      <c r="D83" s="99" t="s">
        <v>2465</v>
      </c>
      <c r="E83" s="147">
        <v>77</v>
      </c>
      <c r="F83" s="152" t="str">
        <f>VLOOKUP(E83,VIP!$A$2:$O14737,2,0)</f>
        <v>DRBR077</v>
      </c>
      <c r="G83" s="152" t="str">
        <f>VLOOKUP(E83,'LISTADO ATM'!$A$2:$B$901,2,0)</f>
        <v xml:space="preserve">ATM Oficina Cruce de Imbert </v>
      </c>
      <c r="H83" s="152" t="str">
        <f>VLOOKUP(E83,VIP!$A$2:$O19698,7,FALSE)</f>
        <v>Si</v>
      </c>
      <c r="I83" s="152" t="str">
        <f>VLOOKUP(E83,VIP!$A$2:$O11663,8,FALSE)</f>
        <v>Si</v>
      </c>
      <c r="J83" s="152" t="str">
        <f>VLOOKUP(E83,VIP!$A$2:$O11613,8,FALSE)</f>
        <v>Si</v>
      </c>
      <c r="K83" s="152" t="str">
        <f>VLOOKUP(E83,VIP!$A$2:$O15187,6,0)</f>
        <v>SI</v>
      </c>
      <c r="L83" s="153" t="s">
        <v>2414</v>
      </c>
      <c r="M83" s="170" t="s">
        <v>2541</v>
      </c>
      <c r="N83" s="226" t="s">
        <v>2610</v>
      </c>
      <c r="O83" s="152" t="s">
        <v>2466</v>
      </c>
      <c r="P83" s="177"/>
      <c r="Q83" s="169">
        <v>44405.596435185187</v>
      </c>
    </row>
    <row r="84" spans="1:17" ht="18" x14ac:dyDescent="0.25">
      <c r="A84" s="152" t="str">
        <f>VLOOKUP(E84,'LISTADO ATM'!$A$2:$C$902,3,0)</f>
        <v>DISTRITO NACIONAL</v>
      </c>
      <c r="B84" s="118">
        <v>3335969025</v>
      </c>
      <c r="C84" s="99">
        <v>44404.647314814814</v>
      </c>
      <c r="D84" s="99" t="s">
        <v>2445</v>
      </c>
      <c r="E84" s="147">
        <v>967</v>
      </c>
      <c r="F84" s="152" t="str">
        <f>VLOOKUP(E84,VIP!$A$2:$O14731,2,0)</f>
        <v>DRBR967</v>
      </c>
      <c r="G84" s="152" t="str">
        <f>VLOOKUP(E84,'LISTADO ATM'!$A$2:$B$901,2,0)</f>
        <v xml:space="preserve">ATM UNP Hiper Olé Autopista Duarte </v>
      </c>
      <c r="H84" s="152" t="str">
        <f>VLOOKUP(E84,VIP!$A$2:$O19692,7,FALSE)</f>
        <v>Si</v>
      </c>
      <c r="I84" s="152" t="str">
        <f>VLOOKUP(E84,VIP!$A$2:$O11657,8,FALSE)</f>
        <v>Si</v>
      </c>
      <c r="J84" s="152" t="str">
        <f>VLOOKUP(E84,VIP!$A$2:$O11607,8,FALSE)</f>
        <v>Si</v>
      </c>
      <c r="K84" s="152" t="str">
        <f>VLOOKUP(E84,VIP!$A$2:$O15181,6,0)</f>
        <v>NO</v>
      </c>
      <c r="L84" s="153" t="s">
        <v>2414</v>
      </c>
      <c r="M84" s="170" t="s">
        <v>2541</v>
      </c>
      <c r="N84" s="98" t="s">
        <v>2449</v>
      </c>
      <c r="O84" s="152" t="s">
        <v>2450</v>
      </c>
      <c r="P84" s="177"/>
      <c r="Q84" s="227">
        <v>44405.770833333336</v>
      </c>
    </row>
    <row r="85" spans="1:17" ht="18" x14ac:dyDescent="0.25">
      <c r="A85" s="152" t="str">
        <f>VLOOKUP(E85,'LISTADO ATM'!$A$2:$C$902,3,0)</f>
        <v>DISTRITO NACIONAL</v>
      </c>
      <c r="B85" s="118">
        <v>3335969185</v>
      </c>
      <c r="C85" s="99">
        <v>44404.699918981481</v>
      </c>
      <c r="D85" s="99" t="s">
        <v>2465</v>
      </c>
      <c r="E85" s="147">
        <v>194</v>
      </c>
      <c r="F85" s="152" t="str">
        <f>VLOOKUP(E85,VIP!$A$2:$O14739,2,0)</f>
        <v>DRBR194</v>
      </c>
      <c r="G85" s="152" t="str">
        <f>VLOOKUP(E85,'LISTADO ATM'!$A$2:$B$901,2,0)</f>
        <v xml:space="preserve">ATM UNP Pantoja </v>
      </c>
      <c r="H85" s="152" t="str">
        <f>VLOOKUP(E85,VIP!$A$2:$O19700,7,FALSE)</f>
        <v>Si</v>
      </c>
      <c r="I85" s="152" t="str">
        <f>VLOOKUP(E85,VIP!$A$2:$O11665,8,FALSE)</f>
        <v>No</v>
      </c>
      <c r="J85" s="152" t="str">
        <f>VLOOKUP(E85,VIP!$A$2:$O11615,8,FALSE)</f>
        <v>No</v>
      </c>
      <c r="K85" s="152" t="str">
        <f>VLOOKUP(E85,VIP!$A$2:$O15189,6,0)</f>
        <v>NO</v>
      </c>
      <c r="L85" s="153" t="s">
        <v>2414</v>
      </c>
      <c r="M85" s="170" t="s">
        <v>2541</v>
      </c>
      <c r="N85" s="226" t="s">
        <v>2610</v>
      </c>
      <c r="O85" s="152" t="s">
        <v>2466</v>
      </c>
      <c r="P85" s="152"/>
      <c r="Q85" s="227">
        <v>44405.770833333336</v>
      </c>
    </row>
    <row r="86" spans="1:17" ht="18" x14ac:dyDescent="0.25">
      <c r="A86" s="152" t="str">
        <f>VLOOKUP(E86,'LISTADO ATM'!$A$2:$C$902,3,0)</f>
        <v>NORTE</v>
      </c>
      <c r="B86" s="118">
        <v>3335969191</v>
      </c>
      <c r="C86" s="99">
        <v>44404.702013888891</v>
      </c>
      <c r="D86" s="99" t="s">
        <v>2591</v>
      </c>
      <c r="E86" s="147">
        <v>878</v>
      </c>
      <c r="F86" s="152" t="str">
        <f>VLOOKUP(E86,VIP!$A$2:$O14738,2,0)</f>
        <v>DRBR878</v>
      </c>
      <c r="G86" s="152" t="str">
        <f>VLOOKUP(E86,'LISTADO ATM'!$A$2:$B$901,2,0)</f>
        <v>ATM UNP Cabral Y Baez</v>
      </c>
      <c r="H86" s="152" t="str">
        <f>VLOOKUP(E86,VIP!$A$2:$O19699,7,FALSE)</f>
        <v>N/A</v>
      </c>
      <c r="I86" s="152" t="str">
        <f>VLOOKUP(E86,VIP!$A$2:$O11664,8,FALSE)</f>
        <v>N/A</v>
      </c>
      <c r="J86" s="152" t="str">
        <f>VLOOKUP(E86,VIP!$A$2:$O11614,8,FALSE)</f>
        <v>N/A</v>
      </c>
      <c r="K86" s="152" t="str">
        <f>VLOOKUP(E86,VIP!$A$2:$O15188,6,0)</f>
        <v>N/A</v>
      </c>
      <c r="L86" s="153" t="s">
        <v>2414</v>
      </c>
      <c r="M86" s="170" t="s">
        <v>2541</v>
      </c>
      <c r="N86" s="226" t="s">
        <v>2610</v>
      </c>
      <c r="O86" s="152" t="s">
        <v>2593</v>
      </c>
      <c r="P86" s="152"/>
      <c r="Q86" s="169">
        <v>44405.596435185187</v>
      </c>
    </row>
    <row r="87" spans="1:17" ht="18" x14ac:dyDescent="0.25">
      <c r="A87" s="152" t="str">
        <f>VLOOKUP(E87,'LISTADO ATM'!$A$2:$C$902,3,0)</f>
        <v>DISTRITO NACIONAL</v>
      </c>
      <c r="B87" s="118">
        <v>3335969233</v>
      </c>
      <c r="C87" s="99">
        <v>44404.728784722225</v>
      </c>
      <c r="D87" s="99" t="s">
        <v>2445</v>
      </c>
      <c r="E87" s="147">
        <v>461</v>
      </c>
      <c r="F87" s="152" t="str">
        <f>VLOOKUP(E87,VIP!$A$2:$O14734,2,0)</f>
        <v>DRBR461</v>
      </c>
      <c r="G87" s="152" t="str">
        <f>VLOOKUP(E87,'LISTADO ATM'!$A$2:$B$901,2,0)</f>
        <v xml:space="preserve">ATM Autobanco Sarasota I </v>
      </c>
      <c r="H87" s="152" t="str">
        <f>VLOOKUP(E87,VIP!$A$2:$O19695,7,FALSE)</f>
        <v>Si</v>
      </c>
      <c r="I87" s="152" t="str">
        <f>VLOOKUP(E87,VIP!$A$2:$O11660,8,FALSE)</f>
        <v>Si</v>
      </c>
      <c r="J87" s="152" t="str">
        <f>VLOOKUP(E87,VIP!$A$2:$O11610,8,FALSE)</f>
        <v>Si</v>
      </c>
      <c r="K87" s="152" t="str">
        <f>VLOOKUP(E87,VIP!$A$2:$O15184,6,0)</f>
        <v>SI</v>
      </c>
      <c r="L87" s="153" t="s">
        <v>2414</v>
      </c>
      <c r="M87" s="170" t="s">
        <v>2541</v>
      </c>
      <c r="N87" s="98" t="s">
        <v>2449</v>
      </c>
      <c r="O87" s="152" t="s">
        <v>2450</v>
      </c>
      <c r="P87" s="152"/>
      <c r="Q87" s="169">
        <v>44405.596435185187</v>
      </c>
    </row>
    <row r="88" spans="1:17" ht="18" x14ac:dyDescent="0.25">
      <c r="A88" s="152" t="str">
        <f>VLOOKUP(E88,'LISTADO ATM'!$A$2:$C$902,3,0)</f>
        <v>DISTRITO NACIONAL</v>
      </c>
      <c r="B88" s="118">
        <v>3335969297</v>
      </c>
      <c r="C88" s="99">
        <v>44404.770289351851</v>
      </c>
      <c r="D88" s="99" t="s">
        <v>2445</v>
      </c>
      <c r="E88" s="147">
        <v>54</v>
      </c>
      <c r="F88" s="152" t="str">
        <f>VLOOKUP(E88,VIP!$A$2:$O14730,2,0)</f>
        <v>DRBR054</v>
      </c>
      <c r="G88" s="152" t="str">
        <f>VLOOKUP(E88,'LISTADO ATM'!$A$2:$B$901,2,0)</f>
        <v xml:space="preserve">ATM Autoservicio Galería 360 </v>
      </c>
      <c r="H88" s="152" t="str">
        <f>VLOOKUP(E88,VIP!$A$2:$O19691,7,FALSE)</f>
        <v>Si</v>
      </c>
      <c r="I88" s="152" t="str">
        <f>VLOOKUP(E88,VIP!$A$2:$O11656,8,FALSE)</f>
        <v>Si</v>
      </c>
      <c r="J88" s="152" t="str">
        <f>VLOOKUP(E88,VIP!$A$2:$O11606,8,FALSE)</f>
        <v>Si</v>
      </c>
      <c r="K88" s="152" t="str">
        <f>VLOOKUP(E88,VIP!$A$2:$O15180,6,0)</f>
        <v>NO</v>
      </c>
      <c r="L88" s="153" t="s">
        <v>2414</v>
      </c>
      <c r="M88" s="170" t="s">
        <v>2541</v>
      </c>
      <c r="N88" s="98" t="s">
        <v>2449</v>
      </c>
      <c r="O88" s="152" t="s">
        <v>2450</v>
      </c>
      <c r="P88" s="152"/>
      <c r="Q88" s="169">
        <v>44405.596435185187</v>
      </c>
    </row>
    <row r="89" spans="1:17" ht="18" x14ac:dyDescent="0.25">
      <c r="A89" s="152" t="str">
        <f>VLOOKUP(E89,'LISTADO ATM'!$A$2:$C$902,3,0)</f>
        <v>DISTRITO NACIONAL</v>
      </c>
      <c r="B89" s="118">
        <v>3335969300</v>
      </c>
      <c r="C89" s="99">
        <v>44404.772453703707</v>
      </c>
      <c r="D89" s="99" t="s">
        <v>2445</v>
      </c>
      <c r="E89" s="147">
        <v>706</v>
      </c>
      <c r="F89" s="152" t="str">
        <f>VLOOKUP(E89,VIP!$A$2:$O14729,2,0)</f>
        <v>DRBR706</v>
      </c>
      <c r="G89" s="152" t="str">
        <f>VLOOKUP(E89,'LISTADO ATM'!$A$2:$B$901,2,0)</f>
        <v xml:space="preserve">ATM S/M Pristine </v>
      </c>
      <c r="H89" s="152" t="str">
        <f>VLOOKUP(E89,VIP!$A$2:$O19690,7,FALSE)</f>
        <v>Si</v>
      </c>
      <c r="I89" s="152" t="str">
        <f>VLOOKUP(E89,VIP!$A$2:$O11655,8,FALSE)</f>
        <v>Si</v>
      </c>
      <c r="J89" s="152" t="str">
        <f>VLOOKUP(E89,VIP!$A$2:$O11605,8,FALSE)</f>
        <v>Si</v>
      </c>
      <c r="K89" s="152" t="str">
        <f>VLOOKUP(E89,VIP!$A$2:$O15179,6,0)</f>
        <v>NO</v>
      </c>
      <c r="L89" s="153" t="s">
        <v>2414</v>
      </c>
      <c r="M89" s="170" t="s">
        <v>2541</v>
      </c>
      <c r="N89" s="98" t="s">
        <v>2449</v>
      </c>
      <c r="O89" s="152" t="s">
        <v>2450</v>
      </c>
      <c r="P89" s="152"/>
      <c r="Q89" s="169">
        <v>44405.596435185187</v>
      </c>
    </row>
    <row r="90" spans="1:17" ht="18" x14ac:dyDescent="0.25">
      <c r="A90" s="152" t="str">
        <f>VLOOKUP(E90,'LISTADO ATM'!$A$2:$C$902,3,0)</f>
        <v>DISTRITO NACIONAL</v>
      </c>
      <c r="B90" s="118">
        <v>3335969317</v>
      </c>
      <c r="C90" s="99">
        <v>44404.807430555556</v>
      </c>
      <c r="D90" s="99" t="s">
        <v>2445</v>
      </c>
      <c r="E90" s="147">
        <v>540</v>
      </c>
      <c r="F90" s="152" t="str">
        <f>VLOOKUP(E90,VIP!$A$2:$O14731,2,0)</f>
        <v>DRBR540</v>
      </c>
      <c r="G90" s="152" t="str">
        <f>VLOOKUP(E90,'LISTADO ATM'!$A$2:$B$901,2,0)</f>
        <v xml:space="preserve">ATM Autoservicio Sambil I </v>
      </c>
      <c r="H90" s="152" t="str">
        <f>VLOOKUP(E90,VIP!$A$2:$O19692,7,FALSE)</f>
        <v>Si</v>
      </c>
      <c r="I90" s="152" t="str">
        <f>VLOOKUP(E90,VIP!$A$2:$O11657,8,FALSE)</f>
        <v>Si</v>
      </c>
      <c r="J90" s="152" t="str">
        <f>VLOOKUP(E90,VIP!$A$2:$O11607,8,FALSE)</f>
        <v>Si</v>
      </c>
      <c r="K90" s="152" t="str">
        <f>VLOOKUP(E90,VIP!$A$2:$O15181,6,0)</f>
        <v>NO</v>
      </c>
      <c r="L90" s="153" t="s">
        <v>2414</v>
      </c>
      <c r="M90" s="170" t="s">
        <v>2541</v>
      </c>
      <c r="N90" s="98" t="s">
        <v>2449</v>
      </c>
      <c r="O90" s="152" t="s">
        <v>2450</v>
      </c>
      <c r="P90" s="152"/>
      <c r="Q90" s="227">
        <v>44405.770833333336</v>
      </c>
    </row>
    <row r="91" spans="1:17" ht="18" x14ac:dyDescent="0.25">
      <c r="A91" s="152" t="str">
        <f>VLOOKUP(E91,'LISTADO ATM'!$A$2:$C$902,3,0)</f>
        <v>NORTE</v>
      </c>
      <c r="B91" s="118">
        <v>3335969318</v>
      </c>
      <c r="C91" s="99">
        <v>44404.810127314813</v>
      </c>
      <c r="D91" s="99" t="s">
        <v>2465</v>
      </c>
      <c r="E91" s="147">
        <v>93</v>
      </c>
      <c r="F91" s="152" t="str">
        <f>VLOOKUP(E91,VIP!$A$2:$O14742,2,0)</f>
        <v>DRBR093</v>
      </c>
      <c r="G91" s="152" t="str">
        <f>VLOOKUP(E91,'LISTADO ATM'!$A$2:$B$901,2,0)</f>
        <v xml:space="preserve">ATM Oficina Cotuí </v>
      </c>
      <c r="H91" s="152" t="str">
        <f>VLOOKUP(E91,VIP!$A$2:$O19703,7,FALSE)</f>
        <v>Si</v>
      </c>
      <c r="I91" s="152" t="str">
        <f>VLOOKUP(E91,VIP!$A$2:$O11668,8,FALSE)</f>
        <v>Si</v>
      </c>
      <c r="J91" s="152" t="str">
        <f>VLOOKUP(E91,VIP!$A$2:$O11618,8,FALSE)</f>
        <v>Si</v>
      </c>
      <c r="K91" s="152" t="str">
        <f>VLOOKUP(E91,VIP!$A$2:$O15192,6,0)</f>
        <v>SI</v>
      </c>
      <c r="L91" s="153" t="s">
        <v>2414</v>
      </c>
      <c r="M91" s="170" t="s">
        <v>2541</v>
      </c>
      <c r="N91" s="226" t="s">
        <v>2610</v>
      </c>
      <c r="O91" s="152" t="s">
        <v>2466</v>
      </c>
      <c r="P91" s="177"/>
      <c r="Q91" s="169">
        <v>44405.424525462964</v>
      </c>
    </row>
    <row r="92" spans="1:17" ht="18" x14ac:dyDescent="0.25">
      <c r="A92" s="152" t="str">
        <f>VLOOKUP(E92,'LISTADO ATM'!$A$2:$C$902,3,0)</f>
        <v>NORTE</v>
      </c>
      <c r="B92" s="118">
        <v>3335969334</v>
      </c>
      <c r="C92" s="99">
        <v>44404.86241898148</v>
      </c>
      <c r="D92" s="99" t="s">
        <v>2591</v>
      </c>
      <c r="E92" s="147">
        <v>679</v>
      </c>
      <c r="F92" s="152" t="str">
        <f>VLOOKUP(E92,VIP!$A$2:$O14740,2,0)</f>
        <v>DRBR679</v>
      </c>
      <c r="G92" s="152" t="str">
        <f>VLOOKUP(E92,'LISTADO ATM'!$A$2:$B$901,2,0)</f>
        <v>ATM Base Aerea Puerto Plata</v>
      </c>
      <c r="H92" s="152" t="str">
        <f>VLOOKUP(E92,VIP!$A$2:$O19701,7,FALSE)</f>
        <v>Si</v>
      </c>
      <c r="I92" s="152" t="str">
        <f>VLOOKUP(E92,VIP!$A$2:$O11666,8,FALSE)</f>
        <v>Si</v>
      </c>
      <c r="J92" s="152" t="str">
        <f>VLOOKUP(E92,VIP!$A$2:$O11616,8,FALSE)</f>
        <v>Si</v>
      </c>
      <c r="K92" s="152" t="str">
        <f>VLOOKUP(E92,VIP!$A$2:$O15190,6,0)</f>
        <v>NO</v>
      </c>
      <c r="L92" s="153" t="s">
        <v>2414</v>
      </c>
      <c r="M92" s="170" t="s">
        <v>2541</v>
      </c>
      <c r="N92" s="226" t="s">
        <v>2610</v>
      </c>
      <c r="O92" s="152" t="s">
        <v>2593</v>
      </c>
      <c r="P92" s="177"/>
      <c r="Q92" s="169">
        <v>44405.424525462964</v>
      </c>
    </row>
    <row r="93" spans="1:17" ht="18" x14ac:dyDescent="0.25">
      <c r="A93" s="152" t="str">
        <f>VLOOKUP(E93,'LISTADO ATM'!$A$2:$C$902,3,0)</f>
        <v>ESTE</v>
      </c>
      <c r="B93" s="118">
        <v>3335969335</v>
      </c>
      <c r="C93" s="99">
        <v>44404.866840277777</v>
      </c>
      <c r="D93" s="99" t="s">
        <v>2465</v>
      </c>
      <c r="E93" s="147">
        <v>121</v>
      </c>
      <c r="F93" s="152" t="str">
        <f>VLOOKUP(E93,VIP!$A$2:$O14739,2,0)</f>
        <v>DRBR121</v>
      </c>
      <c r="G93" s="152" t="str">
        <f>VLOOKUP(E93,'LISTADO ATM'!$A$2:$B$901,2,0)</f>
        <v xml:space="preserve">ATM Oficina Bayaguana </v>
      </c>
      <c r="H93" s="152" t="str">
        <f>VLOOKUP(E93,VIP!$A$2:$O19700,7,FALSE)</f>
        <v>Si</v>
      </c>
      <c r="I93" s="152" t="str">
        <f>VLOOKUP(E93,VIP!$A$2:$O11665,8,FALSE)</f>
        <v>Si</v>
      </c>
      <c r="J93" s="152" t="str">
        <f>VLOOKUP(E93,VIP!$A$2:$O11615,8,FALSE)</f>
        <v>Si</v>
      </c>
      <c r="K93" s="152" t="str">
        <f>VLOOKUP(E93,VIP!$A$2:$O15189,6,0)</f>
        <v>SI</v>
      </c>
      <c r="L93" s="153" t="s">
        <v>2414</v>
      </c>
      <c r="M93" s="170" t="s">
        <v>2541</v>
      </c>
      <c r="N93" s="226" t="s">
        <v>2610</v>
      </c>
      <c r="O93" s="152" t="s">
        <v>2466</v>
      </c>
      <c r="P93" s="152"/>
      <c r="Q93" s="169">
        <v>44405.424525462964</v>
      </c>
    </row>
    <row r="94" spans="1:17" ht="18" x14ac:dyDescent="0.25">
      <c r="A94" s="152" t="str">
        <f>VLOOKUP(E94,'LISTADO ATM'!$A$2:$C$902,3,0)</f>
        <v>DISTRITO NACIONAL</v>
      </c>
      <c r="B94" s="118">
        <v>3335969336</v>
      </c>
      <c r="C94" s="99">
        <v>44404.869641203702</v>
      </c>
      <c r="D94" s="99" t="s">
        <v>2445</v>
      </c>
      <c r="E94" s="147">
        <v>493</v>
      </c>
      <c r="F94" s="152" t="str">
        <f>VLOOKUP(E94,VIP!$A$2:$O14738,2,0)</f>
        <v>DRBR493</v>
      </c>
      <c r="G94" s="152" t="str">
        <f>VLOOKUP(E94,'LISTADO ATM'!$A$2:$B$901,2,0)</f>
        <v xml:space="preserve">ATM Oficina Haina Occidental II </v>
      </c>
      <c r="H94" s="152" t="str">
        <f>VLOOKUP(E94,VIP!$A$2:$O19699,7,FALSE)</f>
        <v>Si</v>
      </c>
      <c r="I94" s="152" t="str">
        <f>VLOOKUP(E94,VIP!$A$2:$O11664,8,FALSE)</f>
        <v>Si</v>
      </c>
      <c r="J94" s="152" t="str">
        <f>VLOOKUP(E94,VIP!$A$2:$O11614,8,FALSE)</f>
        <v>Si</v>
      </c>
      <c r="K94" s="152" t="str">
        <f>VLOOKUP(E94,VIP!$A$2:$O15188,6,0)</f>
        <v>NO</v>
      </c>
      <c r="L94" s="153" t="s">
        <v>2414</v>
      </c>
      <c r="M94" s="170" t="s">
        <v>2541</v>
      </c>
      <c r="N94" s="98" t="s">
        <v>2449</v>
      </c>
      <c r="O94" s="152" t="s">
        <v>2450</v>
      </c>
      <c r="P94" s="152"/>
      <c r="Q94" s="227">
        <v>44405.770833333336</v>
      </c>
    </row>
    <row r="95" spans="1:17" ht="18" x14ac:dyDescent="0.25">
      <c r="A95" s="152" t="str">
        <f>VLOOKUP(E95,'LISTADO ATM'!$A$2:$C$902,3,0)</f>
        <v>DISTRITO NACIONAL</v>
      </c>
      <c r="B95" s="118">
        <v>3335969338</v>
      </c>
      <c r="C95" s="99">
        <v>44404.873148148145</v>
      </c>
      <c r="D95" s="99" t="s">
        <v>2465</v>
      </c>
      <c r="E95" s="147">
        <v>957</v>
      </c>
      <c r="F95" s="152" t="str">
        <f>VLOOKUP(E95,VIP!$A$2:$O14736,2,0)</f>
        <v>DRBR23F</v>
      </c>
      <c r="G95" s="152" t="str">
        <f>VLOOKUP(E95,'LISTADO ATM'!$A$2:$B$901,2,0)</f>
        <v xml:space="preserve">ATM Oficina Venezuela </v>
      </c>
      <c r="H95" s="152" t="str">
        <f>VLOOKUP(E95,VIP!$A$2:$O19697,7,FALSE)</f>
        <v>Si</v>
      </c>
      <c r="I95" s="152" t="str">
        <f>VLOOKUP(E95,VIP!$A$2:$O11662,8,FALSE)</f>
        <v>Si</v>
      </c>
      <c r="J95" s="152" t="str">
        <f>VLOOKUP(E95,VIP!$A$2:$O11612,8,FALSE)</f>
        <v>Si</v>
      </c>
      <c r="K95" s="152" t="str">
        <f>VLOOKUP(E95,VIP!$A$2:$O15186,6,0)</f>
        <v>SI</v>
      </c>
      <c r="L95" s="153" t="s">
        <v>2414</v>
      </c>
      <c r="M95" s="170" t="s">
        <v>2541</v>
      </c>
      <c r="N95" s="226" t="s">
        <v>2610</v>
      </c>
      <c r="O95" s="152" t="s">
        <v>2466</v>
      </c>
      <c r="P95" s="152"/>
      <c r="Q95" s="169">
        <v>44405.596435185187</v>
      </c>
    </row>
    <row r="96" spans="1:17" s="131" customFormat="1" ht="18" x14ac:dyDescent="0.25">
      <c r="A96" s="152" t="str">
        <f>VLOOKUP(E96,'LISTADO ATM'!$A$2:$C$902,3,0)</f>
        <v>DISTRITO NACIONAL</v>
      </c>
      <c r="B96" s="118">
        <v>3335969340</v>
      </c>
      <c r="C96" s="99">
        <v>44404.875740740739</v>
      </c>
      <c r="D96" s="99" t="s">
        <v>2465</v>
      </c>
      <c r="E96" s="147">
        <v>946</v>
      </c>
      <c r="F96" s="152" t="str">
        <f>VLOOKUP(E96,VIP!$A$2:$O14734,2,0)</f>
        <v>DRBR24R</v>
      </c>
      <c r="G96" s="152" t="str">
        <f>VLOOKUP(E96,'LISTADO ATM'!$A$2:$B$901,2,0)</f>
        <v xml:space="preserve">ATM Oficina Núñez de Cáceres I </v>
      </c>
      <c r="H96" s="152" t="str">
        <f>VLOOKUP(E96,VIP!$A$2:$O19695,7,FALSE)</f>
        <v>Si</v>
      </c>
      <c r="I96" s="152" t="str">
        <f>VLOOKUP(E96,VIP!$A$2:$O11660,8,FALSE)</f>
        <v>Si</v>
      </c>
      <c r="J96" s="152" t="str">
        <f>VLOOKUP(E96,VIP!$A$2:$O11610,8,FALSE)</f>
        <v>Si</v>
      </c>
      <c r="K96" s="152" t="str">
        <f>VLOOKUP(E96,VIP!$A$2:$O15184,6,0)</f>
        <v>NO</v>
      </c>
      <c r="L96" s="153" t="s">
        <v>2414</v>
      </c>
      <c r="M96" s="170" t="s">
        <v>2541</v>
      </c>
      <c r="N96" s="226" t="s">
        <v>2610</v>
      </c>
      <c r="O96" s="152" t="s">
        <v>2466</v>
      </c>
      <c r="P96" s="177"/>
      <c r="Q96" s="169">
        <v>44405.596435185187</v>
      </c>
    </row>
    <row r="97" spans="1:17" s="131" customFormat="1" ht="18" x14ac:dyDescent="0.25">
      <c r="A97" s="152" t="str">
        <f>VLOOKUP(E97,'LISTADO ATM'!$A$2:$C$902,3,0)</f>
        <v>DISTRITO NACIONAL</v>
      </c>
      <c r="B97" s="118">
        <v>3335969347</v>
      </c>
      <c r="C97" s="99">
        <v>44404.92895833333</v>
      </c>
      <c r="D97" s="99" t="s">
        <v>2445</v>
      </c>
      <c r="E97" s="147">
        <v>227</v>
      </c>
      <c r="F97" s="152" t="str">
        <f>VLOOKUP(E97,VIP!$A$2:$O14730,2,0)</f>
        <v>DRBR227</v>
      </c>
      <c r="G97" s="152" t="str">
        <f>VLOOKUP(E97,'LISTADO ATM'!$A$2:$B$901,2,0)</f>
        <v xml:space="preserve">ATM S/M Bravo Av. Enriquillo </v>
      </c>
      <c r="H97" s="152" t="str">
        <f>VLOOKUP(E97,VIP!$A$2:$O19691,7,FALSE)</f>
        <v>Si</v>
      </c>
      <c r="I97" s="152" t="str">
        <f>VLOOKUP(E97,VIP!$A$2:$O11656,8,FALSE)</f>
        <v>Si</v>
      </c>
      <c r="J97" s="152" t="str">
        <f>VLOOKUP(E97,VIP!$A$2:$O11606,8,FALSE)</f>
        <v>Si</v>
      </c>
      <c r="K97" s="152" t="str">
        <f>VLOOKUP(E97,VIP!$A$2:$O15180,6,0)</f>
        <v>NO</v>
      </c>
      <c r="L97" s="153" t="s">
        <v>2414</v>
      </c>
      <c r="M97" s="170" t="s">
        <v>2541</v>
      </c>
      <c r="N97" s="98" t="s">
        <v>2449</v>
      </c>
      <c r="O97" s="152" t="s">
        <v>2450</v>
      </c>
      <c r="P97" s="177"/>
      <c r="Q97" s="169">
        <v>44405.596435185187</v>
      </c>
    </row>
    <row r="98" spans="1:17" s="131" customFormat="1" ht="18" x14ac:dyDescent="0.25">
      <c r="A98" s="152" t="str">
        <f>VLOOKUP(E98,'LISTADO ATM'!$A$2:$C$902,3,0)</f>
        <v>SUR</v>
      </c>
      <c r="B98" s="118">
        <v>3335969360</v>
      </c>
      <c r="C98" s="99">
        <v>44404.988125000003</v>
      </c>
      <c r="D98" s="99" t="s">
        <v>2465</v>
      </c>
      <c r="E98" s="147">
        <v>44</v>
      </c>
      <c r="F98" s="152" t="str">
        <f>VLOOKUP(E98,VIP!$A$2:$O14734,2,0)</f>
        <v>DRBR044</v>
      </c>
      <c r="G98" s="152" t="str">
        <f>VLOOKUP(E98,'LISTADO ATM'!$A$2:$B$901,2,0)</f>
        <v xml:space="preserve">ATM Oficina Pedernales </v>
      </c>
      <c r="H98" s="152" t="str">
        <f>VLOOKUP(E98,VIP!$A$2:$O19695,7,FALSE)</f>
        <v>Si</v>
      </c>
      <c r="I98" s="152" t="str">
        <f>VLOOKUP(E98,VIP!$A$2:$O11660,8,FALSE)</f>
        <v>Si</v>
      </c>
      <c r="J98" s="152" t="str">
        <f>VLOOKUP(E98,VIP!$A$2:$O11610,8,FALSE)</f>
        <v>Si</v>
      </c>
      <c r="K98" s="152" t="str">
        <f>VLOOKUP(E98,VIP!$A$2:$O15184,6,0)</f>
        <v>SI</v>
      </c>
      <c r="L98" s="153" t="s">
        <v>2414</v>
      </c>
      <c r="M98" s="170" t="s">
        <v>2541</v>
      </c>
      <c r="N98" s="226" t="s">
        <v>2610</v>
      </c>
      <c r="O98" s="152" t="s">
        <v>2466</v>
      </c>
      <c r="P98" s="177"/>
      <c r="Q98" s="169">
        <v>44405.424525462964</v>
      </c>
    </row>
    <row r="99" spans="1:17" s="131" customFormat="1" ht="18" x14ac:dyDescent="0.25">
      <c r="A99" s="152" t="str">
        <f>VLOOKUP(E99,'LISTADO ATM'!$A$2:$C$902,3,0)</f>
        <v>ESTE</v>
      </c>
      <c r="B99" s="118">
        <v>3335969382</v>
      </c>
      <c r="C99" s="99">
        <v>44405.307337962964</v>
      </c>
      <c r="D99" s="99" t="s">
        <v>2465</v>
      </c>
      <c r="E99" s="147">
        <v>912</v>
      </c>
      <c r="F99" s="152" t="str">
        <f>VLOOKUP(E99,VIP!$A$2:$O14737,2,0)</f>
        <v>DRBR973</v>
      </c>
      <c r="G99" s="152" t="str">
        <f>VLOOKUP(E99,'LISTADO ATM'!$A$2:$B$901,2,0)</f>
        <v xml:space="preserve">ATM Oficina San Pedro II </v>
      </c>
      <c r="H99" s="152" t="str">
        <f>VLOOKUP(E99,VIP!$A$2:$O19698,7,FALSE)</f>
        <v>Si</v>
      </c>
      <c r="I99" s="152" t="str">
        <f>VLOOKUP(E99,VIP!$A$2:$O11663,8,FALSE)</f>
        <v>Si</v>
      </c>
      <c r="J99" s="152" t="str">
        <f>VLOOKUP(E99,VIP!$A$2:$O11613,8,FALSE)</f>
        <v>Si</v>
      </c>
      <c r="K99" s="152" t="str">
        <f>VLOOKUP(E99,VIP!$A$2:$O15187,6,0)</f>
        <v>SI</v>
      </c>
      <c r="L99" s="153" t="s">
        <v>2414</v>
      </c>
      <c r="M99" s="170" t="s">
        <v>2541</v>
      </c>
      <c r="N99" s="226" t="s">
        <v>2610</v>
      </c>
      <c r="O99" s="152" t="s">
        <v>2595</v>
      </c>
      <c r="P99" s="177"/>
      <c r="Q99" s="169">
        <v>44405.424525462964</v>
      </c>
    </row>
    <row r="100" spans="1:17" s="131" customFormat="1" ht="18" x14ac:dyDescent="0.25">
      <c r="A100" s="152" t="str">
        <f>VLOOKUP(E100,'LISTADO ATM'!$A$2:$C$902,3,0)</f>
        <v>NORTE</v>
      </c>
      <c r="B100" s="118">
        <v>3335969443</v>
      </c>
      <c r="C100" s="99">
        <v>44405.343726851854</v>
      </c>
      <c r="D100" s="99" t="s">
        <v>2591</v>
      </c>
      <c r="E100" s="147">
        <v>807</v>
      </c>
      <c r="F100" s="152" t="str">
        <f>VLOOKUP(E100,VIP!$A$2:$O14735,2,0)</f>
        <v>DRBR207</v>
      </c>
      <c r="G100" s="152" t="str">
        <f>VLOOKUP(E100,'LISTADO ATM'!$A$2:$B$901,2,0)</f>
        <v xml:space="preserve">ATM S/M Morel (Mao) </v>
      </c>
      <c r="H100" s="152" t="str">
        <f>VLOOKUP(E100,VIP!$A$2:$O19696,7,FALSE)</f>
        <v>Si</v>
      </c>
      <c r="I100" s="152" t="str">
        <f>VLOOKUP(E100,VIP!$A$2:$O11661,8,FALSE)</f>
        <v>Si</v>
      </c>
      <c r="J100" s="152" t="str">
        <f>VLOOKUP(E100,VIP!$A$2:$O11611,8,FALSE)</f>
        <v>Si</v>
      </c>
      <c r="K100" s="152" t="str">
        <f>VLOOKUP(E100,VIP!$A$2:$O15185,6,0)</f>
        <v>SI</v>
      </c>
      <c r="L100" s="153" t="s">
        <v>2414</v>
      </c>
      <c r="M100" s="170" t="s">
        <v>2541</v>
      </c>
      <c r="N100" s="226" t="s">
        <v>2610</v>
      </c>
      <c r="O100" s="152" t="s">
        <v>2593</v>
      </c>
      <c r="P100" s="177"/>
      <c r="Q100" s="169">
        <v>44405.596435185187</v>
      </c>
    </row>
    <row r="101" spans="1:17" s="131" customFormat="1" ht="18" x14ac:dyDescent="0.25">
      <c r="A101" s="152" t="str">
        <f>VLOOKUP(E101,'LISTADO ATM'!$A$2:$C$902,3,0)</f>
        <v>NORTE</v>
      </c>
      <c r="B101" s="118">
        <v>3335969471</v>
      </c>
      <c r="C101" s="99">
        <v>44405.352789351855</v>
      </c>
      <c r="D101" s="99" t="s">
        <v>2465</v>
      </c>
      <c r="E101" s="147">
        <v>728</v>
      </c>
      <c r="F101" s="152" t="str">
        <f>VLOOKUP(E101,VIP!$A$2:$O14733,2,0)</f>
        <v>DRBR051</v>
      </c>
      <c r="G101" s="152" t="str">
        <f>VLOOKUP(E101,'LISTADO ATM'!$A$2:$B$901,2,0)</f>
        <v xml:space="preserve">ATM UNP La Vega Oficina Regional Norcentral </v>
      </c>
      <c r="H101" s="152" t="str">
        <f>VLOOKUP(E101,VIP!$A$2:$O19694,7,FALSE)</f>
        <v>Si</v>
      </c>
      <c r="I101" s="152" t="str">
        <f>VLOOKUP(E101,VIP!$A$2:$O11659,8,FALSE)</f>
        <v>Si</v>
      </c>
      <c r="J101" s="152" t="str">
        <f>VLOOKUP(E101,VIP!$A$2:$O11609,8,FALSE)</f>
        <v>Si</v>
      </c>
      <c r="K101" s="152" t="str">
        <f>VLOOKUP(E101,VIP!$A$2:$O15183,6,0)</f>
        <v>SI</v>
      </c>
      <c r="L101" s="153" t="s">
        <v>2414</v>
      </c>
      <c r="M101" s="170" t="s">
        <v>2541</v>
      </c>
      <c r="N101" s="226" t="s">
        <v>2610</v>
      </c>
      <c r="O101" s="152" t="s">
        <v>2595</v>
      </c>
      <c r="P101" s="152"/>
      <c r="Q101" s="169">
        <v>44405.596435185187</v>
      </c>
    </row>
    <row r="102" spans="1:17" s="131" customFormat="1" ht="18" x14ac:dyDescent="0.25">
      <c r="A102" s="152" t="str">
        <f>VLOOKUP(E102,'LISTADO ATM'!$A$2:$C$902,3,0)</f>
        <v>NORTE</v>
      </c>
      <c r="B102" s="118">
        <v>3335969503</v>
      </c>
      <c r="C102" s="99">
        <v>44405.361956018518</v>
      </c>
      <c r="D102" s="99" t="s">
        <v>2591</v>
      </c>
      <c r="E102" s="147">
        <v>606</v>
      </c>
      <c r="F102" s="152" t="str">
        <f>VLOOKUP(E102,VIP!$A$2:$O14743,2,0)</f>
        <v>DRBR704</v>
      </c>
      <c r="G102" s="152" t="str">
        <f>VLOOKUP(E102,'LISTADO ATM'!$A$2:$B$901,2,0)</f>
        <v xml:space="preserve">ATM UNP Manolo Tavarez Justo </v>
      </c>
      <c r="H102" s="152" t="str">
        <f>VLOOKUP(E102,VIP!$A$2:$O19704,7,FALSE)</f>
        <v>Si</v>
      </c>
      <c r="I102" s="152" t="str">
        <f>VLOOKUP(E102,VIP!$A$2:$O11669,8,FALSE)</f>
        <v>Si</v>
      </c>
      <c r="J102" s="152" t="str">
        <f>VLOOKUP(E102,VIP!$A$2:$O11619,8,FALSE)</f>
        <v>Si</v>
      </c>
      <c r="K102" s="152" t="str">
        <f>VLOOKUP(E102,VIP!$A$2:$O15193,6,0)</f>
        <v>NO</v>
      </c>
      <c r="L102" s="153" t="s">
        <v>2414</v>
      </c>
      <c r="M102" s="170" t="s">
        <v>2541</v>
      </c>
      <c r="N102" s="226" t="s">
        <v>2610</v>
      </c>
      <c r="O102" s="152" t="s">
        <v>2593</v>
      </c>
      <c r="P102" s="177"/>
      <c r="Q102" s="169">
        <v>44405.596435185187</v>
      </c>
    </row>
    <row r="103" spans="1:17" s="131" customFormat="1" ht="18" x14ac:dyDescent="0.25">
      <c r="A103" s="152" t="str">
        <f>VLOOKUP(E103,'LISTADO ATM'!$A$2:$C$902,3,0)</f>
        <v>DISTRITO NACIONAL</v>
      </c>
      <c r="B103" s="118">
        <v>3335969696</v>
      </c>
      <c r="C103" s="99">
        <v>44405.405092592591</v>
      </c>
      <c r="D103" s="99" t="s">
        <v>2445</v>
      </c>
      <c r="E103" s="147">
        <v>884</v>
      </c>
      <c r="F103" s="152" t="str">
        <f>VLOOKUP(E103,VIP!$A$2:$O14737,2,0)</f>
        <v>DRBR884</v>
      </c>
      <c r="G103" s="152" t="str">
        <f>VLOOKUP(E103,'LISTADO ATM'!$A$2:$B$901,2,0)</f>
        <v xml:space="preserve">ATM UNP Olé Sabana Perdida </v>
      </c>
      <c r="H103" s="152" t="str">
        <f>VLOOKUP(E103,VIP!$A$2:$O19698,7,FALSE)</f>
        <v>Si</v>
      </c>
      <c r="I103" s="152" t="str">
        <f>VLOOKUP(E103,VIP!$A$2:$O11663,8,FALSE)</f>
        <v>Si</v>
      </c>
      <c r="J103" s="152" t="str">
        <f>VLOOKUP(E103,VIP!$A$2:$O11613,8,FALSE)</f>
        <v>Si</v>
      </c>
      <c r="K103" s="152" t="str">
        <f>VLOOKUP(E103,VIP!$A$2:$O15187,6,0)</f>
        <v>NO</v>
      </c>
      <c r="L103" s="153" t="s">
        <v>2414</v>
      </c>
      <c r="M103" s="170" t="s">
        <v>2541</v>
      </c>
      <c r="N103" s="98" t="s">
        <v>2449</v>
      </c>
      <c r="O103" s="152" t="s">
        <v>2450</v>
      </c>
      <c r="P103" s="152"/>
      <c r="Q103" s="169">
        <v>44405.596435185187</v>
      </c>
    </row>
    <row r="104" spans="1:17" s="131" customFormat="1" ht="18" x14ac:dyDescent="0.25">
      <c r="A104" s="152" t="str">
        <f>VLOOKUP(E104,'LISTADO ATM'!$A$2:$C$902,3,0)</f>
        <v>DISTRITO NACIONAL</v>
      </c>
      <c r="B104" s="118">
        <v>3335969712</v>
      </c>
      <c r="C104" s="99">
        <v>44405.407106481478</v>
      </c>
      <c r="D104" s="99" t="s">
        <v>2445</v>
      </c>
      <c r="E104" s="147">
        <v>949</v>
      </c>
      <c r="F104" s="152" t="str">
        <f>VLOOKUP(E104,VIP!$A$2:$O14736,2,0)</f>
        <v>DRBR23D</v>
      </c>
      <c r="G104" s="152" t="str">
        <f>VLOOKUP(E104,'LISTADO ATM'!$A$2:$B$901,2,0)</f>
        <v xml:space="preserve">ATM S/M Bravo San Isidro Coral Mall </v>
      </c>
      <c r="H104" s="152" t="str">
        <f>VLOOKUP(E104,VIP!$A$2:$O19697,7,FALSE)</f>
        <v>Si</v>
      </c>
      <c r="I104" s="152" t="str">
        <f>VLOOKUP(E104,VIP!$A$2:$O11662,8,FALSE)</f>
        <v>No</v>
      </c>
      <c r="J104" s="152" t="str">
        <f>VLOOKUP(E104,VIP!$A$2:$O11612,8,FALSE)</f>
        <v>No</v>
      </c>
      <c r="K104" s="152" t="str">
        <f>VLOOKUP(E104,VIP!$A$2:$O15186,6,0)</f>
        <v>NO</v>
      </c>
      <c r="L104" s="153" t="s">
        <v>2414</v>
      </c>
      <c r="M104" s="170" t="s">
        <v>2541</v>
      </c>
      <c r="N104" s="98" t="s">
        <v>2449</v>
      </c>
      <c r="O104" s="152" t="s">
        <v>2450</v>
      </c>
      <c r="P104" s="152"/>
      <c r="Q104" s="169">
        <v>44405.596435185187</v>
      </c>
    </row>
    <row r="105" spans="1:17" s="131" customFormat="1" ht="18" x14ac:dyDescent="0.25">
      <c r="A105" s="152" t="str">
        <f>VLOOKUP(E105,'LISTADO ATM'!$A$2:$C$902,3,0)</f>
        <v>ESTE</v>
      </c>
      <c r="B105" s="118">
        <v>3335969717</v>
      </c>
      <c r="C105" s="99">
        <v>44405.408912037034</v>
      </c>
      <c r="D105" s="99" t="s">
        <v>2465</v>
      </c>
      <c r="E105" s="147">
        <v>634</v>
      </c>
      <c r="F105" s="152" t="str">
        <f>VLOOKUP(E105,VIP!$A$2:$O14735,2,0)</f>
        <v>DRBR273</v>
      </c>
      <c r="G105" s="152" t="str">
        <f>VLOOKUP(E105,'LISTADO ATM'!$A$2:$B$901,2,0)</f>
        <v xml:space="preserve">ATM Ayuntamiento Los Llanos (SPM) </v>
      </c>
      <c r="H105" s="152" t="str">
        <f>VLOOKUP(E105,VIP!$A$2:$O19696,7,FALSE)</f>
        <v>Si</v>
      </c>
      <c r="I105" s="152" t="str">
        <f>VLOOKUP(E105,VIP!$A$2:$O11661,8,FALSE)</f>
        <v>Si</v>
      </c>
      <c r="J105" s="152" t="str">
        <f>VLOOKUP(E105,VIP!$A$2:$O11611,8,FALSE)</f>
        <v>Si</v>
      </c>
      <c r="K105" s="152" t="str">
        <f>VLOOKUP(E105,VIP!$A$2:$O15185,6,0)</f>
        <v>NO</v>
      </c>
      <c r="L105" s="153" t="s">
        <v>2414</v>
      </c>
      <c r="M105" s="170" t="s">
        <v>2541</v>
      </c>
      <c r="N105" s="226" t="s">
        <v>2610</v>
      </c>
      <c r="O105" s="152" t="s">
        <v>2466</v>
      </c>
      <c r="P105" s="177"/>
      <c r="Q105" s="169">
        <v>44405.596435185187</v>
      </c>
    </row>
    <row r="106" spans="1:17" s="131" customFormat="1" ht="18" x14ac:dyDescent="0.25">
      <c r="A106" s="152" t="str">
        <f>VLOOKUP(E106,'LISTADO ATM'!$A$2:$C$902,3,0)</f>
        <v>DISTRITO NACIONAL</v>
      </c>
      <c r="B106" s="118">
        <v>3335969729</v>
      </c>
      <c r="C106" s="99">
        <v>44405.413206018522</v>
      </c>
      <c r="D106" s="99" t="s">
        <v>2465</v>
      </c>
      <c r="E106" s="147">
        <v>791</v>
      </c>
      <c r="F106" s="152" t="str">
        <f>VLOOKUP(E106,VIP!$A$2:$O14734,2,0)</f>
        <v>DRBR791</v>
      </c>
      <c r="G106" s="152" t="str">
        <f>VLOOKUP(E106,'LISTADO ATM'!$A$2:$B$901,2,0)</f>
        <v xml:space="preserve">ATM Oficina Sans Soucí </v>
      </c>
      <c r="H106" s="152" t="str">
        <f>VLOOKUP(E106,VIP!$A$2:$O19695,7,FALSE)</f>
        <v>Si</v>
      </c>
      <c r="I106" s="152" t="str">
        <f>VLOOKUP(E106,VIP!$A$2:$O11660,8,FALSE)</f>
        <v>No</v>
      </c>
      <c r="J106" s="152" t="str">
        <f>VLOOKUP(E106,VIP!$A$2:$O11610,8,FALSE)</f>
        <v>No</v>
      </c>
      <c r="K106" s="152" t="str">
        <f>VLOOKUP(E106,VIP!$A$2:$O15184,6,0)</f>
        <v>NO</v>
      </c>
      <c r="L106" s="153" t="s">
        <v>2414</v>
      </c>
      <c r="M106" s="170" t="s">
        <v>2541</v>
      </c>
      <c r="N106" s="226" t="s">
        <v>2610</v>
      </c>
      <c r="O106" s="152" t="s">
        <v>2466</v>
      </c>
      <c r="P106" s="177"/>
      <c r="Q106" s="169">
        <v>44405.596435185187</v>
      </c>
    </row>
    <row r="107" spans="1:17" s="131" customFormat="1" ht="18" x14ac:dyDescent="0.25">
      <c r="A107" s="152" t="str">
        <f>VLOOKUP(E107,'LISTADO ATM'!$A$2:$C$902,3,0)</f>
        <v>ESTE</v>
      </c>
      <c r="B107" s="118">
        <v>3335970016</v>
      </c>
      <c r="C107" s="99">
        <v>44405.485810185186</v>
      </c>
      <c r="D107" s="99" t="s">
        <v>2465</v>
      </c>
      <c r="E107" s="147">
        <v>268</v>
      </c>
      <c r="F107" s="152" t="str">
        <f>VLOOKUP(E107,VIP!$A$2:$O14769,2,0)</f>
        <v>DRBR268</v>
      </c>
      <c r="G107" s="152" t="str">
        <f>VLOOKUP(E107,'LISTADO ATM'!$A$2:$B$901,2,0)</f>
        <v xml:space="preserve">ATM Autobanco La Altagracia (Higuey) </v>
      </c>
      <c r="H107" s="152" t="str">
        <f>VLOOKUP(E107,VIP!$A$2:$O19730,7,FALSE)</f>
        <v>Si</v>
      </c>
      <c r="I107" s="152" t="str">
        <f>VLOOKUP(E107,VIP!$A$2:$O11695,8,FALSE)</f>
        <v>Si</v>
      </c>
      <c r="J107" s="152" t="str">
        <f>VLOOKUP(E107,VIP!$A$2:$O11645,8,FALSE)</f>
        <v>Si</v>
      </c>
      <c r="K107" s="152" t="str">
        <f>VLOOKUP(E107,VIP!$A$2:$O15219,6,0)</f>
        <v>NO</v>
      </c>
      <c r="L107" s="153" t="s">
        <v>2414</v>
      </c>
      <c r="M107" s="170" t="s">
        <v>2541</v>
      </c>
      <c r="N107" s="226" t="s">
        <v>2610</v>
      </c>
      <c r="O107" s="152" t="s">
        <v>2466</v>
      </c>
      <c r="P107" s="152"/>
      <c r="Q107" s="227">
        <v>44405.770833333336</v>
      </c>
    </row>
    <row r="108" spans="1:17" s="131" customFormat="1" ht="18" x14ac:dyDescent="0.25">
      <c r="A108" s="152" t="str">
        <f>VLOOKUP(E108,'LISTADO ATM'!$A$2:$C$902,3,0)</f>
        <v>SUR</v>
      </c>
      <c r="B108" s="118">
        <v>3335970025</v>
      </c>
      <c r="C108" s="99">
        <v>44405.487905092596</v>
      </c>
      <c r="D108" s="99" t="s">
        <v>2445</v>
      </c>
      <c r="E108" s="147">
        <v>750</v>
      </c>
      <c r="F108" s="152" t="str">
        <f>VLOOKUP(E108,VIP!$A$2:$O14768,2,0)</f>
        <v>DRBR265</v>
      </c>
      <c r="G108" s="152" t="str">
        <f>VLOOKUP(E108,'LISTADO ATM'!$A$2:$B$901,2,0)</f>
        <v xml:space="preserve">ATM UNP Duvergé </v>
      </c>
      <c r="H108" s="152" t="str">
        <f>VLOOKUP(E108,VIP!$A$2:$O19729,7,FALSE)</f>
        <v>Si</v>
      </c>
      <c r="I108" s="152" t="str">
        <f>VLOOKUP(E108,VIP!$A$2:$O11694,8,FALSE)</f>
        <v>Si</v>
      </c>
      <c r="J108" s="152" t="str">
        <f>VLOOKUP(E108,VIP!$A$2:$O11644,8,FALSE)</f>
        <v>Si</v>
      </c>
      <c r="K108" s="152" t="str">
        <f>VLOOKUP(E108,VIP!$A$2:$O15218,6,0)</f>
        <v>SI</v>
      </c>
      <c r="L108" s="153" t="s">
        <v>2414</v>
      </c>
      <c r="M108" s="170" t="s">
        <v>2541</v>
      </c>
      <c r="N108" s="98" t="s">
        <v>2449</v>
      </c>
      <c r="O108" s="152" t="s">
        <v>2450</v>
      </c>
      <c r="P108" s="152"/>
      <c r="Q108" s="227">
        <v>44405.770833333336</v>
      </c>
    </row>
    <row r="109" spans="1:17" s="131" customFormat="1" ht="18" x14ac:dyDescent="0.25">
      <c r="A109" s="152" t="str">
        <f>VLOOKUP(E109,'LISTADO ATM'!$A$2:$C$902,3,0)</f>
        <v>SUR</v>
      </c>
      <c r="B109" s="118">
        <v>3335970165</v>
      </c>
      <c r="C109" s="99">
        <v>44405.529907407406</v>
      </c>
      <c r="D109" s="99" t="s">
        <v>2465</v>
      </c>
      <c r="E109" s="147">
        <v>764</v>
      </c>
      <c r="F109" s="152" t="str">
        <f>VLOOKUP(E109,VIP!$A$2:$O14756,2,0)</f>
        <v>DRBR451</v>
      </c>
      <c r="G109" s="152" t="str">
        <f>VLOOKUP(E109,'LISTADO ATM'!$A$2:$B$901,2,0)</f>
        <v xml:space="preserve">ATM Oficina Elías Piña </v>
      </c>
      <c r="H109" s="152" t="str">
        <f>VLOOKUP(E109,VIP!$A$2:$O19717,7,FALSE)</f>
        <v>Si</v>
      </c>
      <c r="I109" s="152" t="str">
        <f>VLOOKUP(E109,VIP!$A$2:$O11682,8,FALSE)</f>
        <v>Si</v>
      </c>
      <c r="J109" s="152" t="str">
        <f>VLOOKUP(E109,VIP!$A$2:$O11632,8,FALSE)</f>
        <v>Si</v>
      </c>
      <c r="K109" s="152" t="str">
        <f>VLOOKUP(E109,VIP!$A$2:$O15206,6,0)</f>
        <v>NO</v>
      </c>
      <c r="L109" s="153" t="s">
        <v>2414</v>
      </c>
      <c r="M109" s="170" t="s">
        <v>2541</v>
      </c>
      <c r="N109" s="226" t="s">
        <v>2610</v>
      </c>
      <c r="O109" s="152" t="s">
        <v>2466</v>
      </c>
      <c r="P109" s="152"/>
      <c r="Q109" s="227">
        <v>44405.770833333336</v>
      </c>
    </row>
    <row r="110" spans="1:17" s="131" customFormat="1" ht="18" x14ac:dyDescent="0.25">
      <c r="A110" s="152" t="str">
        <f>VLOOKUP(E110,'LISTADO ATM'!$A$2:$C$902,3,0)</f>
        <v>SUR</v>
      </c>
      <c r="B110" s="118">
        <v>3335970188</v>
      </c>
      <c r="C110" s="99">
        <v>44405.541458333333</v>
      </c>
      <c r="D110" s="99" t="s">
        <v>2445</v>
      </c>
      <c r="E110" s="147">
        <v>45</v>
      </c>
      <c r="F110" s="152" t="str">
        <f>VLOOKUP(E110,VIP!$A$2:$O14753,2,0)</f>
        <v>DRBR045</v>
      </c>
      <c r="G110" s="152" t="str">
        <f>VLOOKUP(E110,'LISTADO ATM'!$A$2:$B$901,2,0)</f>
        <v xml:space="preserve">ATM Oficina Tamayo </v>
      </c>
      <c r="H110" s="152" t="str">
        <f>VLOOKUP(E110,VIP!$A$2:$O19714,7,FALSE)</f>
        <v>Si</v>
      </c>
      <c r="I110" s="152" t="str">
        <f>VLOOKUP(E110,VIP!$A$2:$O11679,8,FALSE)</f>
        <v>Si</v>
      </c>
      <c r="J110" s="152" t="str">
        <f>VLOOKUP(E110,VIP!$A$2:$O11629,8,FALSE)</f>
        <v>Si</v>
      </c>
      <c r="K110" s="152" t="str">
        <f>VLOOKUP(E110,VIP!$A$2:$O15203,6,0)</f>
        <v>SI</v>
      </c>
      <c r="L110" s="153" t="s">
        <v>2414</v>
      </c>
      <c r="M110" s="170" t="s">
        <v>2541</v>
      </c>
      <c r="N110" s="98" t="s">
        <v>2449</v>
      </c>
      <c r="O110" s="152" t="s">
        <v>2450</v>
      </c>
      <c r="P110" s="152"/>
      <c r="Q110" s="227">
        <v>44405.770833333336</v>
      </c>
    </row>
    <row r="111" spans="1:17" s="131" customFormat="1" ht="18" x14ac:dyDescent="0.25">
      <c r="A111" s="152" t="str">
        <f>VLOOKUP(E111,'LISTADO ATM'!$A$2:$C$902,3,0)</f>
        <v>NORTE</v>
      </c>
      <c r="B111" s="118">
        <v>3335970189</v>
      </c>
      <c r="C111" s="99">
        <v>44405.543182870373</v>
      </c>
      <c r="D111" s="99" t="s">
        <v>2591</v>
      </c>
      <c r="E111" s="147">
        <v>632</v>
      </c>
      <c r="F111" s="152" t="str">
        <f>VLOOKUP(E111,VIP!$A$2:$O14752,2,0)</f>
        <v>DRBR263</v>
      </c>
      <c r="G111" s="152" t="str">
        <f>VLOOKUP(E111,'LISTADO ATM'!$A$2:$B$901,2,0)</f>
        <v xml:space="preserve">ATM Autobanco Gurabo </v>
      </c>
      <c r="H111" s="152" t="str">
        <f>VLOOKUP(E111,VIP!$A$2:$O19713,7,FALSE)</f>
        <v>Si</v>
      </c>
      <c r="I111" s="152" t="str">
        <f>VLOOKUP(E111,VIP!$A$2:$O11678,8,FALSE)</f>
        <v>Si</v>
      </c>
      <c r="J111" s="152" t="str">
        <f>VLOOKUP(E111,VIP!$A$2:$O11628,8,FALSE)</f>
        <v>Si</v>
      </c>
      <c r="K111" s="152" t="str">
        <f>VLOOKUP(E111,VIP!$A$2:$O15202,6,0)</f>
        <v>NO</v>
      </c>
      <c r="L111" s="153" t="s">
        <v>2414</v>
      </c>
      <c r="M111" s="170" t="s">
        <v>2541</v>
      </c>
      <c r="N111" s="226" t="s">
        <v>2610</v>
      </c>
      <c r="O111" s="152" t="s">
        <v>2593</v>
      </c>
      <c r="P111" s="177"/>
      <c r="Q111" s="227">
        <v>44405.780555555553</v>
      </c>
    </row>
    <row r="112" spans="1:17" s="131" customFormat="1" ht="18" x14ac:dyDescent="0.25">
      <c r="A112" s="152" t="str">
        <f>VLOOKUP(E112,'LISTADO ATM'!$A$2:$C$902,3,0)</f>
        <v>DISTRITO NACIONAL</v>
      </c>
      <c r="B112" s="118">
        <v>3335970290</v>
      </c>
      <c r="C112" s="99">
        <v>44405.589456018519</v>
      </c>
      <c r="D112" s="99" t="s">
        <v>2445</v>
      </c>
      <c r="E112" s="147">
        <v>29</v>
      </c>
      <c r="F112" s="152" t="str">
        <f>VLOOKUP(E112,VIP!$A$2:$O14750,2,0)</f>
        <v>DRBR029</v>
      </c>
      <c r="G112" s="152" t="str">
        <f>VLOOKUP(E112,'LISTADO ATM'!$A$2:$B$901,2,0)</f>
        <v xml:space="preserve">ATM AFP </v>
      </c>
      <c r="H112" s="152" t="str">
        <f>VLOOKUP(E112,VIP!$A$2:$O19711,7,FALSE)</f>
        <v>Si</v>
      </c>
      <c r="I112" s="152" t="str">
        <f>VLOOKUP(E112,VIP!$A$2:$O11676,8,FALSE)</f>
        <v>Si</v>
      </c>
      <c r="J112" s="152" t="str">
        <f>VLOOKUP(E112,VIP!$A$2:$O11626,8,FALSE)</f>
        <v>Si</v>
      </c>
      <c r="K112" s="152" t="str">
        <f>VLOOKUP(E112,VIP!$A$2:$O15200,6,0)</f>
        <v>NO</v>
      </c>
      <c r="L112" s="153" t="s">
        <v>2414</v>
      </c>
      <c r="M112" s="170" t="s">
        <v>2541</v>
      </c>
      <c r="N112" s="98" t="s">
        <v>2449</v>
      </c>
      <c r="O112" s="152" t="s">
        <v>2450</v>
      </c>
      <c r="P112" s="177"/>
      <c r="Q112" s="227">
        <v>44405.770833333336</v>
      </c>
    </row>
    <row r="113" spans="1:17" s="131" customFormat="1" ht="18" x14ac:dyDescent="0.25">
      <c r="A113" s="152" t="str">
        <f>VLOOKUP(E113,'LISTADO ATM'!$A$2:$C$902,3,0)</f>
        <v>ESTE</v>
      </c>
      <c r="B113" s="118">
        <v>3335970292</v>
      </c>
      <c r="C113" s="99">
        <v>44405.591145833336</v>
      </c>
      <c r="D113" s="99" t="s">
        <v>2465</v>
      </c>
      <c r="E113" s="147">
        <v>772</v>
      </c>
      <c r="F113" s="152" t="str">
        <f>VLOOKUP(E113,VIP!$A$2:$O14749,2,0)</f>
        <v>DRBR215</v>
      </c>
      <c r="G113" s="152" t="str">
        <f>VLOOKUP(E113,'LISTADO ATM'!$A$2:$B$901,2,0)</f>
        <v xml:space="preserve">ATM UNP Yamasá </v>
      </c>
      <c r="H113" s="152" t="str">
        <f>VLOOKUP(E113,VIP!$A$2:$O19710,7,FALSE)</f>
        <v>Si</v>
      </c>
      <c r="I113" s="152" t="str">
        <f>VLOOKUP(E113,VIP!$A$2:$O11675,8,FALSE)</f>
        <v>Si</v>
      </c>
      <c r="J113" s="152" t="str">
        <f>VLOOKUP(E113,VIP!$A$2:$O11625,8,FALSE)</f>
        <v>Si</v>
      </c>
      <c r="K113" s="152" t="str">
        <f>VLOOKUP(E113,VIP!$A$2:$O15199,6,0)</f>
        <v>NO</v>
      </c>
      <c r="L113" s="153" t="s">
        <v>2414</v>
      </c>
      <c r="M113" s="170" t="s">
        <v>2541</v>
      </c>
      <c r="N113" s="226" t="s">
        <v>2610</v>
      </c>
      <c r="O113" s="152" t="s">
        <v>2595</v>
      </c>
      <c r="P113" s="152"/>
      <c r="Q113" s="227">
        <v>44405.770833333336</v>
      </c>
    </row>
    <row r="114" spans="1:17" s="131" customFormat="1" ht="18" x14ac:dyDescent="0.25">
      <c r="A114" s="152" t="str">
        <f>VLOOKUP(E114,'LISTADO ATM'!$A$2:$C$902,3,0)</f>
        <v>SUR</v>
      </c>
      <c r="B114" s="118">
        <v>3335970297</v>
      </c>
      <c r="C114" s="99">
        <v>44405.592326388891</v>
      </c>
      <c r="D114" s="99" t="s">
        <v>2445</v>
      </c>
      <c r="E114" s="147">
        <v>403</v>
      </c>
      <c r="F114" s="152" t="str">
        <f>VLOOKUP(E114,VIP!$A$2:$O14748,2,0)</f>
        <v>DRBR403</v>
      </c>
      <c r="G114" s="152" t="str">
        <f>VLOOKUP(E114,'LISTADO ATM'!$A$2:$B$901,2,0)</f>
        <v xml:space="preserve">ATM Oficina Vicente Noble </v>
      </c>
      <c r="H114" s="152" t="str">
        <f>VLOOKUP(E114,VIP!$A$2:$O19709,7,FALSE)</f>
        <v>Si</v>
      </c>
      <c r="I114" s="152" t="str">
        <f>VLOOKUP(E114,VIP!$A$2:$O11674,8,FALSE)</f>
        <v>Si</v>
      </c>
      <c r="J114" s="152" t="str">
        <f>VLOOKUP(E114,VIP!$A$2:$O11624,8,FALSE)</f>
        <v>Si</v>
      </c>
      <c r="K114" s="152" t="str">
        <f>VLOOKUP(E114,VIP!$A$2:$O15198,6,0)</f>
        <v>NO</v>
      </c>
      <c r="L114" s="153" t="s">
        <v>2414</v>
      </c>
      <c r="M114" s="170" t="s">
        <v>2541</v>
      </c>
      <c r="N114" s="98" t="s">
        <v>2449</v>
      </c>
      <c r="O114" s="152" t="s">
        <v>2450</v>
      </c>
      <c r="P114" s="177"/>
      <c r="Q114" s="227">
        <v>44405.770833333336</v>
      </c>
    </row>
    <row r="115" spans="1:17" s="131" customFormat="1" ht="18" x14ac:dyDescent="0.25">
      <c r="A115" s="152" t="str">
        <f>VLOOKUP(E115,'LISTADO ATM'!$A$2:$C$902,3,0)</f>
        <v>DISTRITO NACIONAL</v>
      </c>
      <c r="B115" s="118">
        <v>3335968224</v>
      </c>
      <c r="C115" s="99">
        <v>44404.41684027778</v>
      </c>
      <c r="D115" s="99" t="s">
        <v>2177</v>
      </c>
      <c r="E115" s="147">
        <v>865</v>
      </c>
      <c r="F115" s="152" t="str">
        <f>VLOOKUP(E115,VIP!$A$2:$O14731,2,0)</f>
        <v>DRBR865</v>
      </c>
      <c r="G115" s="152" t="str">
        <f>VLOOKUP(E115,'LISTADO ATM'!$A$2:$B$901,2,0)</f>
        <v xml:space="preserve">ATM Club Naco </v>
      </c>
      <c r="H115" s="152" t="str">
        <f>VLOOKUP(E115,VIP!$A$2:$O19692,7,FALSE)</f>
        <v>Si</v>
      </c>
      <c r="I115" s="152" t="str">
        <f>VLOOKUP(E115,VIP!$A$2:$O11657,8,FALSE)</f>
        <v>Si</v>
      </c>
      <c r="J115" s="152" t="str">
        <f>VLOOKUP(E115,VIP!$A$2:$O11607,8,FALSE)</f>
        <v>Si</v>
      </c>
      <c r="K115" s="152" t="str">
        <f>VLOOKUP(E115,VIP!$A$2:$O15181,6,0)</f>
        <v>NO</v>
      </c>
      <c r="L115" s="153" t="s">
        <v>2461</v>
      </c>
      <c r="M115" s="170" t="s">
        <v>2541</v>
      </c>
      <c r="N115" s="170" t="s">
        <v>2610</v>
      </c>
      <c r="O115" s="152" t="s">
        <v>2451</v>
      </c>
      <c r="P115" s="177"/>
      <c r="Q115" s="169">
        <v>44405.596435185187</v>
      </c>
    </row>
    <row r="116" spans="1:17" s="131" customFormat="1" ht="18" x14ac:dyDescent="0.25">
      <c r="A116" s="152" t="str">
        <f>VLOOKUP(E116,'LISTADO ATM'!$A$2:$C$902,3,0)</f>
        <v>DISTRITO NACIONAL</v>
      </c>
      <c r="B116" s="118">
        <v>3335968948</v>
      </c>
      <c r="C116" s="99">
        <v>44404.632476851853</v>
      </c>
      <c r="D116" s="99" t="s">
        <v>2177</v>
      </c>
      <c r="E116" s="147">
        <v>755</v>
      </c>
      <c r="F116" s="152" t="str">
        <f>VLOOKUP(E116,VIP!$A$2:$O14736,2,0)</f>
        <v>DRBR755</v>
      </c>
      <c r="G116" s="152" t="str">
        <f>VLOOKUP(E116,'LISTADO ATM'!$A$2:$B$901,2,0)</f>
        <v xml:space="preserve">ATM Oficina Galería del Este (Plaza) </v>
      </c>
      <c r="H116" s="152" t="str">
        <f>VLOOKUP(E116,VIP!$A$2:$O19697,7,FALSE)</f>
        <v>Si</v>
      </c>
      <c r="I116" s="152" t="str">
        <f>VLOOKUP(E116,VIP!$A$2:$O11662,8,FALSE)</f>
        <v>Si</v>
      </c>
      <c r="J116" s="152" t="str">
        <f>VLOOKUP(E116,VIP!$A$2:$O11612,8,FALSE)</f>
        <v>Si</v>
      </c>
      <c r="K116" s="152" t="str">
        <f>VLOOKUP(E116,VIP!$A$2:$O15186,6,0)</f>
        <v>NO</v>
      </c>
      <c r="L116" s="153" t="s">
        <v>2461</v>
      </c>
      <c r="M116" s="170" t="s">
        <v>2541</v>
      </c>
      <c r="N116" s="170" t="s">
        <v>2610</v>
      </c>
      <c r="O116" s="152" t="s">
        <v>2451</v>
      </c>
      <c r="P116" s="152"/>
      <c r="Q116" s="169">
        <v>44405.596435185187</v>
      </c>
    </row>
    <row r="117" spans="1:17" s="131" customFormat="1" ht="18" x14ac:dyDescent="0.25">
      <c r="A117" s="152" t="str">
        <f>VLOOKUP(E117,'LISTADO ATM'!$A$2:$C$902,3,0)</f>
        <v>DISTRITO NACIONAL</v>
      </c>
      <c r="B117" s="118">
        <v>3335968958</v>
      </c>
      <c r="C117" s="99">
        <v>44404.634027777778</v>
      </c>
      <c r="D117" s="99" t="s">
        <v>2177</v>
      </c>
      <c r="E117" s="147">
        <v>312</v>
      </c>
      <c r="F117" s="152" t="str">
        <f>VLOOKUP(E117,VIP!$A$2:$O14735,2,0)</f>
        <v>DRBR312</v>
      </c>
      <c r="G117" s="152" t="str">
        <f>VLOOKUP(E117,'LISTADO ATM'!$A$2:$B$901,2,0)</f>
        <v xml:space="preserve">ATM Oficina Tiradentes II (Naco) </v>
      </c>
      <c r="H117" s="152" t="str">
        <f>VLOOKUP(E117,VIP!$A$2:$O19696,7,FALSE)</f>
        <v>Si</v>
      </c>
      <c r="I117" s="152" t="str">
        <f>VLOOKUP(E117,VIP!$A$2:$O11661,8,FALSE)</f>
        <v>Si</v>
      </c>
      <c r="J117" s="152" t="str">
        <f>VLOOKUP(E117,VIP!$A$2:$O11611,8,FALSE)</f>
        <v>Si</v>
      </c>
      <c r="K117" s="152" t="str">
        <f>VLOOKUP(E117,VIP!$A$2:$O15185,6,0)</f>
        <v>NO</v>
      </c>
      <c r="L117" s="153" t="s">
        <v>2461</v>
      </c>
      <c r="M117" s="170" t="s">
        <v>2541</v>
      </c>
      <c r="N117" s="170" t="s">
        <v>2610</v>
      </c>
      <c r="O117" s="152" t="s">
        <v>2451</v>
      </c>
      <c r="P117" s="177"/>
      <c r="Q117" s="169">
        <v>44405.596435185187</v>
      </c>
    </row>
    <row r="118" spans="1:17" s="131" customFormat="1" ht="18" x14ac:dyDescent="0.25">
      <c r="A118" s="152" t="str">
        <f>VLOOKUP(E118,'LISTADO ATM'!$A$2:$C$902,3,0)</f>
        <v>DISTRITO NACIONAL</v>
      </c>
      <c r="B118" s="118">
        <v>3335969042</v>
      </c>
      <c r="C118" s="99">
        <v>44404.65315972222</v>
      </c>
      <c r="D118" s="99" t="s">
        <v>2177</v>
      </c>
      <c r="E118" s="147">
        <v>183</v>
      </c>
      <c r="F118" s="152" t="str">
        <f>VLOOKUP(E118,VIP!$A$2:$O14730,2,0)</f>
        <v>DRBR183</v>
      </c>
      <c r="G118" s="152" t="str">
        <f>VLOOKUP(E118,'LISTADO ATM'!$A$2:$B$901,2,0)</f>
        <v>ATM Estación Nativa Km. 22 Aut. Duarte.</v>
      </c>
      <c r="H118" s="152" t="str">
        <f>VLOOKUP(E118,VIP!$A$2:$O19691,7,FALSE)</f>
        <v>N/A</v>
      </c>
      <c r="I118" s="152" t="str">
        <f>VLOOKUP(E118,VIP!$A$2:$O11656,8,FALSE)</f>
        <v>N/A</v>
      </c>
      <c r="J118" s="152" t="str">
        <f>VLOOKUP(E118,VIP!$A$2:$O11606,8,FALSE)</f>
        <v>N/A</v>
      </c>
      <c r="K118" s="152" t="str">
        <f>VLOOKUP(E118,VIP!$A$2:$O15180,6,0)</f>
        <v>N/A</v>
      </c>
      <c r="L118" s="153" t="s">
        <v>2461</v>
      </c>
      <c r="M118" s="170" t="s">
        <v>2541</v>
      </c>
      <c r="N118" s="226" t="s">
        <v>2610</v>
      </c>
      <c r="O118" s="152" t="s">
        <v>2451</v>
      </c>
      <c r="P118" s="177"/>
      <c r="Q118" s="169">
        <v>44405.596435185187</v>
      </c>
    </row>
    <row r="119" spans="1:17" s="131" customFormat="1" ht="18" x14ac:dyDescent="0.25">
      <c r="A119" s="152" t="str">
        <f>VLOOKUP(E119,'LISTADO ATM'!$A$2:$C$902,3,0)</f>
        <v>DISTRITO NACIONAL</v>
      </c>
      <c r="B119" s="118">
        <v>3335969051</v>
      </c>
      <c r="C119" s="99">
        <v>44404.656597222223</v>
      </c>
      <c r="D119" s="99" t="s">
        <v>2177</v>
      </c>
      <c r="E119" s="147">
        <v>149</v>
      </c>
      <c r="F119" s="152" t="str">
        <f>VLOOKUP(E119,VIP!$A$2:$O14726,2,0)</f>
        <v>DRBR149</v>
      </c>
      <c r="G119" s="152" t="str">
        <f>VLOOKUP(E119,'LISTADO ATM'!$A$2:$B$901,2,0)</f>
        <v>ATM Estación Metro Concepción</v>
      </c>
      <c r="H119" s="152" t="str">
        <f>VLOOKUP(E119,VIP!$A$2:$O19687,7,FALSE)</f>
        <v>N/A</v>
      </c>
      <c r="I119" s="152" t="str">
        <f>VLOOKUP(E119,VIP!$A$2:$O11652,8,FALSE)</f>
        <v>N/A</v>
      </c>
      <c r="J119" s="152" t="str">
        <f>VLOOKUP(E119,VIP!$A$2:$O11602,8,FALSE)</f>
        <v>N/A</v>
      </c>
      <c r="K119" s="152" t="str">
        <f>VLOOKUP(E119,VIP!$A$2:$O15176,6,0)</f>
        <v>N/A</v>
      </c>
      <c r="L119" s="153" t="s">
        <v>2461</v>
      </c>
      <c r="M119" s="170" t="s">
        <v>2541</v>
      </c>
      <c r="N119" s="226" t="s">
        <v>2610</v>
      </c>
      <c r="O119" s="152" t="s">
        <v>2451</v>
      </c>
      <c r="P119" s="152"/>
      <c r="Q119" s="227">
        <v>44405.486805555556</v>
      </c>
    </row>
    <row r="120" spans="1:17" s="131" customFormat="1" ht="18" x14ac:dyDescent="0.25">
      <c r="A120" s="152" t="str">
        <f>VLOOKUP(E120,'LISTADO ATM'!$A$2:$C$902,3,0)</f>
        <v>DISTRITO NACIONAL</v>
      </c>
      <c r="B120" s="118">
        <v>3335969305</v>
      </c>
      <c r="C120" s="99">
        <v>44404.774664351855</v>
      </c>
      <c r="D120" s="99" t="s">
        <v>2177</v>
      </c>
      <c r="E120" s="147">
        <v>13</v>
      </c>
      <c r="F120" s="152" t="str">
        <f>VLOOKUP(E120,VIP!$A$2:$O14727,2,0)</f>
        <v>DRBR013</v>
      </c>
      <c r="G120" s="152" t="str">
        <f>VLOOKUP(E120,'LISTADO ATM'!$A$2:$B$901,2,0)</f>
        <v xml:space="preserve">ATM CDEEE </v>
      </c>
      <c r="H120" s="152" t="str">
        <f>VLOOKUP(E120,VIP!$A$2:$O19688,7,FALSE)</f>
        <v>Si</v>
      </c>
      <c r="I120" s="152" t="str">
        <f>VLOOKUP(E120,VIP!$A$2:$O11653,8,FALSE)</f>
        <v>Si</v>
      </c>
      <c r="J120" s="152" t="str">
        <f>VLOOKUP(E120,VIP!$A$2:$O11603,8,FALSE)</f>
        <v>Si</v>
      </c>
      <c r="K120" s="152" t="str">
        <f>VLOOKUP(E120,VIP!$A$2:$O15177,6,0)</f>
        <v>NO</v>
      </c>
      <c r="L120" s="153" t="s">
        <v>2461</v>
      </c>
      <c r="M120" s="170" t="s">
        <v>2541</v>
      </c>
      <c r="N120" s="226" t="s">
        <v>2610</v>
      </c>
      <c r="O120" s="152" t="s">
        <v>2451</v>
      </c>
      <c r="P120" s="152"/>
      <c r="Q120" s="169">
        <v>44405.424525462964</v>
      </c>
    </row>
    <row r="121" spans="1:17" s="131" customFormat="1" ht="18" x14ac:dyDescent="0.25">
      <c r="A121" s="152" t="str">
        <f>VLOOKUP(E121,'LISTADO ATM'!$A$2:$C$902,3,0)</f>
        <v>DISTRITO NACIONAL</v>
      </c>
      <c r="B121" s="118">
        <v>3335969337</v>
      </c>
      <c r="C121" s="99">
        <v>44404.872245370374</v>
      </c>
      <c r="D121" s="99" t="s">
        <v>2177</v>
      </c>
      <c r="E121" s="147">
        <v>264</v>
      </c>
      <c r="F121" s="152" t="str">
        <f>VLOOKUP(E121,VIP!$A$2:$O14737,2,0)</f>
        <v>DRBR264</v>
      </c>
      <c r="G121" s="152" t="str">
        <f>VLOOKUP(E121,'LISTADO ATM'!$A$2:$B$901,2,0)</f>
        <v xml:space="preserve">ATM S/M Nacional Independencia </v>
      </c>
      <c r="H121" s="152" t="str">
        <f>VLOOKUP(E121,VIP!$A$2:$O19698,7,FALSE)</f>
        <v>Si</v>
      </c>
      <c r="I121" s="152" t="str">
        <f>VLOOKUP(E121,VIP!$A$2:$O11663,8,FALSE)</f>
        <v>Si</v>
      </c>
      <c r="J121" s="152" t="str">
        <f>VLOOKUP(E121,VIP!$A$2:$O11613,8,FALSE)</f>
        <v>Si</v>
      </c>
      <c r="K121" s="152" t="str">
        <f>VLOOKUP(E121,VIP!$A$2:$O15187,6,0)</f>
        <v>SI</v>
      </c>
      <c r="L121" s="153" t="s">
        <v>2461</v>
      </c>
      <c r="M121" s="170" t="s">
        <v>2541</v>
      </c>
      <c r="N121" s="226" t="s">
        <v>2610</v>
      </c>
      <c r="O121" s="152" t="s">
        <v>2451</v>
      </c>
      <c r="P121" s="177"/>
      <c r="Q121" s="169">
        <v>44405.424525462964</v>
      </c>
    </row>
    <row r="122" spans="1:17" s="131" customFormat="1" ht="18" x14ac:dyDescent="0.25">
      <c r="A122" s="152" t="str">
        <f>VLOOKUP(E122,'LISTADO ATM'!$A$2:$C$902,3,0)</f>
        <v>DISTRITO NACIONAL</v>
      </c>
      <c r="B122" s="118">
        <v>3335969339</v>
      </c>
      <c r="C122" s="99">
        <v>44404.874467592592</v>
      </c>
      <c r="D122" s="99" t="s">
        <v>2177</v>
      </c>
      <c r="E122" s="147">
        <v>394</v>
      </c>
      <c r="F122" s="152" t="str">
        <f>VLOOKUP(E122,VIP!$A$2:$O14735,2,0)</f>
        <v>DRBR394</v>
      </c>
      <c r="G122" s="152" t="str">
        <f>VLOOKUP(E122,'LISTADO ATM'!$A$2:$B$901,2,0)</f>
        <v xml:space="preserve">ATM Multicentro La Sirena Luperón </v>
      </c>
      <c r="H122" s="152" t="str">
        <f>VLOOKUP(E122,VIP!$A$2:$O19696,7,FALSE)</f>
        <v>Si</v>
      </c>
      <c r="I122" s="152" t="str">
        <f>VLOOKUP(E122,VIP!$A$2:$O11661,8,FALSE)</f>
        <v>Si</v>
      </c>
      <c r="J122" s="152" t="str">
        <f>VLOOKUP(E122,VIP!$A$2:$O11611,8,FALSE)</f>
        <v>Si</v>
      </c>
      <c r="K122" s="152" t="str">
        <f>VLOOKUP(E122,VIP!$A$2:$O15185,6,0)</f>
        <v>NO</v>
      </c>
      <c r="L122" s="153" t="s">
        <v>2461</v>
      </c>
      <c r="M122" s="170" t="s">
        <v>2541</v>
      </c>
      <c r="N122" s="226" t="s">
        <v>2610</v>
      </c>
      <c r="O122" s="152" t="s">
        <v>2451</v>
      </c>
      <c r="P122" s="152"/>
      <c r="Q122" s="169">
        <v>44405.596435185187</v>
      </c>
    </row>
    <row r="123" spans="1:17" s="131" customFormat="1" ht="18" x14ac:dyDescent="0.25">
      <c r="A123" s="152" t="str">
        <f>VLOOKUP(E123,'LISTADO ATM'!$A$2:$C$902,3,0)</f>
        <v>NORTE</v>
      </c>
      <c r="B123" s="118">
        <v>3335969351</v>
      </c>
      <c r="C123" s="99">
        <v>44404.969872685186</v>
      </c>
      <c r="D123" s="99" t="s">
        <v>2178</v>
      </c>
      <c r="E123" s="147">
        <v>941</v>
      </c>
      <c r="F123" s="152" t="str">
        <f>VLOOKUP(E123,VIP!$A$2:$O14741,2,0)</f>
        <v>DRBR941</v>
      </c>
      <c r="G123" s="152" t="str">
        <f>VLOOKUP(E123,'LISTADO ATM'!$A$2:$B$901,2,0)</f>
        <v xml:space="preserve">ATM Estación Next (Puerto Plata) </v>
      </c>
      <c r="H123" s="152" t="str">
        <f>VLOOKUP(E123,VIP!$A$2:$O19702,7,FALSE)</f>
        <v>Si</v>
      </c>
      <c r="I123" s="152" t="str">
        <f>VLOOKUP(E123,VIP!$A$2:$O11667,8,FALSE)</f>
        <v>Si</v>
      </c>
      <c r="J123" s="152" t="str">
        <f>VLOOKUP(E123,VIP!$A$2:$O11617,8,FALSE)</f>
        <v>Si</v>
      </c>
      <c r="K123" s="152" t="str">
        <f>VLOOKUP(E123,VIP!$A$2:$O15191,6,0)</f>
        <v>NO</v>
      </c>
      <c r="L123" s="153" t="s">
        <v>2461</v>
      </c>
      <c r="M123" s="170" t="s">
        <v>2541</v>
      </c>
      <c r="N123" s="170" t="s">
        <v>2610</v>
      </c>
      <c r="O123" s="152" t="s">
        <v>2579</v>
      </c>
      <c r="P123" s="177"/>
      <c r="Q123" s="169">
        <v>44405.424525462964</v>
      </c>
    </row>
    <row r="124" spans="1:17" s="131" customFormat="1" ht="18" x14ac:dyDescent="0.25">
      <c r="A124" s="152" t="str">
        <f>VLOOKUP(E124,'LISTADO ATM'!$A$2:$C$902,3,0)</f>
        <v>DISTRITO NACIONAL</v>
      </c>
      <c r="B124" s="118">
        <v>3335969993</v>
      </c>
      <c r="C124" s="99">
        <v>44405.480451388888</v>
      </c>
      <c r="D124" s="99" t="s">
        <v>2177</v>
      </c>
      <c r="E124" s="147">
        <v>684</v>
      </c>
      <c r="F124" s="152" t="str">
        <f>VLOOKUP(E124,VIP!$A$2:$O14771,2,0)</f>
        <v>DRBR684</v>
      </c>
      <c r="G124" s="152" t="str">
        <f>VLOOKUP(E124,'LISTADO ATM'!$A$2:$B$901,2,0)</f>
        <v>ATM Estación Texaco Prolongación 27 Febrero</v>
      </c>
      <c r="H124" s="152" t="str">
        <f>VLOOKUP(E124,VIP!$A$2:$O19732,7,FALSE)</f>
        <v>NO</v>
      </c>
      <c r="I124" s="152" t="str">
        <f>VLOOKUP(E124,VIP!$A$2:$O11697,8,FALSE)</f>
        <v>NO</v>
      </c>
      <c r="J124" s="152" t="str">
        <f>VLOOKUP(E124,VIP!$A$2:$O11647,8,FALSE)</f>
        <v>NO</v>
      </c>
      <c r="K124" s="152" t="str">
        <f>VLOOKUP(E124,VIP!$A$2:$O15221,6,0)</f>
        <v>NO</v>
      </c>
      <c r="L124" s="153" t="s">
        <v>2461</v>
      </c>
      <c r="M124" s="170" t="s">
        <v>2541</v>
      </c>
      <c r="N124" s="226" t="s">
        <v>2610</v>
      </c>
      <c r="O124" s="152" t="s">
        <v>2451</v>
      </c>
      <c r="P124" s="152"/>
      <c r="Q124" s="227">
        <v>44405.709722222222</v>
      </c>
    </row>
    <row r="125" spans="1:17" s="131" customFormat="1" ht="18" x14ac:dyDescent="0.25">
      <c r="A125" s="152" t="str">
        <f>VLOOKUP(E125,'LISTADO ATM'!$A$2:$C$902,3,0)</f>
        <v>DISTRITO NACIONAL</v>
      </c>
      <c r="B125" s="118">
        <v>3335966135</v>
      </c>
      <c r="C125" s="99">
        <v>44402.964155092595</v>
      </c>
      <c r="D125" s="99" t="s">
        <v>2177</v>
      </c>
      <c r="E125" s="147">
        <v>566</v>
      </c>
      <c r="F125" s="152" t="str">
        <f>VLOOKUP(E125,VIP!$A$2:$O14638,2,0)</f>
        <v>DRBR508</v>
      </c>
      <c r="G125" s="152" t="str">
        <f>VLOOKUP(E125,'LISTADO ATM'!$A$2:$B$901,2,0)</f>
        <v xml:space="preserve">ATM Hiper Olé Aut. Duarte </v>
      </c>
      <c r="H125" s="152" t="str">
        <f>VLOOKUP(E125,VIP!$A$2:$O19599,7,FALSE)</f>
        <v>Si</v>
      </c>
      <c r="I125" s="152" t="str">
        <f>VLOOKUP(E125,VIP!$A$2:$O11564,8,FALSE)</f>
        <v>Si</v>
      </c>
      <c r="J125" s="152" t="str">
        <f>VLOOKUP(E125,VIP!$A$2:$O11514,8,FALSE)</f>
        <v>Si</v>
      </c>
      <c r="K125" s="152" t="str">
        <f>VLOOKUP(E125,VIP!$A$2:$O15088,6,0)</f>
        <v>NO</v>
      </c>
      <c r="L125" s="153" t="s">
        <v>2216</v>
      </c>
      <c r="M125" s="98" t="s">
        <v>2442</v>
      </c>
      <c r="N125" s="98" t="s">
        <v>2449</v>
      </c>
      <c r="O125" s="152" t="s">
        <v>2451</v>
      </c>
      <c r="P125" s="177"/>
      <c r="Q125" s="98" t="s">
        <v>2216</v>
      </c>
    </row>
    <row r="126" spans="1:17" s="131" customFormat="1" ht="18" x14ac:dyDescent="0.25">
      <c r="A126" s="152" t="str">
        <f>VLOOKUP(E126,'LISTADO ATM'!$A$2:$C$902,3,0)</f>
        <v>DISTRITO NACIONAL</v>
      </c>
      <c r="B126" s="118">
        <v>3335967534</v>
      </c>
      <c r="C126" s="99">
        <v>44403.668344907404</v>
      </c>
      <c r="D126" s="99" t="s">
        <v>2177</v>
      </c>
      <c r="E126" s="147">
        <v>34</v>
      </c>
      <c r="F126" s="152" t="str">
        <f>VLOOKUP(E126,VIP!$A$2:$O14663,2,0)</f>
        <v>DRBR034</v>
      </c>
      <c r="G126" s="152" t="str">
        <f>VLOOKUP(E126,'LISTADO ATM'!$A$2:$B$901,2,0)</f>
        <v xml:space="preserve">ATM Plaza de la Salud </v>
      </c>
      <c r="H126" s="152" t="str">
        <f>VLOOKUP(E126,VIP!$A$2:$O19624,7,FALSE)</f>
        <v>Si</v>
      </c>
      <c r="I126" s="152" t="str">
        <f>VLOOKUP(E126,VIP!$A$2:$O11589,8,FALSE)</f>
        <v>Si</v>
      </c>
      <c r="J126" s="152" t="str">
        <f>VLOOKUP(E126,VIP!$A$2:$O11539,8,FALSE)</f>
        <v>Si</v>
      </c>
      <c r="K126" s="152" t="str">
        <f>VLOOKUP(E126,VIP!$A$2:$O15113,6,0)</f>
        <v>NO</v>
      </c>
      <c r="L126" s="153" t="s">
        <v>2216</v>
      </c>
      <c r="M126" s="98" t="s">
        <v>2442</v>
      </c>
      <c r="N126" s="98" t="s">
        <v>2449</v>
      </c>
      <c r="O126" s="152" t="s">
        <v>2451</v>
      </c>
      <c r="P126" s="177"/>
      <c r="Q126" s="98" t="s">
        <v>2216</v>
      </c>
    </row>
    <row r="127" spans="1:17" s="131" customFormat="1" ht="18" x14ac:dyDescent="0.25">
      <c r="A127" s="152" t="str">
        <f>VLOOKUP(E127,'LISTADO ATM'!$A$2:$C$902,3,0)</f>
        <v>DISTRITO NACIONAL</v>
      </c>
      <c r="B127" s="118">
        <v>3335969054</v>
      </c>
      <c r="C127" s="99">
        <v>44404.657268518517</v>
      </c>
      <c r="D127" s="99" t="s">
        <v>2177</v>
      </c>
      <c r="E127" s="147">
        <v>327</v>
      </c>
      <c r="F127" s="152" t="str">
        <f>VLOOKUP(E127,VIP!$A$2:$O14725,2,0)</f>
        <v>DRBR327</v>
      </c>
      <c r="G127" s="152" t="str">
        <f>VLOOKUP(E127,'LISTADO ATM'!$A$2:$B$901,2,0)</f>
        <v xml:space="preserve">ATM UNP CCN (Nacional 27 de Febrero) </v>
      </c>
      <c r="H127" s="152" t="str">
        <f>VLOOKUP(E127,VIP!$A$2:$O19686,7,FALSE)</f>
        <v>Si</v>
      </c>
      <c r="I127" s="152" t="str">
        <f>VLOOKUP(E127,VIP!$A$2:$O11651,8,FALSE)</f>
        <v>Si</v>
      </c>
      <c r="J127" s="152" t="str">
        <f>VLOOKUP(E127,VIP!$A$2:$O11601,8,FALSE)</f>
        <v>Si</v>
      </c>
      <c r="K127" s="152" t="str">
        <f>VLOOKUP(E127,VIP!$A$2:$O15175,6,0)</f>
        <v>NO</v>
      </c>
      <c r="L127" s="153" t="s">
        <v>2216</v>
      </c>
      <c r="M127" s="98" t="s">
        <v>2442</v>
      </c>
      <c r="N127" s="98" t="s">
        <v>2449</v>
      </c>
      <c r="O127" s="152" t="s">
        <v>2451</v>
      </c>
      <c r="P127" s="152"/>
      <c r="Q127" s="98" t="s">
        <v>2216</v>
      </c>
    </row>
    <row r="128" spans="1:17" s="131" customFormat="1" ht="18" x14ac:dyDescent="0.25">
      <c r="A128" s="152" t="str">
        <f>VLOOKUP(E128,'LISTADO ATM'!$A$2:$C$902,3,0)</f>
        <v>DISTRITO NACIONAL</v>
      </c>
      <c r="B128" s="118">
        <v>3335969135</v>
      </c>
      <c r="C128" s="99">
        <v>44404.682534722226</v>
      </c>
      <c r="D128" s="99" t="s">
        <v>2177</v>
      </c>
      <c r="E128" s="147">
        <v>239</v>
      </c>
      <c r="F128" s="152" t="str">
        <f>VLOOKUP(E128,VIP!$A$2:$O14742,2,0)</f>
        <v>DRBR239</v>
      </c>
      <c r="G128" s="152" t="str">
        <f>VLOOKUP(E128,'LISTADO ATM'!$A$2:$B$901,2,0)</f>
        <v xml:space="preserve">ATM Autobanco Charles de Gaulle </v>
      </c>
      <c r="H128" s="152" t="str">
        <f>VLOOKUP(E128,VIP!$A$2:$O19703,7,FALSE)</f>
        <v>Si</v>
      </c>
      <c r="I128" s="152" t="str">
        <f>VLOOKUP(E128,VIP!$A$2:$O11668,8,FALSE)</f>
        <v>Si</v>
      </c>
      <c r="J128" s="152" t="str">
        <f>VLOOKUP(E128,VIP!$A$2:$O11618,8,FALSE)</f>
        <v>Si</v>
      </c>
      <c r="K128" s="152" t="str">
        <f>VLOOKUP(E128,VIP!$A$2:$O15192,6,0)</f>
        <v>SI</v>
      </c>
      <c r="L128" s="153" t="s">
        <v>2216</v>
      </c>
      <c r="M128" s="98" t="s">
        <v>2442</v>
      </c>
      <c r="N128" s="98" t="s">
        <v>2449</v>
      </c>
      <c r="O128" s="152" t="s">
        <v>2451</v>
      </c>
      <c r="P128" s="152"/>
      <c r="Q128" s="98" t="s">
        <v>2216</v>
      </c>
    </row>
    <row r="129" spans="1:17" s="131" customFormat="1" ht="18" x14ac:dyDescent="0.25">
      <c r="A129" s="152" t="str">
        <f>VLOOKUP(E129,'LISTADO ATM'!$A$2:$C$902,3,0)</f>
        <v>DISTRITO NACIONAL</v>
      </c>
      <c r="B129" s="118">
        <v>3335969341</v>
      </c>
      <c r="C129" s="99">
        <v>44404.881979166668</v>
      </c>
      <c r="D129" s="99" t="s">
        <v>2177</v>
      </c>
      <c r="E129" s="147">
        <v>545</v>
      </c>
      <c r="F129" s="152" t="str">
        <f>VLOOKUP(E129,VIP!$A$2:$O14733,2,0)</f>
        <v>DRBR995</v>
      </c>
      <c r="G129" s="152" t="str">
        <f>VLOOKUP(E129,'LISTADO ATM'!$A$2:$B$901,2,0)</f>
        <v xml:space="preserve">ATM Oficina Isabel La Católica II  </v>
      </c>
      <c r="H129" s="152" t="str">
        <f>VLOOKUP(E129,VIP!$A$2:$O19694,7,FALSE)</f>
        <v>Si</v>
      </c>
      <c r="I129" s="152" t="str">
        <f>VLOOKUP(E129,VIP!$A$2:$O11659,8,FALSE)</f>
        <v>Si</v>
      </c>
      <c r="J129" s="152" t="str">
        <f>VLOOKUP(E129,VIP!$A$2:$O11609,8,FALSE)</f>
        <v>Si</v>
      </c>
      <c r="K129" s="152" t="str">
        <f>VLOOKUP(E129,VIP!$A$2:$O15183,6,0)</f>
        <v>NO</v>
      </c>
      <c r="L129" s="153" t="s">
        <v>2216</v>
      </c>
      <c r="M129" s="98" t="s">
        <v>2442</v>
      </c>
      <c r="N129" s="98" t="s">
        <v>2449</v>
      </c>
      <c r="O129" s="152" t="s">
        <v>2451</v>
      </c>
      <c r="P129" s="152"/>
      <c r="Q129" s="98" t="s">
        <v>2216</v>
      </c>
    </row>
    <row r="130" spans="1:17" s="131" customFormat="1" ht="18" x14ac:dyDescent="0.25">
      <c r="A130" s="152" t="str">
        <f>VLOOKUP(E130,'LISTADO ATM'!$A$2:$C$902,3,0)</f>
        <v>DISTRITO NACIONAL</v>
      </c>
      <c r="B130" s="118">
        <v>3335969354</v>
      </c>
      <c r="C130" s="99">
        <v>44404.981122685182</v>
      </c>
      <c r="D130" s="99" t="s">
        <v>2177</v>
      </c>
      <c r="E130" s="147">
        <v>281</v>
      </c>
      <c r="F130" s="152" t="str">
        <f>VLOOKUP(E130,VIP!$A$2:$O14738,2,0)</f>
        <v>DRBR737</v>
      </c>
      <c r="G130" s="152" t="str">
        <f>VLOOKUP(E130,'LISTADO ATM'!$A$2:$B$901,2,0)</f>
        <v xml:space="preserve">ATM S/M Pola Independencia </v>
      </c>
      <c r="H130" s="152" t="str">
        <f>VLOOKUP(E130,VIP!$A$2:$O19699,7,FALSE)</f>
        <v>Si</v>
      </c>
      <c r="I130" s="152" t="str">
        <f>VLOOKUP(E130,VIP!$A$2:$O11664,8,FALSE)</f>
        <v>Si</v>
      </c>
      <c r="J130" s="152" t="str">
        <f>VLOOKUP(E130,VIP!$A$2:$O11614,8,FALSE)</f>
        <v>Si</v>
      </c>
      <c r="K130" s="152" t="str">
        <f>VLOOKUP(E130,VIP!$A$2:$O15188,6,0)</f>
        <v>NO</v>
      </c>
      <c r="L130" s="153" t="s">
        <v>2216</v>
      </c>
      <c r="M130" s="98" t="s">
        <v>2442</v>
      </c>
      <c r="N130" s="98" t="s">
        <v>2449</v>
      </c>
      <c r="O130" s="152" t="s">
        <v>2451</v>
      </c>
      <c r="P130" s="152"/>
      <c r="Q130" s="98" t="s">
        <v>2216</v>
      </c>
    </row>
    <row r="131" spans="1:17" s="131" customFormat="1" ht="18" x14ac:dyDescent="0.25">
      <c r="A131" s="152" t="str">
        <f>VLOOKUP(E131,'LISTADO ATM'!$A$2:$C$902,3,0)</f>
        <v>DISTRITO NACIONAL</v>
      </c>
      <c r="B131" s="118">
        <v>3335969357</v>
      </c>
      <c r="C131" s="99">
        <v>44404.985925925925</v>
      </c>
      <c r="D131" s="99" t="s">
        <v>2177</v>
      </c>
      <c r="E131" s="147">
        <v>541</v>
      </c>
      <c r="F131" s="152" t="str">
        <f>VLOOKUP(E131,VIP!$A$2:$O14735,2,0)</f>
        <v>DRBR541</v>
      </c>
      <c r="G131" s="152" t="str">
        <f>VLOOKUP(E131,'LISTADO ATM'!$A$2:$B$901,2,0)</f>
        <v xml:space="preserve">ATM Oficina Sambil II </v>
      </c>
      <c r="H131" s="152" t="str">
        <f>VLOOKUP(E131,VIP!$A$2:$O19696,7,FALSE)</f>
        <v>Si</v>
      </c>
      <c r="I131" s="152" t="str">
        <f>VLOOKUP(E131,VIP!$A$2:$O11661,8,FALSE)</f>
        <v>Si</v>
      </c>
      <c r="J131" s="152" t="str">
        <f>VLOOKUP(E131,VIP!$A$2:$O11611,8,FALSE)</f>
        <v>Si</v>
      </c>
      <c r="K131" s="152" t="str">
        <f>VLOOKUP(E131,VIP!$A$2:$O15185,6,0)</f>
        <v>SI</v>
      </c>
      <c r="L131" s="153" t="s">
        <v>2216</v>
      </c>
      <c r="M131" s="98" t="s">
        <v>2442</v>
      </c>
      <c r="N131" s="98" t="s">
        <v>2449</v>
      </c>
      <c r="O131" s="152" t="s">
        <v>2451</v>
      </c>
      <c r="P131" s="177"/>
      <c r="Q131" s="98" t="s">
        <v>2216</v>
      </c>
    </row>
    <row r="132" spans="1:17" s="131" customFormat="1" ht="18" x14ac:dyDescent="0.25">
      <c r="A132" s="152" t="str">
        <f>VLOOKUP(E132,'LISTADO ATM'!$A$2:$C$902,3,0)</f>
        <v>DISTRITO NACIONAL</v>
      </c>
      <c r="B132" s="118">
        <v>3335970091</v>
      </c>
      <c r="C132" s="99">
        <v>44405.505324074074</v>
      </c>
      <c r="D132" s="99" t="s">
        <v>2177</v>
      </c>
      <c r="E132" s="147">
        <v>87</v>
      </c>
      <c r="F132" s="152" t="str">
        <f>VLOOKUP(E132,VIP!$A$2:$O14763,2,0)</f>
        <v>DRBR087</v>
      </c>
      <c r="G132" s="152" t="str">
        <f>VLOOKUP(E132,'LISTADO ATM'!$A$2:$B$901,2,0)</f>
        <v xml:space="preserve">ATM Autoservicio Sarasota </v>
      </c>
      <c r="H132" s="152" t="str">
        <f>VLOOKUP(E132,VIP!$A$2:$O19724,7,FALSE)</f>
        <v>Si</v>
      </c>
      <c r="I132" s="152" t="str">
        <f>VLOOKUP(E132,VIP!$A$2:$O11689,8,FALSE)</f>
        <v>Si</v>
      </c>
      <c r="J132" s="152" t="str">
        <f>VLOOKUP(E132,VIP!$A$2:$O11639,8,FALSE)</f>
        <v>Si</v>
      </c>
      <c r="K132" s="152" t="str">
        <f>VLOOKUP(E132,VIP!$A$2:$O15213,6,0)</f>
        <v>NO</v>
      </c>
      <c r="L132" s="153" t="s">
        <v>2216</v>
      </c>
      <c r="M132" s="98" t="s">
        <v>2442</v>
      </c>
      <c r="N132" s="98" t="s">
        <v>2449</v>
      </c>
      <c r="O132" s="152" t="s">
        <v>2451</v>
      </c>
      <c r="P132" s="177"/>
      <c r="Q132" s="98" t="s">
        <v>2216</v>
      </c>
    </row>
    <row r="133" spans="1:17" s="131" customFormat="1" ht="18" x14ac:dyDescent="0.25">
      <c r="A133" s="152" t="str">
        <f>VLOOKUP(E133,'LISTADO ATM'!$A$2:$C$902,3,0)</f>
        <v>DISTRITO NACIONAL</v>
      </c>
      <c r="B133" s="118">
        <v>3335970210</v>
      </c>
      <c r="C133" s="99">
        <v>44405.557303240741</v>
      </c>
      <c r="D133" s="99" t="s">
        <v>2177</v>
      </c>
      <c r="E133" s="147">
        <v>953</v>
      </c>
      <c r="F133" s="152" t="str">
        <f>VLOOKUP(E133,VIP!$A$2:$O14751,2,0)</f>
        <v>DRBR01I</v>
      </c>
      <c r="G133" s="152" t="str">
        <f>VLOOKUP(E133,'LISTADO ATM'!$A$2:$B$901,2,0)</f>
        <v xml:space="preserve">ATM Estafeta Dirección General de Pasaportes/Migración </v>
      </c>
      <c r="H133" s="152" t="str">
        <f>VLOOKUP(E133,VIP!$A$2:$O19712,7,FALSE)</f>
        <v>Si</v>
      </c>
      <c r="I133" s="152" t="str">
        <f>VLOOKUP(E133,VIP!$A$2:$O11677,8,FALSE)</f>
        <v>Si</v>
      </c>
      <c r="J133" s="152" t="str">
        <f>VLOOKUP(E133,VIP!$A$2:$O11627,8,FALSE)</f>
        <v>Si</v>
      </c>
      <c r="K133" s="152" t="str">
        <f>VLOOKUP(E133,VIP!$A$2:$O15201,6,0)</f>
        <v>No</v>
      </c>
      <c r="L133" s="153" t="s">
        <v>2216</v>
      </c>
      <c r="M133" s="98" t="s">
        <v>2442</v>
      </c>
      <c r="N133" s="98" t="s">
        <v>2449</v>
      </c>
      <c r="O133" s="152" t="s">
        <v>2451</v>
      </c>
      <c r="P133" s="177"/>
      <c r="Q133" s="98" t="s">
        <v>2216</v>
      </c>
    </row>
    <row r="134" spans="1:17" s="131" customFormat="1" ht="18" x14ac:dyDescent="0.25">
      <c r="A134" s="152" t="str">
        <f>VLOOKUP(E134,'LISTADO ATM'!$A$2:$C$902,3,0)</f>
        <v>ESTE</v>
      </c>
      <c r="B134" s="118">
        <v>3335970224</v>
      </c>
      <c r="C134" s="99">
        <v>44405.558935185189</v>
      </c>
      <c r="D134" s="99" t="s">
        <v>2177</v>
      </c>
      <c r="E134" s="147">
        <v>293</v>
      </c>
      <c r="F134" s="152" t="str">
        <f>VLOOKUP(E134,VIP!$A$2:$O14750,2,0)</f>
        <v>DRBR293</v>
      </c>
      <c r="G134" s="152" t="str">
        <f>VLOOKUP(E134,'LISTADO ATM'!$A$2:$B$901,2,0)</f>
        <v xml:space="preserve">ATM S/M Nueva Visión (San Pedro) </v>
      </c>
      <c r="H134" s="152" t="str">
        <f>VLOOKUP(E134,VIP!$A$2:$O19711,7,FALSE)</f>
        <v>Si</v>
      </c>
      <c r="I134" s="152" t="str">
        <f>VLOOKUP(E134,VIP!$A$2:$O11676,8,FALSE)</f>
        <v>Si</v>
      </c>
      <c r="J134" s="152" t="str">
        <f>VLOOKUP(E134,VIP!$A$2:$O11626,8,FALSE)</f>
        <v>Si</v>
      </c>
      <c r="K134" s="152" t="str">
        <f>VLOOKUP(E134,VIP!$A$2:$O15200,6,0)</f>
        <v>NO</v>
      </c>
      <c r="L134" s="153" t="s">
        <v>2216</v>
      </c>
      <c r="M134" s="98" t="s">
        <v>2442</v>
      </c>
      <c r="N134" s="98" t="s">
        <v>2449</v>
      </c>
      <c r="O134" s="152" t="s">
        <v>2451</v>
      </c>
      <c r="P134" s="152"/>
      <c r="Q134" s="98" t="s">
        <v>2216</v>
      </c>
    </row>
    <row r="135" spans="1:17" s="131" customFormat="1" ht="18" x14ac:dyDescent="0.25">
      <c r="A135" s="152" t="str">
        <f>VLOOKUP(E135,'LISTADO ATM'!$A$2:$C$902,3,0)</f>
        <v>SUR</v>
      </c>
      <c r="B135" s="118">
        <v>3335970235</v>
      </c>
      <c r="C135" s="99">
        <v>44405.560567129629</v>
      </c>
      <c r="D135" s="99" t="s">
        <v>2177</v>
      </c>
      <c r="E135" s="147">
        <v>470</v>
      </c>
      <c r="F135" s="152" t="str">
        <f>VLOOKUP(E135,VIP!$A$2:$O14749,2,0)</f>
        <v>DRBR470</v>
      </c>
      <c r="G135" s="152" t="str">
        <f>VLOOKUP(E135,'LISTADO ATM'!$A$2:$B$901,2,0)</f>
        <v xml:space="preserve">ATM Hospital Taiwán (Azua) </v>
      </c>
      <c r="H135" s="152" t="str">
        <f>VLOOKUP(E135,VIP!$A$2:$O19710,7,FALSE)</f>
        <v>Si</v>
      </c>
      <c r="I135" s="152" t="str">
        <f>VLOOKUP(E135,VIP!$A$2:$O11675,8,FALSE)</f>
        <v>Si</v>
      </c>
      <c r="J135" s="152" t="str">
        <f>VLOOKUP(E135,VIP!$A$2:$O11625,8,FALSE)</f>
        <v>Si</v>
      </c>
      <c r="K135" s="152" t="str">
        <f>VLOOKUP(E135,VIP!$A$2:$O15199,6,0)</f>
        <v>NO</v>
      </c>
      <c r="L135" s="153" t="s">
        <v>2216</v>
      </c>
      <c r="M135" s="98" t="s">
        <v>2442</v>
      </c>
      <c r="N135" s="98" t="s">
        <v>2449</v>
      </c>
      <c r="O135" s="152" t="s">
        <v>2451</v>
      </c>
      <c r="P135" s="152"/>
      <c r="Q135" s="98" t="s">
        <v>2216</v>
      </c>
    </row>
    <row r="136" spans="1:17" s="131" customFormat="1" ht="18" x14ac:dyDescent="0.25">
      <c r="A136" s="152" t="str">
        <f>VLOOKUP(E136,'LISTADO ATM'!$A$2:$C$902,3,0)</f>
        <v>NORTE</v>
      </c>
      <c r="B136" s="118">
        <v>3335970242</v>
      </c>
      <c r="C136" s="99">
        <v>44405.561678240738</v>
      </c>
      <c r="D136" s="99" t="s">
        <v>2178</v>
      </c>
      <c r="E136" s="147">
        <v>172</v>
      </c>
      <c r="F136" s="152" t="str">
        <f>VLOOKUP(E136,VIP!$A$2:$O14748,2,0)</f>
        <v>DRBR172</v>
      </c>
      <c r="G136" s="152" t="str">
        <f>VLOOKUP(E136,'LISTADO ATM'!$A$2:$B$901,2,0)</f>
        <v xml:space="preserve">ATM UNP Guaucí </v>
      </c>
      <c r="H136" s="152" t="str">
        <f>VLOOKUP(E136,VIP!$A$2:$O19709,7,FALSE)</f>
        <v>Si</v>
      </c>
      <c r="I136" s="152" t="str">
        <f>VLOOKUP(E136,VIP!$A$2:$O11674,8,FALSE)</f>
        <v>Si</v>
      </c>
      <c r="J136" s="152" t="str">
        <f>VLOOKUP(E136,VIP!$A$2:$O11624,8,FALSE)</f>
        <v>Si</v>
      </c>
      <c r="K136" s="152" t="str">
        <f>VLOOKUP(E136,VIP!$A$2:$O15198,6,0)</f>
        <v>NO</v>
      </c>
      <c r="L136" s="153" t="s">
        <v>2216</v>
      </c>
      <c r="M136" s="98" t="s">
        <v>2442</v>
      </c>
      <c r="N136" s="98" t="s">
        <v>2449</v>
      </c>
      <c r="O136" s="152" t="s">
        <v>2592</v>
      </c>
      <c r="P136" s="152"/>
      <c r="Q136" s="98" t="s">
        <v>2216</v>
      </c>
    </row>
    <row r="137" spans="1:17" s="131" customFormat="1" ht="18" x14ac:dyDescent="0.25">
      <c r="A137" s="152" t="str">
        <f>VLOOKUP(E137,'LISTADO ATM'!$A$2:$C$902,3,0)</f>
        <v>DISTRITO NACIONAL</v>
      </c>
      <c r="B137" s="118">
        <v>3335970250</v>
      </c>
      <c r="C137" s="99">
        <v>44405.566250000003</v>
      </c>
      <c r="D137" s="99" t="s">
        <v>2177</v>
      </c>
      <c r="E137" s="147">
        <v>952</v>
      </c>
      <c r="F137" s="152" t="str">
        <f>VLOOKUP(E137,VIP!$A$2:$O14746,2,0)</f>
        <v>DRBR16L</v>
      </c>
      <c r="G137" s="152" t="str">
        <f>VLOOKUP(E137,'LISTADO ATM'!$A$2:$B$901,2,0)</f>
        <v xml:space="preserve">ATM Alvarez Rivas </v>
      </c>
      <c r="H137" s="152" t="str">
        <f>VLOOKUP(E137,VIP!$A$2:$O19707,7,FALSE)</f>
        <v>Si</v>
      </c>
      <c r="I137" s="152" t="str">
        <f>VLOOKUP(E137,VIP!$A$2:$O11672,8,FALSE)</f>
        <v>Si</v>
      </c>
      <c r="J137" s="152" t="str">
        <f>VLOOKUP(E137,VIP!$A$2:$O11622,8,FALSE)</f>
        <v>Si</v>
      </c>
      <c r="K137" s="152" t="str">
        <f>VLOOKUP(E137,VIP!$A$2:$O15196,6,0)</f>
        <v>NO</v>
      </c>
      <c r="L137" s="153" t="s">
        <v>2216</v>
      </c>
      <c r="M137" s="98" t="s">
        <v>2442</v>
      </c>
      <c r="N137" s="98" t="s">
        <v>2449</v>
      </c>
      <c r="O137" s="152" t="s">
        <v>2451</v>
      </c>
      <c r="P137" s="152"/>
      <c r="Q137" s="98" t="s">
        <v>2216</v>
      </c>
    </row>
    <row r="138" spans="1:17" s="131" customFormat="1" ht="18" x14ac:dyDescent="0.25">
      <c r="A138" s="152" t="str">
        <f>VLOOKUP(E138,'LISTADO ATM'!$A$2:$C$902,3,0)</f>
        <v>SUR</v>
      </c>
      <c r="B138" s="118">
        <v>3335970408</v>
      </c>
      <c r="C138" s="99">
        <v>44405.637118055558</v>
      </c>
      <c r="D138" s="99" t="s">
        <v>2177</v>
      </c>
      <c r="E138" s="147">
        <v>6</v>
      </c>
      <c r="F138" s="152" t="str">
        <f>VLOOKUP(E138,VIP!$A$2:$O14755,2,0)</f>
        <v>DRBR006</v>
      </c>
      <c r="G138" s="152" t="str">
        <f>VLOOKUP(E138,'LISTADO ATM'!$A$2:$B$901,2,0)</f>
        <v xml:space="preserve">ATM Plaza WAO San Juan </v>
      </c>
      <c r="H138" s="152" t="str">
        <f>VLOOKUP(E138,VIP!$A$2:$O19716,7,FALSE)</f>
        <v>N/A</v>
      </c>
      <c r="I138" s="152" t="str">
        <f>VLOOKUP(E138,VIP!$A$2:$O11681,8,FALSE)</f>
        <v>N/A</v>
      </c>
      <c r="J138" s="152" t="str">
        <f>VLOOKUP(E138,VIP!$A$2:$O11631,8,FALSE)</f>
        <v>N/A</v>
      </c>
      <c r="K138" s="152" t="str">
        <f>VLOOKUP(E138,VIP!$A$2:$O15205,6,0)</f>
        <v/>
      </c>
      <c r="L138" s="153" t="s">
        <v>2216</v>
      </c>
      <c r="M138" s="98" t="s">
        <v>2442</v>
      </c>
      <c r="N138" s="98" t="s">
        <v>2449</v>
      </c>
      <c r="O138" s="152" t="s">
        <v>2451</v>
      </c>
      <c r="P138" s="177"/>
      <c r="Q138" s="98" t="s">
        <v>2216</v>
      </c>
    </row>
    <row r="139" spans="1:17" s="131" customFormat="1" ht="18" x14ac:dyDescent="0.25">
      <c r="A139" s="152" t="str">
        <f>VLOOKUP(E139,'LISTADO ATM'!$A$2:$C$902,3,0)</f>
        <v>DISTRITO NACIONAL</v>
      </c>
      <c r="B139" s="118">
        <v>3335970410</v>
      </c>
      <c r="C139" s="99">
        <v>44405.638020833336</v>
      </c>
      <c r="D139" s="99" t="s">
        <v>2177</v>
      </c>
      <c r="E139" s="147">
        <v>248</v>
      </c>
      <c r="F139" s="152" t="str">
        <f>VLOOKUP(E139,VIP!$A$2:$O14754,2,0)</f>
        <v>DRBR248</v>
      </c>
      <c r="G139" s="152" t="str">
        <f>VLOOKUP(E139,'LISTADO ATM'!$A$2:$B$901,2,0)</f>
        <v xml:space="preserve">ATM Shell Paraiso </v>
      </c>
      <c r="H139" s="152" t="str">
        <f>VLOOKUP(E139,VIP!$A$2:$O19715,7,FALSE)</f>
        <v>Si</v>
      </c>
      <c r="I139" s="152" t="str">
        <f>VLOOKUP(E139,VIP!$A$2:$O11680,8,FALSE)</f>
        <v>Si</v>
      </c>
      <c r="J139" s="152" t="str">
        <f>VLOOKUP(E139,VIP!$A$2:$O11630,8,FALSE)</f>
        <v>Si</v>
      </c>
      <c r="K139" s="152" t="str">
        <f>VLOOKUP(E139,VIP!$A$2:$O15204,6,0)</f>
        <v>NO</v>
      </c>
      <c r="L139" s="153" t="s">
        <v>2216</v>
      </c>
      <c r="M139" s="98" t="s">
        <v>2442</v>
      </c>
      <c r="N139" s="98" t="s">
        <v>2449</v>
      </c>
      <c r="O139" s="152" t="s">
        <v>2451</v>
      </c>
      <c r="P139" s="152"/>
      <c r="Q139" s="98" t="s">
        <v>2216</v>
      </c>
    </row>
    <row r="140" spans="1:17" s="131" customFormat="1" ht="18" x14ac:dyDescent="0.25">
      <c r="A140" s="152" t="str">
        <f>VLOOKUP(E140,'LISTADO ATM'!$A$2:$C$902,3,0)</f>
        <v>DISTRITO NACIONAL</v>
      </c>
      <c r="B140" s="118">
        <v>3335970514</v>
      </c>
      <c r="C140" s="99">
        <v>44405.676874999997</v>
      </c>
      <c r="D140" s="99" t="s">
        <v>2177</v>
      </c>
      <c r="E140" s="147">
        <v>336</v>
      </c>
      <c r="F140" s="152" t="str">
        <f>VLOOKUP(E140,VIP!$A$2:$O14751,2,0)</f>
        <v>DRBR336</v>
      </c>
      <c r="G140" s="152" t="str">
        <f>VLOOKUP(E140,'LISTADO ATM'!$A$2:$B$901,2,0)</f>
        <v>ATM Instituto Nacional de Cancer (incart)</v>
      </c>
      <c r="H140" s="152" t="str">
        <f>VLOOKUP(E140,VIP!$A$2:$O19712,7,FALSE)</f>
        <v>Si</v>
      </c>
      <c r="I140" s="152" t="str">
        <f>VLOOKUP(E140,VIP!$A$2:$O11677,8,FALSE)</f>
        <v>Si</v>
      </c>
      <c r="J140" s="152" t="str">
        <f>VLOOKUP(E140,VIP!$A$2:$O11627,8,FALSE)</f>
        <v>Si</v>
      </c>
      <c r="K140" s="152" t="str">
        <f>VLOOKUP(E140,VIP!$A$2:$O15201,6,0)</f>
        <v>NO</v>
      </c>
      <c r="L140" s="153" t="s">
        <v>2216</v>
      </c>
      <c r="M140" s="98" t="s">
        <v>2442</v>
      </c>
      <c r="N140" s="98" t="s">
        <v>2449</v>
      </c>
      <c r="O140" s="152" t="s">
        <v>2451</v>
      </c>
      <c r="P140" s="152"/>
      <c r="Q140" s="98" t="s">
        <v>2216</v>
      </c>
    </row>
    <row r="141" spans="1:17" s="131" customFormat="1" ht="18" x14ac:dyDescent="0.25">
      <c r="A141" s="152" t="str">
        <f>VLOOKUP(E141,'LISTADO ATM'!$A$2:$C$902,3,0)</f>
        <v>DISTRITO NACIONAL</v>
      </c>
      <c r="B141" s="118">
        <v>3335970582</v>
      </c>
      <c r="C141" s="99">
        <v>44405.704467592594</v>
      </c>
      <c r="D141" s="99" t="s">
        <v>2177</v>
      </c>
      <c r="E141" s="147">
        <v>499</v>
      </c>
      <c r="F141" s="152" t="str">
        <f>VLOOKUP(E141,VIP!$A$2:$O14756,2,0)</f>
        <v>DRBR499</v>
      </c>
      <c r="G141" s="152" t="str">
        <f>VLOOKUP(E141,'LISTADO ATM'!$A$2:$B$901,2,0)</f>
        <v xml:space="preserve">ATM Estación Sunix Tiradentes </v>
      </c>
      <c r="H141" s="152" t="str">
        <f>VLOOKUP(E141,VIP!$A$2:$O19717,7,FALSE)</f>
        <v>Si</v>
      </c>
      <c r="I141" s="152" t="str">
        <f>VLOOKUP(E141,VIP!$A$2:$O11682,8,FALSE)</f>
        <v>Si</v>
      </c>
      <c r="J141" s="152" t="str">
        <f>VLOOKUP(E141,VIP!$A$2:$O11632,8,FALSE)</f>
        <v>Si</v>
      </c>
      <c r="K141" s="152" t="str">
        <f>VLOOKUP(E141,VIP!$A$2:$O15206,6,0)</f>
        <v>NO</v>
      </c>
      <c r="L141" s="153" t="s">
        <v>2216</v>
      </c>
      <c r="M141" s="98" t="s">
        <v>2442</v>
      </c>
      <c r="N141" s="98" t="s">
        <v>2449</v>
      </c>
      <c r="O141" s="152" t="s">
        <v>2451</v>
      </c>
      <c r="P141" s="152"/>
      <c r="Q141" s="98" t="s">
        <v>2216</v>
      </c>
    </row>
    <row r="142" spans="1:17" s="131" customFormat="1" ht="18" x14ac:dyDescent="0.25">
      <c r="A142" s="152" t="str">
        <f>VLOOKUP(E142,'LISTADO ATM'!$A$2:$C$902,3,0)</f>
        <v>DISTRITO NACIONAL</v>
      </c>
      <c r="B142" s="118">
        <v>3335970608</v>
      </c>
      <c r="C142" s="99">
        <v>44405.718217592592</v>
      </c>
      <c r="D142" s="99" t="s">
        <v>2177</v>
      </c>
      <c r="E142" s="147">
        <v>160</v>
      </c>
      <c r="F142" s="152" t="str">
        <f>VLOOKUP(E142,VIP!$A$2:$O14750,2,0)</f>
        <v>DRBR160</v>
      </c>
      <c r="G142" s="152" t="str">
        <f>VLOOKUP(E142,'LISTADO ATM'!$A$2:$B$901,2,0)</f>
        <v xml:space="preserve">ATM Oficina Herrera </v>
      </c>
      <c r="H142" s="152" t="str">
        <f>VLOOKUP(E142,VIP!$A$2:$O19711,7,FALSE)</f>
        <v>Si</v>
      </c>
      <c r="I142" s="152" t="str">
        <f>VLOOKUP(E142,VIP!$A$2:$O11676,8,FALSE)</f>
        <v>Si</v>
      </c>
      <c r="J142" s="152" t="str">
        <f>VLOOKUP(E142,VIP!$A$2:$O11626,8,FALSE)</f>
        <v>Si</v>
      </c>
      <c r="K142" s="152" t="str">
        <f>VLOOKUP(E142,VIP!$A$2:$O15200,6,0)</f>
        <v>NO</v>
      </c>
      <c r="L142" s="153" t="s">
        <v>2216</v>
      </c>
      <c r="M142" s="98" t="s">
        <v>2442</v>
      </c>
      <c r="N142" s="98" t="s">
        <v>2449</v>
      </c>
      <c r="O142" s="152" t="s">
        <v>2451</v>
      </c>
      <c r="P142" s="152"/>
      <c r="Q142" s="98" t="s">
        <v>2216</v>
      </c>
    </row>
    <row r="143" spans="1:17" s="131" customFormat="1" ht="18" x14ac:dyDescent="0.25">
      <c r="A143" s="152" t="str">
        <f>VLOOKUP(E143,'LISTADO ATM'!$A$2:$C$902,3,0)</f>
        <v>DISTRITO NACIONAL</v>
      </c>
      <c r="B143" s="118">
        <v>3335970653</v>
      </c>
      <c r="C143" s="99">
        <v>44405.755752314813</v>
      </c>
      <c r="D143" s="99" t="s">
        <v>2177</v>
      </c>
      <c r="E143" s="147">
        <v>115</v>
      </c>
      <c r="F143" s="152" t="str">
        <f>VLOOKUP(E143,VIP!$A$2:$O14756,2,0)</f>
        <v>DRBR115</v>
      </c>
      <c r="G143" s="152" t="str">
        <f>VLOOKUP(E143,'LISTADO ATM'!$A$2:$B$901,2,0)</f>
        <v xml:space="preserve">ATM Oficina Megacentro I </v>
      </c>
      <c r="H143" s="152" t="str">
        <f>VLOOKUP(E143,VIP!$A$2:$O19717,7,FALSE)</f>
        <v>Si</v>
      </c>
      <c r="I143" s="152" t="str">
        <f>VLOOKUP(E143,VIP!$A$2:$O11682,8,FALSE)</f>
        <v>Si</v>
      </c>
      <c r="J143" s="152" t="str">
        <f>VLOOKUP(E143,VIP!$A$2:$O11632,8,FALSE)</f>
        <v>Si</v>
      </c>
      <c r="K143" s="152" t="str">
        <f>VLOOKUP(E143,VIP!$A$2:$O15206,6,0)</f>
        <v>SI</v>
      </c>
      <c r="L143" s="153" t="s">
        <v>2216</v>
      </c>
      <c r="M143" s="98" t="s">
        <v>2442</v>
      </c>
      <c r="N143" s="98" t="s">
        <v>2449</v>
      </c>
      <c r="O143" s="152" t="s">
        <v>2451</v>
      </c>
      <c r="P143" s="152"/>
      <c r="Q143" s="98" t="s">
        <v>2216</v>
      </c>
    </row>
    <row r="144" spans="1:17" s="131" customFormat="1" ht="18" x14ac:dyDescent="0.25">
      <c r="A144" s="152" t="str">
        <f>VLOOKUP(E144,'LISTADO ATM'!$A$2:$C$902,3,0)</f>
        <v>NORTE</v>
      </c>
      <c r="B144" s="118">
        <v>3335970677</v>
      </c>
      <c r="C144" s="99">
        <v>44405.805983796294</v>
      </c>
      <c r="D144" s="99" t="s">
        <v>2177</v>
      </c>
      <c r="E144" s="147">
        <v>396</v>
      </c>
      <c r="F144" s="152" t="str">
        <f>VLOOKUP(E144,VIP!$A$2:$O14778,2,0)</f>
        <v>DRBR396</v>
      </c>
      <c r="G144" s="152" t="str">
        <f>VLOOKUP(E144,'LISTADO ATM'!$A$2:$B$901,2,0)</f>
        <v xml:space="preserve">ATM Oficina Plaza Ulloa (La Fuente) </v>
      </c>
      <c r="H144" s="152" t="str">
        <f>VLOOKUP(E144,VIP!$A$2:$O19739,7,FALSE)</f>
        <v>Si</v>
      </c>
      <c r="I144" s="152" t="str">
        <f>VLOOKUP(E144,VIP!$A$2:$O11704,8,FALSE)</f>
        <v>Si</v>
      </c>
      <c r="J144" s="152" t="str">
        <f>VLOOKUP(E144,VIP!$A$2:$O11654,8,FALSE)</f>
        <v>Si</v>
      </c>
      <c r="K144" s="152" t="str">
        <f>VLOOKUP(E144,VIP!$A$2:$O15228,6,0)</f>
        <v>NO</v>
      </c>
      <c r="L144" s="153" t="s">
        <v>2216</v>
      </c>
      <c r="M144" s="98" t="s">
        <v>2442</v>
      </c>
      <c r="N144" s="98" t="s">
        <v>2449</v>
      </c>
      <c r="O144" s="152" t="s">
        <v>2451</v>
      </c>
      <c r="P144" s="152"/>
      <c r="Q144" s="98" t="s">
        <v>2216</v>
      </c>
    </row>
    <row r="145" spans="1:17" s="131" customFormat="1" ht="18" x14ac:dyDescent="0.25">
      <c r="A145" s="152" t="str">
        <f>VLOOKUP(E145,'LISTADO ATM'!$A$2:$C$902,3,0)</f>
        <v>DISTRITO NACIONAL</v>
      </c>
      <c r="B145" s="118">
        <v>3335970686</v>
      </c>
      <c r="C145" s="99">
        <v>44405.820497685185</v>
      </c>
      <c r="D145" s="99" t="s">
        <v>2177</v>
      </c>
      <c r="E145" s="147">
        <v>10</v>
      </c>
      <c r="F145" s="152" t="str">
        <f>VLOOKUP(E145,VIP!$A$2:$O14771,2,0)</f>
        <v>DRBR010</v>
      </c>
      <c r="G145" s="152" t="str">
        <f>VLOOKUP(E145,'LISTADO ATM'!$A$2:$B$901,2,0)</f>
        <v xml:space="preserve">ATM Ministerio Salud Pública </v>
      </c>
      <c r="H145" s="152" t="str">
        <f>VLOOKUP(E145,VIP!$A$2:$O19732,7,FALSE)</f>
        <v>Si</v>
      </c>
      <c r="I145" s="152" t="str">
        <f>VLOOKUP(E145,VIP!$A$2:$O11697,8,FALSE)</f>
        <v>Si</v>
      </c>
      <c r="J145" s="152" t="str">
        <f>VLOOKUP(E145,VIP!$A$2:$O11647,8,FALSE)</f>
        <v>Si</v>
      </c>
      <c r="K145" s="152" t="str">
        <f>VLOOKUP(E145,VIP!$A$2:$O15221,6,0)</f>
        <v>NO</v>
      </c>
      <c r="L145" s="153" t="s">
        <v>2216</v>
      </c>
      <c r="M145" s="98" t="s">
        <v>2442</v>
      </c>
      <c r="N145" s="98" t="s">
        <v>2449</v>
      </c>
      <c r="O145" s="152" t="s">
        <v>2451</v>
      </c>
      <c r="P145" s="152"/>
      <c r="Q145" s="98" t="s">
        <v>2216</v>
      </c>
    </row>
    <row r="146" spans="1:17" s="131" customFormat="1" ht="18" x14ac:dyDescent="0.25">
      <c r="A146" s="152" t="str">
        <f>VLOOKUP(E146,'LISTADO ATM'!$A$2:$C$902,3,0)</f>
        <v>ESTE</v>
      </c>
      <c r="B146" s="118">
        <v>3335969364</v>
      </c>
      <c r="C146" s="99">
        <v>44404.994050925925</v>
      </c>
      <c r="D146" s="99" t="s">
        <v>2177</v>
      </c>
      <c r="E146" s="147">
        <v>1</v>
      </c>
      <c r="F146" s="152" t="str">
        <f>VLOOKUP(E146,VIP!$A$2:$O14730,2,0)</f>
        <v>DRBR001</v>
      </c>
      <c r="G146" s="152" t="str">
        <f>VLOOKUP(E146,'LISTADO ATM'!$A$2:$B$901,2,0)</f>
        <v>ATM S/M San Rafael del Yuma</v>
      </c>
      <c r="H146" s="152" t="str">
        <f>VLOOKUP(E146,VIP!$A$2:$O19691,7,FALSE)</f>
        <v>Si</v>
      </c>
      <c r="I146" s="152" t="str">
        <f>VLOOKUP(E146,VIP!$A$2:$O11656,8,FALSE)</f>
        <v>Si</v>
      </c>
      <c r="J146" s="152" t="str">
        <f>VLOOKUP(E146,VIP!$A$2:$O11606,8,FALSE)</f>
        <v>Si</v>
      </c>
      <c r="K146" s="152" t="str">
        <f>VLOOKUP(E146,VIP!$A$2:$O15180,6,0)</f>
        <v>NO</v>
      </c>
      <c r="L146" s="153" t="s">
        <v>2242</v>
      </c>
      <c r="M146" s="98" t="s">
        <v>2442</v>
      </c>
      <c r="N146" s="98" t="s">
        <v>2449</v>
      </c>
      <c r="O146" s="152" t="s">
        <v>2451</v>
      </c>
      <c r="P146" s="152"/>
      <c r="Q146" s="98" t="s">
        <v>2242</v>
      </c>
    </row>
    <row r="147" spans="1:17" s="131" customFormat="1" ht="18" x14ac:dyDescent="0.25">
      <c r="A147" s="152" t="str">
        <f>VLOOKUP(E147,'LISTADO ATM'!$A$2:$C$902,3,0)</f>
        <v>DISTRITO NACIONAL</v>
      </c>
      <c r="B147" s="118">
        <v>3335969593</v>
      </c>
      <c r="C147" s="99">
        <v>44405.378599537034</v>
      </c>
      <c r="D147" s="99" t="s">
        <v>2177</v>
      </c>
      <c r="E147" s="147">
        <v>624</v>
      </c>
      <c r="F147" s="152" t="str">
        <f>VLOOKUP(E147,VIP!$A$2:$O14738,2,0)</f>
        <v>DRBR624</v>
      </c>
      <c r="G147" s="152" t="str">
        <f>VLOOKUP(E147,'LISTADO ATM'!$A$2:$B$901,2,0)</f>
        <v xml:space="preserve">ATM Policía Nacional I </v>
      </c>
      <c r="H147" s="152" t="str">
        <f>VLOOKUP(E147,VIP!$A$2:$O19699,7,FALSE)</f>
        <v>Si</v>
      </c>
      <c r="I147" s="152" t="str">
        <f>VLOOKUP(E147,VIP!$A$2:$O11664,8,FALSE)</f>
        <v>Si</v>
      </c>
      <c r="J147" s="152" t="str">
        <f>VLOOKUP(E147,VIP!$A$2:$O11614,8,FALSE)</f>
        <v>Si</v>
      </c>
      <c r="K147" s="152" t="str">
        <f>VLOOKUP(E147,VIP!$A$2:$O15188,6,0)</f>
        <v>NO</v>
      </c>
      <c r="L147" s="153" t="s">
        <v>2242</v>
      </c>
      <c r="M147" s="98" t="s">
        <v>2442</v>
      </c>
      <c r="N147" s="98" t="s">
        <v>2449</v>
      </c>
      <c r="O147" s="152" t="s">
        <v>2451</v>
      </c>
      <c r="P147" s="152"/>
      <c r="Q147" s="98" t="s">
        <v>2242</v>
      </c>
    </row>
    <row r="148" spans="1:17" s="131" customFormat="1" ht="18" x14ac:dyDescent="0.25">
      <c r="A148" s="152" t="str">
        <f>VLOOKUP(E148,'LISTADO ATM'!$A$2:$C$902,3,0)</f>
        <v>DISTRITO NACIONAL</v>
      </c>
      <c r="B148" s="118">
        <v>3335969798</v>
      </c>
      <c r="C148" s="99">
        <v>44405.430439814816</v>
      </c>
      <c r="D148" s="99" t="s">
        <v>2177</v>
      </c>
      <c r="E148" s="147">
        <v>718</v>
      </c>
      <c r="F148" s="152" t="str">
        <f>VLOOKUP(E148,VIP!$A$2:$O14732,2,0)</f>
        <v>DRBR24Y</v>
      </c>
      <c r="G148" s="152" t="str">
        <f>VLOOKUP(E148,'LISTADO ATM'!$A$2:$B$901,2,0)</f>
        <v xml:space="preserve">ATM Feria Ganadera </v>
      </c>
      <c r="H148" s="152" t="str">
        <f>VLOOKUP(E148,VIP!$A$2:$O19693,7,FALSE)</f>
        <v>Si</v>
      </c>
      <c r="I148" s="152" t="str">
        <f>VLOOKUP(E148,VIP!$A$2:$O11658,8,FALSE)</f>
        <v>Si</v>
      </c>
      <c r="J148" s="152" t="str">
        <f>VLOOKUP(E148,VIP!$A$2:$O11608,8,FALSE)</f>
        <v>Si</v>
      </c>
      <c r="K148" s="152" t="str">
        <f>VLOOKUP(E148,VIP!$A$2:$O15182,6,0)</f>
        <v>NO</v>
      </c>
      <c r="L148" s="153" t="s">
        <v>2242</v>
      </c>
      <c r="M148" s="98" t="s">
        <v>2442</v>
      </c>
      <c r="N148" s="98" t="s">
        <v>2449</v>
      </c>
      <c r="O148" s="152" t="s">
        <v>2451</v>
      </c>
      <c r="P148" s="152"/>
      <c r="Q148" s="98" t="s">
        <v>2242</v>
      </c>
    </row>
    <row r="149" spans="1:17" s="131" customFormat="1" ht="18" x14ac:dyDescent="0.25">
      <c r="A149" s="152" t="str">
        <f>VLOOKUP(E149,'LISTADO ATM'!$A$2:$C$902,3,0)</f>
        <v>DISTRITO NACIONAL</v>
      </c>
      <c r="B149" s="118">
        <v>3335970422</v>
      </c>
      <c r="C149" s="99">
        <v>44405.641134259262</v>
      </c>
      <c r="D149" s="99" t="s">
        <v>2177</v>
      </c>
      <c r="E149" s="147">
        <v>875</v>
      </c>
      <c r="F149" s="152" t="str">
        <f>VLOOKUP(E149,VIP!$A$2:$O14752,2,0)</f>
        <v>DRBR875</v>
      </c>
      <c r="G149" s="152" t="str">
        <f>VLOOKUP(E149,'LISTADO ATM'!$A$2:$B$901,2,0)</f>
        <v xml:space="preserve">ATM Texaco Aut. Duarte KM 14 1/2 (Los Alcarrizos) </v>
      </c>
      <c r="H149" s="152" t="str">
        <f>VLOOKUP(E149,VIP!$A$2:$O19713,7,FALSE)</f>
        <v>Si</v>
      </c>
      <c r="I149" s="152" t="str">
        <f>VLOOKUP(E149,VIP!$A$2:$O11678,8,FALSE)</f>
        <v>Si</v>
      </c>
      <c r="J149" s="152" t="str">
        <f>VLOOKUP(E149,VIP!$A$2:$O11628,8,FALSE)</f>
        <v>Si</v>
      </c>
      <c r="K149" s="152" t="str">
        <f>VLOOKUP(E149,VIP!$A$2:$O15202,6,0)</f>
        <v>NO</v>
      </c>
      <c r="L149" s="153" t="s">
        <v>2242</v>
      </c>
      <c r="M149" s="98" t="s">
        <v>2442</v>
      </c>
      <c r="N149" s="98" t="s">
        <v>2449</v>
      </c>
      <c r="O149" s="152" t="s">
        <v>2451</v>
      </c>
      <c r="P149" s="152"/>
      <c r="Q149" s="98" t="s">
        <v>2242</v>
      </c>
    </row>
    <row r="150" spans="1:17" s="131" customFormat="1" ht="18" x14ac:dyDescent="0.25">
      <c r="A150" s="152" t="str">
        <f>VLOOKUP(E150,'LISTADO ATM'!$A$2:$C$902,3,0)</f>
        <v>DISTRITO NACIONAL</v>
      </c>
      <c r="B150" s="118">
        <v>3335970434</v>
      </c>
      <c r="C150" s="99">
        <v>44405.644849537035</v>
      </c>
      <c r="D150" s="99" t="s">
        <v>2177</v>
      </c>
      <c r="E150" s="147">
        <v>887</v>
      </c>
      <c r="F150" s="152" t="str">
        <f>VLOOKUP(E150,VIP!$A$2:$O14751,2,0)</f>
        <v>DRBR887</v>
      </c>
      <c r="G150" s="152" t="str">
        <f>VLOOKUP(E150,'LISTADO ATM'!$A$2:$B$901,2,0)</f>
        <v>ATM S/M Bravo Los Proceres</v>
      </c>
      <c r="H150" s="152" t="str">
        <f>VLOOKUP(E150,VIP!$A$2:$O19712,7,FALSE)</f>
        <v>Si</v>
      </c>
      <c r="I150" s="152" t="str">
        <f>VLOOKUP(E150,VIP!$A$2:$O11677,8,FALSE)</f>
        <v>Si</v>
      </c>
      <c r="J150" s="152" t="str">
        <f>VLOOKUP(E150,VIP!$A$2:$O11627,8,FALSE)</f>
        <v>Si</v>
      </c>
      <c r="K150" s="152" t="str">
        <f>VLOOKUP(E150,VIP!$A$2:$O15201,6,0)</f>
        <v>NO</v>
      </c>
      <c r="L150" s="153" t="s">
        <v>2242</v>
      </c>
      <c r="M150" s="98" t="s">
        <v>2442</v>
      </c>
      <c r="N150" s="98" t="s">
        <v>2449</v>
      </c>
      <c r="O150" s="152" t="s">
        <v>2451</v>
      </c>
      <c r="P150" s="152"/>
      <c r="Q150" s="98" t="s">
        <v>2242</v>
      </c>
    </row>
    <row r="151" spans="1:17" s="131" customFormat="1" ht="18" x14ac:dyDescent="0.25">
      <c r="A151" s="152" t="str">
        <f>VLOOKUP(E151,'LISTADO ATM'!$A$2:$C$902,3,0)</f>
        <v>NORTE</v>
      </c>
      <c r="B151" s="118">
        <v>3335970662</v>
      </c>
      <c r="C151" s="99">
        <v>44405.765162037038</v>
      </c>
      <c r="D151" s="99" t="s">
        <v>2178</v>
      </c>
      <c r="E151" s="147">
        <v>9</v>
      </c>
      <c r="F151" s="152" t="str">
        <f>VLOOKUP(E151,VIP!$A$2:$O14752,2,0)</f>
        <v>DRBR009</v>
      </c>
      <c r="G151" s="152" t="str">
        <f>VLOOKUP(E151,'LISTADO ATM'!$A$2:$B$901,2,0)</f>
        <v>ATM Hispañiola Fresh Fruit</v>
      </c>
      <c r="H151" s="152" t="str">
        <f>VLOOKUP(E151,VIP!$A$2:$O19713,7,FALSE)</f>
        <v>Si</v>
      </c>
      <c r="I151" s="152" t="str">
        <f>VLOOKUP(E151,VIP!$A$2:$O11678,8,FALSE)</f>
        <v>Si</v>
      </c>
      <c r="J151" s="152" t="str">
        <f>VLOOKUP(E151,VIP!$A$2:$O11628,8,FALSE)</f>
        <v>Si</v>
      </c>
      <c r="K151" s="152" t="str">
        <f>VLOOKUP(E151,VIP!$A$2:$O15202,6,0)</f>
        <v>NO</v>
      </c>
      <c r="L151" s="153" t="s">
        <v>2242</v>
      </c>
      <c r="M151" s="98" t="s">
        <v>2442</v>
      </c>
      <c r="N151" s="98" t="s">
        <v>2449</v>
      </c>
      <c r="O151" s="152" t="s">
        <v>2579</v>
      </c>
      <c r="P151" s="152"/>
      <c r="Q151" s="98" t="s">
        <v>2242</v>
      </c>
    </row>
    <row r="152" spans="1:17" s="131" customFormat="1" ht="18" x14ac:dyDescent="0.25">
      <c r="A152" s="152" t="str">
        <f>VLOOKUP(E152,'LISTADO ATM'!$A$2:$C$902,3,0)</f>
        <v>DISTRITO NACIONAL</v>
      </c>
      <c r="B152" s="118">
        <v>3335970680</v>
      </c>
      <c r="C152" s="99">
        <v>44405.80978009259</v>
      </c>
      <c r="D152" s="99" t="s">
        <v>2177</v>
      </c>
      <c r="E152" s="147">
        <v>938</v>
      </c>
      <c r="F152" s="152" t="str">
        <f>VLOOKUP(E152,VIP!$A$2:$O14777,2,0)</f>
        <v>DRBR938</v>
      </c>
      <c r="G152" s="152" t="str">
        <f>VLOOKUP(E152,'LISTADO ATM'!$A$2:$B$901,2,0)</f>
        <v xml:space="preserve">ATM Autobanco Oficina Filadelfia Plaza </v>
      </c>
      <c r="H152" s="152" t="str">
        <f>VLOOKUP(E152,VIP!$A$2:$O19738,7,FALSE)</f>
        <v>Si</v>
      </c>
      <c r="I152" s="152" t="str">
        <f>VLOOKUP(E152,VIP!$A$2:$O11703,8,FALSE)</f>
        <v>Si</v>
      </c>
      <c r="J152" s="152" t="str">
        <f>VLOOKUP(E152,VIP!$A$2:$O11653,8,FALSE)</f>
        <v>Si</v>
      </c>
      <c r="K152" s="152" t="str">
        <f>VLOOKUP(E152,VIP!$A$2:$O15227,6,0)</f>
        <v>NO</v>
      </c>
      <c r="L152" s="153" t="s">
        <v>2242</v>
      </c>
      <c r="M152" s="98" t="s">
        <v>2442</v>
      </c>
      <c r="N152" s="98" t="s">
        <v>2449</v>
      </c>
      <c r="O152" s="152" t="s">
        <v>2451</v>
      </c>
      <c r="P152" s="152"/>
      <c r="Q152" s="98" t="s">
        <v>2242</v>
      </c>
    </row>
    <row r="153" spans="1:17" s="131" customFormat="1" ht="18" x14ac:dyDescent="0.25">
      <c r="A153" s="152" t="str">
        <f>VLOOKUP(E153,'LISTADO ATM'!$A$2:$C$902,3,0)</f>
        <v>DISTRITO NACIONAL</v>
      </c>
      <c r="B153" s="118">
        <v>3335970681</v>
      </c>
      <c r="C153" s="99">
        <v>44405.810370370367</v>
      </c>
      <c r="D153" s="99" t="s">
        <v>2177</v>
      </c>
      <c r="E153" s="147">
        <v>883</v>
      </c>
      <c r="F153" s="152" t="str">
        <f>VLOOKUP(E153,VIP!$A$2:$O14776,2,0)</f>
        <v>DRBR883</v>
      </c>
      <c r="G153" s="152" t="str">
        <f>VLOOKUP(E153,'LISTADO ATM'!$A$2:$B$901,2,0)</f>
        <v xml:space="preserve">ATM Oficina Filadelfia Plaza </v>
      </c>
      <c r="H153" s="152" t="str">
        <f>VLOOKUP(E153,VIP!$A$2:$O19737,7,FALSE)</f>
        <v>Si</v>
      </c>
      <c r="I153" s="152" t="str">
        <f>VLOOKUP(E153,VIP!$A$2:$O11702,8,FALSE)</f>
        <v>Si</v>
      </c>
      <c r="J153" s="152" t="str">
        <f>VLOOKUP(E153,VIP!$A$2:$O11652,8,FALSE)</f>
        <v>Si</v>
      </c>
      <c r="K153" s="152" t="str">
        <f>VLOOKUP(E153,VIP!$A$2:$O15226,6,0)</f>
        <v>NO</v>
      </c>
      <c r="L153" s="153" t="s">
        <v>2242</v>
      </c>
      <c r="M153" s="98" t="s">
        <v>2442</v>
      </c>
      <c r="N153" s="98" t="s">
        <v>2449</v>
      </c>
      <c r="O153" s="152" t="s">
        <v>2451</v>
      </c>
      <c r="P153" s="152"/>
      <c r="Q153" s="98" t="s">
        <v>2242</v>
      </c>
    </row>
    <row r="154" spans="1:17" s="131" customFormat="1" ht="18" x14ac:dyDescent="0.25">
      <c r="A154" s="152" t="str">
        <f>VLOOKUP(E154,'LISTADO ATM'!$A$2:$C$902,3,0)</f>
        <v>NORTE</v>
      </c>
      <c r="B154" s="118">
        <v>3335970683</v>
      </c>
      <c r="C154" s="99">
        <v>44405.812002314815</v>
      </c>
      <c r="D154" s="99" t="s">
        <v>2177</v>
      </c>
      <c r="E154" s="147">
        <v>894</v>
      </c>
      <c r="F154" s="152" t="str">
        <f>VLOOKUP(E154,VIP!$A$2:$O14774,2,0)</f>
        <v>DRBR894</v>
      </c>
      <c r="G154" s="152" t="str">
        <f>VLOOKUP(E154,'LISTADO ATM'!$A$2:$B$901,2,0)</f>
        <v>ATM Eco Petroleo Estero Hondo</v>
      </c>
      <c r="H154" s="152" t="str">
        <f>VLOOKUP(E154,VIP!$A$2:$O19735,7,FALSE)</f>
        <v>NO</v>
      </c>
      <c r="I154" s="152" t="str">
        <f>VLOOKUP(E154,VIP!$A$2:$O11700,8,FALSE)</f>
        <v>NO</v>
      </c>
      <c r="J154" s="152" t="str">
        <f>VLOOKUP(E154,VIP!$A$2:$O11650,8,FALSE)</f>
        <v>NO</v>
      </c>
      <c r="K154" s="152" t="str">
        <f>VLOOKUP(E154,VIP!$A$2:$O15224,6,0)</f>
        <v>NO</v>
      </c>
      <c r="L154" s="153" t="s">
        <v>2242</v>
      </c>
      <c r="M154" s="98" t="s">
        <v>2442</v>
      </c>
      <c r="N154" s="98" t="s">
        <v>2449</v>
      </c>
      <c r="O154" s="152" t="s">
        <v>2451</v>
      </c>
      <c r="P154" s="152"/>
      <c r="Q154" s="98" t="s">
        <v>2242</v>
      </c>
    </row>
    <row r="155" spans="1:17" s="131" customFormat="1" ht="18" x14ac:dyDescent="0.25">
      <c r="A155" s="152" t="str">
        <f>VLOOKUP(E155,'LISTADO ATM'!$A$2:$C$902,3,0)</f>
        <v>ESTE</v>
      </c>
      <c r="B155" s="118">
        <v>3335970696</v>
      </c>
      <c r="C155" s="99">
        <v>44405.891041666669</v>
      </c>
      <c r="D155" s="99" t="s">
        <v>2177</v>
      </c>
      <c r="E155" s="147">
        <v>159</v>
      </c>
      <c r="F155" s="152" t="str">
        <f>VLOOKUP(E155,VIP!$A$2:$O14762,2,0)</f>
        <v>DRBR159</v>
      </c>
      <c r="G155" s="152" t="str">
        <f>VLOOKUP(E155,'LISTADO ATM'!$A$2:$B$901,2,0)</f>
        <v xml:space="preserve">ATM Hotel Dreams Bayahibe I </v>
      </c>
      <c r="H155" s="152" t="str">
        <f>VLOOKUP(E155,VIP!$A$2:$O19723,7,FALSE)</f>
        <v>Si</v>
      </c>
      <c r="I155" s="152" t="str">
        <f>VLOOKUP(E155,VIP!$A$2:$O11688,8,FALSE)</f>
        <v>Si</v>
      </c>
      <c r="J155" s="152" t="str">
        <f>VLOOKUP(E155,VIP!$A$2:$O11638,8,FALSE)</f>
        <v>Si</v>
      </c>
      <c r="K155" s="152" t="str">
        <f>VLOOKUP(E155,VIP!$A$2:$O15212,6,0)</f>
        <v>NO</v>
      </c>
      <c r="L155" s="153" t="s">
        <v>2242</v>
      </c>
      <c r="M155" s="98" t="s">
        <v>2442</v>
      </c>
      <c r="N155" s="98" t="s">
        <v>2449</v>
      </c>
      <c r="O155" s="152" t="s">
        <v>2451</v>
      </c>
      <c r="P155" s="177"/>
      <c r="Q155" s="98" t="s">
        <v>2242</v>
      </c>
    </row>
    <row r="156" spans="1:17" s="131" customFormat="1" ht="18" x14ac:dyDescent="0.25">
      <c r="A156" s="152" t="str">
        <f>VLOOKUP(E156,'LISTADO ATM'!$A$2:$C$902,3,0)</f>
        <v>ESTE</v>
      </c>
      <c r="B156" s="118">
        <v>3335970698</v>
      </c>
      <c r="C156" s="99">
        <v>44405.892013888886</v>
      </c>
      <c r="D156" s="99" t="s">
        <v>2177</v>
      </c>
      <c r="E156" s="147">
        <v>934</v>
      </c>
      <c r="F156" s="152" t="str">
        <f>VLOOKUP(E156,VIP!$A$2:$O14760,2,0)</f>
        <v>DRBR934</v>
      </c>
      <c r="G156" s="152" t="str">
        <f>VLOOKUP(E156,'LISTADO ATM'!$A$2:$B$901,2,0)</f>
        <v>ATM Hotel Dreams La Romana</v>
      </c>
      <c r="H156" s="152" t="str">
        <f>VLOOKUP(E156,VIP!$A$2:$O19721,7,FALSE)</f>
        <v>Si</v>
      </c>
      <c r="I156" s="152" t="str">
        <f>VLOOKUP(E156,VIP!$A$2:$O11686,8,FALSE)</f>
        <v>Si</v>
      </c>
      <c r="J156" s="152" t="str">
        <f>VLOOKUP(E156,VIP!$A$2:$O11636,8,FALSE)</f>
        <v>Si</v>
      </c>
      <c r="K156" s="152" t="str">
        <f>VLOOKUP(E156,VIP!$A$2:$O15210,6,0)</f>
        <v>NO</v>
      </c>
      <c r="L156" s="153" t="s">
        <v>2242</v>
      </c>
      <c r="M156" s="98" t="s">
        <v>2442</v>
      </c>
      <c r="N156" s="98" t="s">
        <v>2449</v>
      </c>
      <c r="O156" s="152" t="s">
        <v>2451</v>
      </c>
      <c r="P156" s="152"/>
      <c r="Q156" s="98" t="s">
        <v>2242</v>
      </c>
    </row>
    <row r="157" spans="1:17" s="131" customFormat="1" ht="18" x14ac:dyDescent="0.25">
      <c r="A157" s="152" t="str">
        <f>VLOOKUP(E157,'LISTADO ATM'!$A$2:$C$902,3,0)</f>
        <v>ESTE</v>
      </c>
      <c r="B157" s="118">
        <v>3335970699</v>
      </c>
      <c r="C157" s="99">
        <v>44405.892523148148</v>
      </c>
      <c r="D157" s="99" t="s">
        <v>2177</v>
      </c>
      <c r="E157" s="147">
        <v>462</v>
      </c>
      <c r="F157" s="152" t="str">
        <f>VLOOKUP(E157,VIP!$A$2:$O14759,2,0)</f>
        <v>DRBR462</v>
      </c>
      <c r="G157" s="152" t="str">
        <f>VLOOKUP(E157,'LISTADO ATM'!$A$2:$B$901,2,0)</f>
        <v>ATM Agrocafe Del Caribe</v>
      </c>
      <c r="H157" s="152" t="str">
        <f>VLOOKUP(E157,VIP!$A$2:$O19720,7,FALSE)</f>
        <v>Si</v>
      </c>
      <c r="I157" s="152" t="str">
        <f>VLOOKUP(E157,VIP!$A$2:$O11685,8,FALSE)</f>
        <v>Si</v>
      </c>
      <c r="J157" s="152" t="str">
        <f>VLOOKUP(E157,VIP!$A$2:$O11635,8,FALSE)</f>
        <v>Si</v>
      </c>
      <c r="K157" s="152" t="str">
        <f>VLOOKUP(E157,VIP!$A$2:$O15209,6,0)</f>
        <v>NO</v>
      </c>
      <c r="L157" s="153" t="s">
        <v>2242</v>
      </c>
      <c r="M157" s="98" t="s">
        <v>2442</v>
      </c>
      <c r="N157" s="98" t="s">
        <v>2449</v>
      </c>
      <c r="O157" s="152" t="s">
        <v>2451</v>
      </c>
      <c r="P157" s="152"/>
      <c r="Q157" s="98" t="s">
        <v>2242</v>
      </c>
    </row>
    <row r="158" spans="1:17" s="131" customFormat="1" ht="18" x14ac:dyDescent="0.25">
      <c r="A158" s="152" t="str">
        <f>VLOOKUP(E158,'LISTADO ATM'!$A$2:$C$902,3,0)</f>
        <v>ESTE</v>
      </c>
      <c r="B158" s="118">
        <v>3335970700</v>
      </c>
      <c r="C158" s="99">
        <v>44405.893090277779</v>
      </c>
      <c r="D158" s="99" t="s">
        <v>2177</v>
      </c>
      <c r="E158" s="147">
        <v>367</v>
      </c>
      <c r="F158" s="152" t="str">
        <f>VLOOKUP(E158,VIP!$A$2:$O14758,2,0)</f>
        <v xml:space="preserve">DRBR367 </v>
      </c>
      <c r="G158" s="152" t="str">
        <f>VLOOKUP(E158,'LISTADO ATM'!$A$2:$B$901,2,0)</f>
        <v>ATM Ayuntamiento El Puerto</v>
      </c>
      <c r="H158" s="152" t="str">
        <f>VLOOKUP(E158,VIP!$A$2:$O19719,7,FALSE)</f>
        <v>N/A</v>
      </c>
      <c r="I158" s="152" t="str">
        <f>VLOOKUP(E158,VIP!$A$2:$O11684,8,FALSE)</f>
        <v>N/A</v>
      </c>
      <c r="J158" s="152" t="str">
        <f>VLOOKUP(E158,VIP!$A$2:$O11634,8,FALSE)</f>
        <v>N/A</v>
      </c>
      <c r="K158" s="152" t="str">
        <f>VLOOKUP(E158,VIP!$A$2:$O15208,6,0)</f>
        <v>N/A</v>
      </c>
      <c r="L158" s="153" t="s">
        <v>2242</v>
      </c>
      <c r="M158" s="98" t="s">
        <v>2442</v>
      </c>
      <c r="N158" s="98" t="s">
        <v>2449</v>
      </c>
      <c r="O158" s="152" t="s">
        <v>2451</v>
      </c>
      <c r="P158" s="152"/>
      <c r="Q158" s="98" t="s">
        <v>2242</v>
      </c>
    </row>
    <row r="159" spans="1:17" s="131" customFormat="1" ht="18" x14ac:dyDescent="0.25">
      <c r="A159" s="152" t="str">
        <f>VLOOKUP(E159,'LISTADO ATM'!$A$2:$C$902,3,0)</f>
        <v>NORTE</v>
      </c>
      <c r="B159" s="118">
        <v>3335970701</v>
      </c>
      <c r="C159" s="99">
        <v>44405.894004629627</v>
      </c>
      <c r="D159" s="99" t="s">
        <v>2178</v>
      </c>
      <c r="E159" s="147">
        <v>691</v>
      </c>
      <c r="F159" s="152" t="str">
        <f>VLOOKUP(E159,VIP!$A$2:$O14757,2,0)</f>
        <v>DRBR691</v>
      </c>
      <c r="G159" s="152" t="str">
        <f>VLOOKUP(E159,'LISTADO ATM'!$A$2:$B$901,2,0)</f>
        <v>ATM Eco Petroleo Manzanillo</v>
      </c>
      <c r="H159" s="152" t="str">
        <f>VLOOKUP(E159,VIP!$A$2:$O19718,7,FALSE)</f>
        <v>Si</v>
      </c>
      <c r="I159" s="152" t="str">
        <f>VLOOKUP(E159,VIP!$A$2:$O11683,8,FALSE)</f>
        <v>Si</v>
      </c>
      <c r="J159" s="152" t="str">
        <f>VLOOKUP(E159,VIP!$A$2:$O11633,8,FALSE)</f>
        <v>Si</v>
      </c>
      <c r="K159" s="152" t="str">
        <f>VLOOKUP(E159,VIP!$A$2:$O15207,6,0)</f>
        <v>NO</v>
      </c>
      <c r="L159" s="153" t="s">
        <v>2242</v>
      </c>
      <c r="M159" s="98" t="s">
        <v>2442</v>
      </c>
      <c r="N159" s="98" t="s">
        <v>2449</v>
      </c>
      <c r="O159" s="152" t="s">
        <v>2579</v>
      </c>
      <c r="P159" s="152"/>
      <c r="Q159" s="98" t="s">
        <v>2242</v>
      </c>
    </row>
    <row r="160" spans="1:17" s="131" customFormat="1" ht="18" x14ac:dyDescent="0.25">
      <c r="A160" s="152" t="str">
        <f>VLOOKUP(E160,'LISTADO ATM'!$A$2:$C$902,3,0)</f>
        <v>NORTE</v>
      </c>
      <c r="B160" s="118">
        <v>3335970702</v>
      </c>
      <c r="C160" s="99">
        <v>44405.895381944443</v>
      </c>
      <c r="D160" s="99" t="s">
        <v>2177</v>
      </c>
      <c r="E160" s="147">
        <v>64</v>
      </c>
      <c r="F160" s="152" t="str">
        <f>VLOOKUP(E160,VIP!$A$2:$O14756,2,0)</f>
        <v>DRBR064</v>
      </c>
      <c r="G160" s="152" t="str">
        <f>VLOOKUP(E160,'LISTADO ATM'!$A$2:$B$901,2,0)</f>
        <v xml:space="preserve">ATM COOPALINA (Cotuí) </v>
      </c>
      <c r="H160" s="152" t="str">
        <f>VLOOKUP(E160,VIP!$A$2:$O19717,7,FALSE)</f>
        <v>Si</v>
      </c>
      <c r="I160" s="152" t="str">
        <f>VLOOKUP(E160,VIP!$A$2:$O11682,8,FALSE)</f>
        <v>Si</v>
      </c>
      <c r="J160" s="152" t="str">
        <f>VLOOKUP(E160,VIP!$A$2:$O11632,8,FALSE)</f>
        <v>Si</v>
      </c>
      <c r="K160" s="152" t="str">
        <f>VLOOKUP(E160,VIP!$A$2:$O15206,6,0)</f>
        <v>NO</v>
      </c>
      <c r="L160" s="153" t="s">
        <v>2242</v>
      </c>
      <c r="M160" s="98" t="s">
        <v>2442</v>
      </c>
      <c r="N160" s="98" t="s">
        <v>2449</v>
      </c>
      <c r="O160" s="152" t="s">
        <v>2451</v>
      </c>
      <c r="P160" s="152"/>
      <c r="Q160" s="98" t="s">
        <v>2242</v>
      </c>
    </row>
    <row r="161" spans="1:17" s="131" customFormat="1" ht="18" x14ac:dyDescent="0.25">
      <c r="A161" s="152" t="str">
        <f>VLOOKUP(E161,'LISTADO ATM'!$A$2:$C$902,3,0)</f>
        <v>DISTRITO NACIONAL</v>
      </c>
      <c r="B161" s="118">
        <v>3335970707</v>
      </c>
      <c r="C161" s="99">
        <v>44405.899212962962</v>
      </c>
      <c r="D161" s="99" t="s">
        <v>2177</v>
      </c>
      <c r="E161" s="147">
        <v>235</v>
      </c>
      <c r="F161" s="152" t="str">
        <f>VLOOKUP(E161,VIP!$A$2:$O14752,2,0)</f>
        <v>DRBR235</v>
      </c>
      <c r="G161" s="152" t="str">
        <f>VLOOKUP(E161,'LISTADO ATM'!$A$2:$B$901,2,0)</f>
        <v xml:space="preserve">ATM Oficina Multicentro La Sirena San Isidro </v>
      </c>
      <c r="H161" s="152" t="str">
        <f>VLOOKUP(E161,VIP!$A$2:$O19713,7,FALSE)</f>
        <v>Si</v>
      </c>
      <c r="I161" s="152" t="str">
        <f>VLOOKUP(E161,VIP!$A$2:$O11678,8,FALSE)</f>
        <v>Si</v>
      </c>
      <c r="J161" s="152" t="str">
        <f>VLOOKUP(E161,VIP!$A$2:$O11628,8,FALSE)</f>
        <v>Si</v>
      </c>
      <c r="K161" s="152" t="str">
        <f>VLOOKUP(E161,VIP!$A$2:$O15202,6,0)</f>
        <v>SI</v>
      </c>
      <c r="L161" s="153" t="s">
        <v>2242</v>
      </c>
      <c r="M161" s="98" t="s">
        <v>2442</v>
      </c>
      <c r="N161" s="98" t="s">
        <v>2449</v>
      </c>
      <c r="O161" s="152" t="s">
        <v>2451</v>
      </c>
      <c r="P161" s="152"/>
      <c r="Q161" s="98" t="s">
        <v>2242</v>
      </c>
    </row>
    <row r="162" spans="1:17" s="131" customFormat="1" ht="18" x14ac:dyDescent="0.25">
      <c r="A162" s="152" t="str">
        <f>VLOOKUP(E162,'LISTADO ATM'!$A$2:$C$902,3,0)</f>
        <v>ESTE</v>
      </c>
      <c r="B162" s="118">
        <v>3335970080</v>
      </c>
      <c r="C162" s="99">
        <v>44405.501909722225</v>
      </c>
      <c r="D162" s="99" t="s">
        <v>2465</v>
      </c>
      <c r="E162" s="147">
        <v>330</v>
      </c>
      <c r="F162" s="152" t="str">
        <f>VLOOKUP(E162,VIP!$A$2:$O14764,2,0)</f>
        <v>DRBR330</v>
      </c>
      <c r="G162" s="152" t="str">
        <f>VLOOKUP(E162,'LISTADO ATM'!$A$2:$B$901,2,0)</f>
        <v xml:space="preserve">ATM Oficina Boulevard (Higuey) </v>
      </c>
      <c r="H162" s="152" t="str">
        <f>VLOOKUP(E162,VIP!$A$2:$O19725,7,FALSE)</f>
        <v>Si</v>
      </c>
      <c r="I162" s="152" t="str">
        <f>VLOOKUP(E162,VIP!$A$2:$O11690,8,FALSE)</f>
        <v>Si</v>
      </c>
      <c r="J162" s="152" t="str">
        <f>VLOOKUP(E162,VIP!$A$2:$O11640,8,FALSE)</f>
        <v>Si</v>
      </c>
      <c r="K162" s="152" t="str">
        <f>VLOOKUP(E162,VIP!$A$2:$O15214,6,0)</f>
        <v>SI</v>
      </c>
      <c r="L162" s="153" t="s">
        <v>2618</v>
      </c>
      <c r="M162" s="98" t="s">
        <v>2442</v>
      </c>
      <c r="N162" s="98" t="s">
        <v>2449</v>
      </c>
      <c r="O162" s="152" t="s">
        <v>2466</v>
      </c>
      <c r="P162" s="152"/>
      <c r="Q162" s="98" t="s">
        <v>2618</v>
      </c>
    </row>
    <row r="163" spans="1:17" s="131" customFormat="1" ht="18" x14ac:dyDescent="0.25">
      <c r="A163" s="152" t="str">
        <f>VLOOKUP(E163,'LISTADO ATM'!$A$2:$C$902,3,0)</f>
        <v>ESTE</v>
      </c>
      <c r="B163" s="118">
        <v>3335970635</v>
      </c>
      <c r="C163" s="99">
        <v>44405.736134259256</v>
      </c>
      <c r="D163" s="99" t="s">
        <v>2465</v>
      </c>
      <c r="E163" s="147">
        <v>117</v>
      </c>
      <c r="F163" s="152" t="str">
        <f>VLOOKUP(E163,VIP!$A$2:$O14757,2,0)</f>
        <v>DRBR117</v>
      </c>
      <c r="G163" s="152" t="str">
        <f>VLOOKUP(E163,'LISTADO ATM'!$A$2:$B$901,2,0)</f>
        <v xml:space="preserve">ATM Oficina El Seybo </v>
      </c>
      <c r="H163" s="152" t="str">
        <f>VLOOKUP(E163,VIP!$A$2:$O19718,7,FALSE)</f>
        <v>Si</v>
      </c>
      <c r="I163" s="152" t="str">
        <f>VLOOKUP(E163,VIP!$A$2:$O11683,8,FALSE)</f>
        <v>Si</v>
      </c>
      <c r="J163" s="152" t="str">
        <f>VLOOKUP(E163,VIP!$A$2:$O11633,8,FALSE)</f>
        <v>Si</v>
      </c>
      <c r="K163" s="152" t="str">
        <f>VLOOKUP(E163,VIP!$A$2:$O15207,6,0)</f>
        <v>SI</v>
      </c>
      <c r="L163" s="153" t="s">
        <v>2618</v>
      </c>
      <c r="M163" s="98" t="s">
        <v>2442</v>
      </c>
      <c r="N163" s="98" t="s">
        <v>2449</v>
      </c>
      <c r="O163" s="152" t="s">
        <v>2466</v>
      </c>
      <c r="P163" s="152"/>
      <c r="Q163" s="98" t="s">
        <v>2618</v>
      </c>
    </row>
    <row r="164" spans="1:17" s="131" customFormat="1" ht="18" x14ac:dyDescent="0.25">
      <c r="A164" s="152" t="str">
        <f>VLOOKUP(E164,'LISTADO ATM'!$A$2:$C$902,3,0)</f>
        <v>SUR</v>
      </c>
      <c r="B164" s="118">
        <v>3335970655</v>
      </c>
      <c r="C164" s="99">
        <v>44405.759039351855</v>
      </c>
      <c r="D164" s="99" t="s">
        <v>2465</v>
      </c>
      <c r="E164" s="147">
        <v>880</v>
      </c>
      <c r="F164" s="152" t="str">
        <f>VLOOKUP(E164,VIP!$A$2:$O14755,2,0)</f>
        <v>DRBR880</v>
      </c>
      <c r="G164" s="152" t="str">
        <f>VLOOKUP(E164,'LISTADO ATM'!$A$2:$B$901,2,0)</f>
        <v xml:space="preserve">ATM Autoservicio Barahona II </v>
      </c>
      <c r="H164" s="152" t="str">
        <f>VLOOKUP(E164,VIP!$A$2:$O19716,7,FALSE)</f>
        <v>Si</v>
      </c>
      <c r="I164" s="152" t="str">
        <f>VLOOKUP(E164,VIP!$A$2:$O11681,8,FALSE)</f>
        <v>Si</v>
      </c>
      <c r="J164" s="152" t="str">
        <f>VLOOKUP(E164,VIP!$A$2:$O11631,8,FALSE)</f>
        <v>Si</v>
      </c>
      <c r="K164" s="152" t="str">
        <f>VLOOKUP(E164,VIP!$A$2:$O15205,6,0)</f>
        <v>SI</v>
      </c>
      <c r="L164" s="153" t="s">
        <v>2618</v>
      </c>
      <c r="M164" s="98" t="s">
        <v>2442</v>
      </c>
      <c r="N164" s="98" t="s">
        <v>2449</v>
      </c>
      <c r="O164" s="152" t="s">
        <v>2466</v>
      </c>
      <c r="P164" s="177"/>
      <c r="Q164" s="98" t="s">
        <v>2618</v>
      </c>
    </row>
    <row r="165" spans="1:17" ht="18" x14ac:dyDescent="0.25">
      <c r="A165" s="177" t="str">
        <f>VLOOKUP(E165,'LISTADO ATM'!$A$2:$C$902,3,0)</f>
        <v>SUR</v>
      </c>
      <c r="B165" s="118">
        <v>3335970689</v>
      </c>
      <c r="C165" s="99">
        <v>44405.822280092594</v>
      </c>
      <c r="D165" s="99" t="s">
        <v>2465</v>
      </c>
      <c r="E165" s="147">
        <v>48</v>
      </c>
      <c r="F165" s="177" t="str">
        <f>VLOOKUP(E165,VIP!$A$2:$O14769,2,0)</f>
        <v>DRBR048</v>
      </c>
      <c r="G165" s="177" t="str">
        <f>VLOOKUP(E165,'LISTADO ATM'!$A$2:$B$901,2,0)</f>
        <v xml:space="preserve">ATM Autoservicio Neiba I </v>
      </c>
      <c r="H165" s="177" t="str">
        <f>VLOOKUP(E165,VIP!$A$2:$O19730,7,FALSE)</f>
        <v>Si</v>
      </c>
      <c r="I165" s="177" t="str">
        <f>VLOOKUP(E165,VIP!$A$2:$O11695,8,FALSE)</f>
        <v>Si</v>
      </c>
      <c r="J165" s="177" t="str">
        <f>VLOOKUP(E165,VIP!$A$2:$O11645,8,FALSE)</f>
        <v>Si</v>
      </c>
      <c r="K165" s="177" t="str">
        <f>VLOOKUP(E165,VIP!$A$2:$O15219,6,0)</f>
        <v>SI</v>
      </c>
      <c r="L165" s="153" t="s">
        <v>2618</v>
      </c>
      <c r="M165" s="98" t="s">
        <v>2442</v>
      </c>
      <c r="N165" s="98" t="s">
        <v>2449</v>
      </c>
      <c r="O165" s="177" t="s">
        <v>2466</v>
      </c>
      <c r="P165" s="177"/>
      <c r="Q165" s="98" t="s">
        <v>2618</v>
      </c>
    </row>
    <row r="166" spans="1:17" ht="18" x14ac:dyDescent="0.25">
      <c r="A166" s="177" t="str">
        <f>VLOOKUP(E166,'LISTADO ATM'!$A$2:$C$902,3,0)</f>
        <v>DISTRITO NACIONAL</v>
      </c>
      <c r="B166" s="118">
        <v>3335969353</v>
      </c>
      <c r="C166" s="99">
        <v>44404.980115740742</v>
      </c>
      <c r="D166" s="99" t="s">
        <v>2445</v>
      </c>
      <c r="E166" s="147">
        <v>113</v>
      </c>
      <c r="F166" s="177" t="str">
        <f>VLOOKUP(E166,VIP!$A$2:$O14739,2,0)</f>
        <v>DRBR113</v>
      </c>
      <c r="G166" s="177" t="str">
        <f>VLOOKUP(E166,'LISTADO ATM'!$A$2:$B$901,2,0)</f>
        <v xml:space="preserve">ATM Autoservicio Atalaya del Mar </v>
      </c>
      <c r="H166" s="177" t="str">
        <f>VLOOKUP(E166,VIP!$A$2:$O19700,7,FALSE)</f>
        <v>Si</v>
      </c>
      <c r="I166" s="177" t="str">
        <f>VLOOKUP(E166,VIP!$A$2:$O11665,8,FALSE)</f>
        <v>No</v>
      </c>
      <c r="J166" s="177" t="str">
        <f>VLOOKUP(E166,VIP!$A$2:$O11615,8,FALSE)</f>
        <v>No</v>
      </c>
      <c r="K166" s="177" t="str">
        <f>VLOOKUP(E166,VIP!$A$2:$O15189,6,0)</f>
        <v>NO</v>
      </c>
      <c r="L166" s="153" t="s">
        <v>2556</v>
      </c>
      <c r="M166" s="98" t="s">
        <v>2442</v>
      </c>
      <c r="N166" s="98" t="s">
        <v>2449</v>
      </c>
      <c r="O166" s="177" t="s">
        <v>2450</v>
      </c>
      <c r="P166" s="177"/>
      <c r="Q166" s="98" t="s">
        <v>2556</v>
      </c>
    </row>
    <row r="167" spans="1:17" ht="18" x14ac:dyDescent="0.25">
      <c r="A167" s="177" t="str">
        <f>VLOOKUP(E167,'LISTADO ATM'!$A$2:$C$902,3,0)</f>
        <v>DISTRITO NACIONAL</v>
      </c>
      <c r="B167" s="118">
        <v>3335970509</v>
      </c>
      <c r="C167" s="99">
        <v>44405.675983796296</v>
      </c>
      <c r="D167" s="99" t="s">
        <v>2445</v>
      </c>
      <c r="E167" s="147">
        <v>32</v>
      </c>
      <c r="F167" s="177" t="str">
        <f>VLOOKUP(E167,VIP!$A$2:$O14752,2,0)</f>
        <v>DRBR032</v>
      </c>
      <c r="G167" s="177" t="str">
        <f>VLOOKUP(E167,'LISTADO ATM'!$A$2:$B$901,2,0)</f>
        <v xml:space="preserve">ATM Oficina San Martín II </v>
      </c>
      <c r="H167" s="177" t="str">
        <f>VLOOKUP(E167,VIP!$A$2:$O19713,7,FALSE)</f>
        <v>Si</v>
      </c>
      <c r="I167" s="177" t="str">
        <f>VLOOKUP(E167,VIP!$A$2:$O11678,8,FALSE)</f>
        <v>Si</v>
      </c>
      <c r="J167" s="177" t="str">
        <f>VLOOKUP(E167,VIP!$A$2:$O11628,8,FALSE)</f>
        <v>Si</v>
      </c>
      <c r="K167" s="177" t="str">
        <f>VLOOKUP(E167,VIP!$A$2:$O15202,6,0)</f>
        <v>NO</v>
      </c>
      <c r="L167" s="153" t="s">
        <v>2556</v>
      </c>
      <c r="M167" s="98" t="s">
        <v>2442</v>
      </c>
      <c r="N167" s="98" t="s">
        <v>2449</v>
      </c>
      <c r="O167" s="177" t="s">
        <v>2450</v>
      </c>
      <c r="P167" s="177"/>
      <c r="Q167" s="98" t="s">
        <v>2556</v>
      </c>
    </row>
    <row r="168" spans="1:17" ht="18" x14ac:dyDescent="0.25">
      <c r="A168" s="177" t="str">
        <f>VLOOKUP(E168,'LISTADO ATM'!$A$2:$C$902,3,0)</f>
        <v>DISTRITO NACIONAL</v>
      </c>
      <c r="B168" s="118">
        <v>3335970520</v>
      </c>
      <c r="C168" s="99">
        <v>44405.679432870369</v>
      </c>
      <c r="D168" s="99" t="s">
        <v>2445</v>
      </c>
      <c r="E168" s="147">
        <v>628</v>
      </c>
      <c r="F168" s="177" t="str">
        <f>VLOOKUP(E168,VIP!$A$2:$O14750,2,0)</f>
        <v>DRBR086</v>
      </c>
      <c r="G168" s="177" t="str">
        <f>VLOOKUP(E168,'LISTADO ATM'!$A$2:$B$901,2,0)</f>
        <v xml:space="preserve">ATM Autobanco San Isidro </v>
      </c>
      <c r="H168" s="177" t="str">
        <f>VLOOKUP(E168,VIP!$A$2:$O19711,7,FALSE)</f>
        <v>Si</v>
      </c>
      <c r="I168" s="177" t="str">
        <f>VLOOKUP(E168,VIP!$A$2:$O11676,8,FALSE)</f>
        <v>Si</v>
      </c>
      <c r="J168" s="177" t="str">
        <f>VLOOKUP(E168,VIP!$A$2:$O11626,8,FALSE)</f>
        <v>Si</v>
      </c>
      <c r="K168" s="177" t="str">
        <f>VLOOKUP(E168,VIP!$A$2:$O15200,6,0)</f>
        <v>SI</v>
      </c>
      <c r="L168" s="153" t="s">
        <v>2556</v>
      </c>
      <c r="M168" s="98" t="s">
        <v>2442</v>
      </c>
      <c r="N168" s="98" t="s">
        <v>2449</v>
      </c>
      <c r="O168" s="177" t="s">
        <v>2450</v>
      </c>
      <c r="P168" s="177"/>
      <c r="Q168" s="98" t="s">
        <v>2556</v>
      </c>
    </row>
    <row r="169" spans="1:17" ht="18" x14ac:dyDescent="0.25">
      <c r="A169" s="177" t="str">
        <f>VLOOKUP(E169,'LISTADO ATM'!$A$2:$C$902,3,0)</f>
        <v>DISTRITO NACIONAL</v>
      </c>
      <c r="B169" s="118">
        <v>3335970657</v>
      </c>
      <c r="C169" s="99">
        <v>44405.760231481479</v>
      </c>
      <c r="D169" s="99" t="s">
        <v>2445</v>
      </c>
      <c r="E169" s="147">
        <v>70</v>
      </c>
      <c r="F169" s="177" t="str">
        <f>VLOOKUP(E169,VIP!$A$2:$O14754,2,0)</f>
        <v>DRBR070</v>
      </c>
      <c r="G169" s="177" t="str">
        <f>VLOOKUP(E169,'LISTADO ATM'!$A$2:$B$901,2,0)</f>
        <v xml:space="preserve">ATM Autoservicio Plaza Lama Zona Oriental </v>
      </c>
      <c r="H169" s="177" t="str">
        <f>VLOOKUP(E169,VIP!$A$2:$O19715,7,FALSE)</f>
        <v>Si</v>
      </c>
      <c r="I169" s="177" t="str">
        <f>VLOOKUP(E169,VIP!$A$2:$O11680,8,FALSE)</f>
        <v>Si</v>
      </c>
      <c r="J169" s="177" t="str">
        <f>VLOOKUP(E169,VIP!$A$2:$O11630,8,FALSE)</f>
        <v>Si</v>
      </c>
      <c r="K169" s="177" t="str">
        <f>VLOOKUP(E169,VIP!$A$2:$O15204,6,0)</f>
        <v>NO</v>
      </c>
      <c r="L169" s="153" t="s">
        <v>2556</v>
      </c>
      <c r="M169" s="98" t="s">
        <v>2442</v>
      </c>
      <c r="N169" s="98" t="s">
        <v>2449</v>
      </c>
      <c r="O169" s="177" t="s">
        <v>2450</v>
      </c>
      <c r="P169" s="177"/>
      <c r="Q169" s="98" t="s">
        <v>2556</v>
      </c>
    </row>
    <row r="170" spans="1:17" ht="18" x14ac:dyDescent="0.25">
      <c r="A170" s="177" t="str">
        <f>VLOOKUP(E170,'LISTADO ATM'!$A$2:$C$902,3,0)</f>
        <v>NORTE</v>
      </c>
      <c r="B170" s="118">
        <v>3335970670</v>
      </c>
      <c r="C170" s="99">
        <v>44405.780891203707</v>
      </c>
      <c r="D170" s="99" t="s">
        <v>2591</v>
      </c>
      <c r="E170" s="147">
        <v>388</v>
      </c>
      <c r="F170" s="177" t="str">
        <f>VLOOKUP(E170,VIP!$A$2:$O14780,2,0)</f>
        <v>DRBR388</v>
      </c>
      <c r="G170" s="177" t="str">
        <f>VLOOKUP(E170,'LISTADO ATM'!$A$2:$B$901,2,0)</f>
        <v xml:space="preserve">ATM Multicentro La Sirena Puerto Plata </v>
      </c>
      <c r="H170" s="177" t="str">
        <f>VLOOKUP(E170,VIP!$A$2:$O19741,7,FALSE)</f>
        <v>Si</v>
      </c>
      <c r="I170" s="177" t="str">
        <f>VLOOKUP(E170,VIP!$A$2:$O11706,8,FALSE)</f>
        <v>Si</v>
      </c>
      <c r="J170" s="177" t="str">
        <f>VLOOKUP(E170,VIP!$A$2:$O11656,8,FALSE)</f>
        <v>Si</v>
      </c>
      <c r="K170" s="177" t="str">
        <f>VLOOKUP(E170,VIP!$A$2:$O15230,6,0)</f>
        <v>NO</v>
      </c>
      <c r="L170" s="153" t="s">
        <v>2556</v>
      </c>
      <c r="M170" s="98" t="s">
        <v>2442</v>
      </c>
      <c r="N170" s="98" t="s">
        <v>2449</v>
      </c>
      <c r="O170" s="177" t="s">
        <v>2593</v>
      </c>
      <c r="P170" s="177"/>
      <c r="Q170" s="98" t="s">
        <v>2556</v>
      </c>
    </row>
    <row r="171" spans="1:17" ht="18" x14ac:dyDescent="0.25">
      <c r="A171" s="177" t="str">
        <f>VLOOKUP(E171,'LISTADO ATM'!$A$2:$C$902,3,0)</f>
        <v>SUR</v>
      </c>
      <c r="B171" s="118">
        <v>3335966112</v>
      </c>
      <c r="C171" s="99">
        <v>44402.774918981479</v>
      </c>
      <c r="D171" s="99" t="s">
        <v>2445</v>
      </c>
      <c r="E171" s="147">
        <v>825</v>
      </c>
      <c r="F171" s="177" t="str">
        <f>VLOOKUP(E171,VIP!$A$2:$O14730,2,0)</f>
        <v>DRBR825</v>
      </c>
      <c r="G171" s="177" t="str">
        <f>VLOOKUP(E171,'LISTADO ATM'!$A$2:$B$901,2,0)</f>
        <v xml:space="preserve">ATM Estacion Eco Cibeles (Las Matas de Farfán) </v>
      </c>
      <c r="H171" s="177" t="str">
        <f>VLOOKUP(E171,VIP!$A$2:$O19691,7,FALSE)</f>
        <v>Si</v>
      </c>
      <c r="I171" s="177" t="str">
        <f>VLOOKUP(E171,VIP!$A$2:$O11656,8,FALSE)</f>
        <v>Si</v>
      </c>
      <c r="J171" s="177" t="str">
        <f>VLOOKUP(E171,VIP!$A$2:$O11606,8,FALSE)</f>
        <v>Si</v>
      </c>
      <c r="K171" s="177" t="str">
        <f>VLOOKUP(E171,VIP!$A$2:$O15180,6,0)</f>
        <v>NO</v>
      </c>
      <c r="L171" s="153" t="s">
        <v>2438</v>
      </c>
      <c r="M171" s="98" t="s">
        <v>2442</v>
      </c>
      <c r="N171" s="98" t="s">
        <v>2610</v>
      </c>
      <c r="O171" s="177" t="s">
        <v>2450</v>
      </c>
      <c r="P171" s="177"/>
      <c r="Q171" s="98" t="s">
        <v>2438</v>
      </c>
    </row>
    <row r="172" spans="1:17" ht="18" x14ac:dyDescent="0.25">
      <c r="A172" s="177" t="str">
        <f>VLOOKUP(E172,'LISTADO ATM'!$A$2:$C$902,3,0)</f>
        <v>DISTRITO NACIONAL</v>
      </c>
      <c r="B172" s="118">
        <v>3335969332</v>
      </c>
      <c r="C172" s="99">
        <v>44404.854907407411</v>
      </c>
      <c r="D172" s="99" t="s">
        <v>2445</v>
      </c>
      <c r="E172" s="147">
        <v>696</v>
      </c>
      <c r="F172" s="177" t="str">
        <f>VLOOKUP(E172,VIP!$A$2:$O14741,2,0)</f>
        <v>DRBR696</v>
      </c>
      <c r="G172" s="177" t="str">
        <f>VLOOKUP(E172,'LISTADO ATM'!$A$2:$B$901,2,0)</f>
        <v>ATM Olé Jacobo Majluta</v>
      </c>
      <c r="H172" s="177" t="str">
        <f>VLOOKUP(E172,VIP!$A$2:$O19702,7,FALSE)</f>
        <v>Si</v>
      </c>
      <c r="I172" s="177" t="str">
        <f>VLOOKUP(E172,VIP!$A$2:$O11667,8,FALSE)</f>
        <v>Si</v>
      </c>
      <c r="J172" s="177" t="str">
        <f>VLOOKUP(E172,VIP!$A$2:$O11617,8,FALSE)</f>
        <v>Si</v>
      </c>
      <c r="K172" s="177" t="str">
        <f>VLOOKUP(E172,VIP!$A$2:$O15191,6,0)</f>
        <v>NO</v>
      </c>
      <c r="L172" s="153" t="s">
        <v>2438</v>
      </c>
      <c r="M172" s="98" t="s">
        <v>2442</v>
      </c>
      <c r="N172" s="98" t="s">
        <v>2449</v>
      </c>
      <c r="O172" s="177" t="s">
        <v>2450</v>
      </c>
      <c r="P172" s="177"/>
      <c r="Q172" s="98" t="s">
        <v>2438</v>
      </c>
    </row>
    <row r="173" spans="1:17" ht="18" x14ac:dyDescent="0.25">
      <c r="A173" s="177" t="str">
        <f>VLOOKUP(E173,'LISTADO ATM'!$A$2:$C$902,3,0)</f>
        <v>DISTRITO NACIONAL</v>
      </c>
      <c r="B173" s="118">
        <v>3335970561</v>
      </c>
      <c r="C173" s="99">
        <v>44405.694166666668</v>
      </c>
      <c r="D173" s="99" t="s">
        <v>2445</v>
      </c>
      <c r="E173" s="147">
        <v>31</v>
      </c>
      <c r="F173" s="177" t="str">
        <f>VLOOKUP(E173,VIP!$A$2:$O14759,2,0)</f>
        <v>DRBR031</v>
      </c>
      <c r="G173" s="177" t="str">
        <f>VLOOKUP(E173,'LISTADO ATM'!$A$2:$B$901,2,0)</f>
        <v xml:space="preserve">ATM Oficina San Martín I </v>
      </c>
      <c r="H173" s="177" t="str">
        <f>VLOOKUP(E173,VIP!$A$2:$O19720,7,FALSE)</f>
        <v>Si</v>
      </c>
      <c r="I173" s="177" t="str">
        <f>VLOOKUP(E173,VIP!$A$2:$O11685,8,FALSE)</f>
        <v>Si</v>
      </c>
      <c r="J173" s="177" t="str">
        <f>VLOOKUP(E173,VIP!$A$2:$O11635,8,FALSE)</f>
        <v>Si</v>
      </c>
      <c r="K173" s="177" t="str">
        <f>VLOOKUP(E173,VIP!$A$2:$O15209,6,0)</f>
        <v>NO</v>
      </c>
      <c r="L173" s="153" t="s">
        <v>2438</v>
      </c>
      <c r="M173" s="98" t="s">
        <v>2442</v>
      </c>
      <c r="N173" s="98" t="s">
        <v>2449</v>
      </c>
      <c r="O173" s="177" t="s">
        <v>2450</v>
      </c>
      <c r="P173" s="177"/>
      <c r="Q173" s="98" t="s">
        <v>2438</v>
      </c>
    </row>
    <row r="174" spans="1:17" ht="18" x14ac:dyDescent="0.25">
      <c r="A174" s="177" t="str">
        <f>VLOOKUP(E174,'LISTADO ATM'!$A$2:$C$902,3,0)</f>
        <v>DISTRITO NACIONAL</v>
      </c>
      <c r="B174" s="118">
        <v>3335970599</v>
      </c>
      <c r="C174" s="99">
        <v>44405.712708333333</v>
      </c>
      <c r="D174" s="99" t="s">
        <v>2445</v>
      </c>
      <c r="E174" s="147">
        <v>826</v>
      </c>
      <c r="F174" s="177" t="str">
        <f>VLOOKUP(E174,VIP!$A$2:$O14752,2,0)</f>
        <v>DRBR826</v>
      </c>
      <c r="G174" s="177" t="str">
        <f>VLOOKUP(E174,'LISTADO ATM'!$A$2:$B$901,2,0)</f>
        <v xml:space="preserve">ATM Oficina Diamond Plaza II </v>
      </c>
      <c r="H174" s="177" t="str">
        <f>VLOOKUP(E174,VIP!$A$2:$O19713,7,FALSE)</f>
        <v>Si</v>
      </c>
      <c r="I174" s="177" t="str">
        <f>VLOOKUP(E174,VIP!$A$2:$O11678,8,FALSE)</f>
        <v>Si</v>
      </c>
      <c r="J174" s="177" t="str">
        <f>VLOOKUP(E174,VIP!$A$2:$O11628,8,FALSE)</f>
        <v>Si</v>
      </c>
      <c r="K174" s="177" t="str">
        <f>VLOOKUP(E174,VIP!$A$2:$O15202,6,0)</f>
        <v>NO</v>
      </c>
      <c r="L174" s="153" t="s">
        <v>2438</v>
      </c>
      <c r="M174" s="98" t="s">
        <v>2442</v>
      </c>
      <c r="N174" s="98" t="s">
        <v>2449</v>
      </c>
      <c r="O174" s="177" t="s">
        <v>2450</v>
      </c>
      <c r="P174" s="177"/>
      <c r="Q174" s="98" t="s">
        <v>2438</v>
      </c>
    </row>
    <row r="175" spans="1:17" ht="18" x14ac:dyDescent="0.25">
      <c r="A175" s="177" t="str">
        <f>VLOOKUP(E175,'LISTADO ATM'!$A$2:$C$902,3,0)</f>
        <v>DISTRITO NACIONAL</v>
      </c>
      <c r="B175" s="118">
        <v>3335970603</v>
      </c>
      <c r="C175" s="99">
        <v>44405.716296296298</v>
      </c>
      <c r="D175" s="99" t="s">
        <v>2445</v>
      </c>
      <c r="E175" s="147">
        <v>932</v>
      </c>
      <c r="F175" s="177" t="str">
        <f>VLOOKUP(E175,VIP!$A$2:$O14751,2,0)</f>
        <v>DRBR01E</v>
      </c>
      <c r="G175" s="177" t="str">
        <f>VLOOKUP(E175,'LISTADO ATM'!$A$2:$B$901,2,0)</f>
        <v xml:space="preserve">ATM Banco Agrícola </v>
      </c>
      <c r="H175" s="177" t="str">
        <f>VLOOKUP(E175,VIP!$A$2:$O19712,7,FALSE)</f>
        <v>Si</v>
      </c>
      <c r="I175" s="177" t="str">
        <f>VLOOKUP(E175,VIP!$A$2:$O11677,8,FALSE)</f>
        <v>Si</v>
      </c>
      <c r="J175" s="177" t="str">
        <f>VLOOKUP(E175,VIP!$A$2:$O11627,8,FALSE)</f>
        <v>Si</v>
      </c>
      <c r="K175" s="177" t="str">
        <f>VLOOKUP(E175,VIP!$A$2:$O15201,6,0)</f>
        <v>NO</v>
      </c>
      <c r="L175" s="153" t="s">
        <v>2438</v>
      </c>
      <c r="M175" s="98" t="s">
        <v>2442</v>
      </c>
      <c r="N175" s="98" t="s">
        <v>2449</v>
      </c>
      <c r="O175" s="177" t="s">
        <v>2450</v>
      </c>
      <c r="P175" s="177"/>
      <c r="Q175" s="98" t="s">
        <v>2438</v>
      </c>
    </row>
    <row r="176" spans="1:17" ht="18" x14ac:dyDescent="0.25">
      <c r="A176" s="177" t="str">
        <f>VLOOKUP(E176,'LISTADO ATM'!$A$2:$C$902,3,0)</f>
        <v>DISTRITO NACIONAL</v>
      </c>
      <c r="B176" s="118">
        <v>3335970682</v>
      </c>
      <c r="C176" s="99">
        <v>44405.810648148145</v>
      </c>
      <c r="D176" s="99" t="s">
        <v>2465</v>
      </c>
      <c r="E176" s="147">
        <v>394</v>
      </c>
      <c r="F176" s="177" t="str">
        <f>VLOOKUP(E176,VIP!$A$2:$O14775,2,0)</f>
        <v>DRBR394</v>
      </c>
      <c r="G176" s="177" t="str">
        <f>VLOOKUP(E176,'LISTADO ATM'!$A$2:$B$901,2,0)</f>
        <v xml:space="preserve">ATM Multicentro La Sirena Luperón </v>
      </c>
      <c r="H176" s="177" t="str">
        <f>VLOOKUP(E176,VIP!$A$2:$O19736,7,FALSE)</f>
        <v>Si</v>
      </c>
      <c r="I176" s="177" t="str">
        <f>VLOOKUP(E176,VIP!$A$2:$O11701,8,FALSE)</f>
        <v>Si</v>
      </c>
      <c r="J176" s="177" t="str">
        <f>VLOOKUP(E176,VIP!$A$2:$O11651,8,FALSE)</f>
        <v>Si</v>
      </c>
      <c r="K176" s="177" t="str">
        <f>VLOOKUP(E176,VIP!$A$2:$O15225,6,0)</f>
        <v>NO</v>
      </c>
      <c r="L176" s="153" t="s">
        <v>2438</v>
      </c>
      <c r="M176" s="98" t="s">
        <v>2442</v>
      </c>
      <c r="N176" s="98" t="s">
        <v>2449</v>
      </c>
      <c r="O176" s="177" t="s">
        <v>2466</v>
      </c>
      <c r="P176" s="177"/>
      <c r="Q176" s="98" t="s">
        <v>2438</v>
      </c>
    </row>
    <row r="177" spans="1:17" ht="18" x14ac:dyDescent="0.25">
      <c r="A177" s="177" t="str">
        <f>VLOOKUP(E177,'LISTADO ATM'!$A$2:$C$902,3,0)</f>
        <v>SUR</v>
      </c>
      <c r="B177" s="118">
        <v>3335970684</v>
      </c>
      <c r="C177" s="99">
        <v>44405.813935185186</v>
      </c>
      <c r="D177" s="99" t="s">
        <v>2465</v>
      </c>
      <c r="E177" s="147">
        <v>871</v>
      </c>
      <c r="F177" s="177" t="str">
        <f>VLOOKUP(E177,VIP!$A$2:$O14773,2,0)</f>
        <v>DRBR871</v>
      </c>
      <c r="G177" s="177" t="str">
        <f>VLOOKUP(E177,'LISTADO ATM'!$A$2:$B$901,2,0)</f>
        <v>ATM Plaza Cultural San Juan</v>
      </c>
      <c r="H177" s="177" t="str">
        <f>VLOOKUP(E177,VIP!$A$2:$O19734,7,FALSE)</f>
        <v>N/A</v>
      </c>
      <c r="I177" s="177" t="str">
        <f>VLOOKUP(E177,VIP!$A$2:$O11699,8,FALSE)</f>
        <v>N/A</v>
      </c>
      <c r="J177" s="177" t="str">
        <f>VLOOKUP(E177,VIP!$A$2:$O11649,8,FALSE)</f>
        <v>N/A</v>
      </c>
      <c r="K177" s="177" t="str">
        <f>VLOOKUP(E177,VIP!$A$2:$O15223,6,0)</f>
        <v>N/A</v>
      </c>
      <c r="L177" s="153" t="s">
        <v>2438</v>
      </c>
      <c r="M177" s="98" t="s">
        <v>2442</v>
      </c>
      <c r="N177" s="98" t="s">
        <v>2449</v>
      </c>
      <c r="O177" s="177" t="s">
        <v>2466</v>
      </c>
      <c r="P177" s="177"/>
      <c r="Q177" s="98" t="s">
        <v>2438</v>
      </c>
    </row>
    <row r="178" spans="1:17" ht="18" x14ac:dyDescent="0.25">
      <c r="A178" s="177" t="str">
        <f>VLOOKUP(E178,'LISTADO ATM'!$A$2:$C$902,3,0)</f>
        <v>DISTRITO NACIONAL</v>
      </c>
      <c r="B178" s="118">
        <v>3335970688</v>
      </c>
      <c r="C178" s="99">
        <v>44405.821516203701</v>
      </c>
      <c r="D178" s="99" t="s">
        <v>2445</v>
      </c>
      <c r="E178" s="147">
        <v>678</v>
      </c>
      <c r="F178" s="177" t="str">
        <f>VLOOKUP(E178,VIP!$A$2:$O14770,2,0)</f>
        <v>DRBR678</v>
      </c>
      <c r="G178" s="177" t="str">
        <f>VLOOKUP(E178,'LISTADO ATM'!$A$2:$B$901,2,0)</f>
        <v>ATM Eco Petroleo San Isidro</v>
      </c>
      <c r="H178" s="177" t="str">
        <f>VLOOKUP(E178,VIP!$A$2:$O19731,7,FALSE)</f>
        <v>Si</v>
      </c>
      <c r="I178" s="177" t="str">
        <f>VLOOKUP(E178,VIP!$A$2:$O11696,8,FALSE)</f>
        <v>Si</v>
      </c>
      <c r="J178" s="177" t="str">
        <f>VLOOKUP(E178,VIP!$A$2:$O11646,8,FALSE)</f>
        <v>Si</v>
      </c>
      <c r="K178" s="177" t="str">
        <f>VLOOKUP(E178,VIP!$A$2:$O15220,6,0)</f>
        <v>NO</v>
      </c>
      <c r="L178" s="153" t="s">
        <v>2438</v>
      </c>
      <c r="M178" s="98" t="s">
        <v>2442</v>
      </c>
      <c r="N178" s="98" t="s">
        <v>2449</v>
      </c>
      <c r="O178" s="177" t="s">
        <v>2450</v>
      </c>
      <c r="P178" s="177"/>
      <c r="Q178" s="98" t="s">
        <v>2438</v>
      </c>
    </row>
    <row r="179" spans="1:17" ht="18" x14ac:dyDescent="0.25">
      <c r="A179" s="177" t="str">
        <f>VLOOKUP(E179,'LISTADO ATM'!$A$2:$C$902,3,0)</f>
        <v>DISTRITO NACIONAL</v>
      </c>
      <c r="B179" s="118">
        <v>3335970692</v>
      </c>
      <c r="C179" s="99">
        <v>44405.876817129632</v>
      </c>
      <c r="D179" s="99" t="s">
        <v>2445</v>
      </c>
      <c r="E179" s="147">
        <v>570</v>
      </c>
      <c r="F179" s="177" t="str">
        <f>VLOOKUP(E179,VIP!$A$2:$O14766,2,0)</f>
        <v>DRBR478</v>
      </c>
      <c r="G179" s="177" t="str">
        <f>VLOOKUP(E179,'LISTADO ATM'!$A$2:$B$901,2,0)</f>
        <v xml:space="preserve">ATM S/M Liverpool Villa Mella </v>
      </c>
      <c r="H179" s="177" t="str">
        <f>VLOOKUP(E179,VIP!$A$2:$O19727,7,FALSE)</f>
        <v>Si</v>
      </c>
      <c r="I179" s="177" t="str">
        <f>VLOOKUP(E179,VIP!$A$2:$O11692,8,FALSE)</f>
        <v>Si</v>
      </c>
      <c r="J179" s="177" t="str">
        <f>VLOOKUP(E179,VIP!$A$2:$O11642,8,FALSE)</f>
        <v>Si</v>
      </c>
      <c r="K179" s="177" t="str">
        <f>VLOOKUP(E179,VIP!$A$2:$O15216,6,0)</f>
        <v>NO</v>
      </c>
      <c r="L179" s="153" t="s">
        <v>2438</v>
      </c>
      <c r="M179" s="98" t="s">
        <v>2442</v>
      </c>
      <c r="N179" s="98" t="s">
        <v>2449</v>
      </c>
      <c r="O179" s="177" t="s">
        <v>2450</v>
      </c>
      <c r="P179" s="177"/>
      <c r="Q179" s="98" t="s">
        <v>2438</v>
      </c>
    </row>
    <row r="180" spans="1:17" ht="18" x14ac:dyDescent="0.25">
      <c r="A180" s="177" t="str">
        <f>VLOOKUP(E180,'LISTADO ATM'!$A$2:$C$902,3,0)</f>
        <v>DISTRITO NACIONAL</v>
      </c>
      <c r="B180" s="118">
        <v>3335970695</v>
      </c>
      <c r="C180" s="99">
        <v>44405.882337962961</v>
      </c>
      <c r="D180" s="99" t="s">
        <v>2445</v>
      </c>
      <c r="E180" s="147">
        <v>753</v>
      </c>
      <c r="F180" s="177" t="str">
        <f>VLOOKUP(E180,VIP!$A$2:$O14763,2,0)</f>
        <v>DRBR753</v>
      </c>
      <c r="G180" s="177" t="str">
        <f>VLOOKUP(E180,'LISTADO ATM'!$A$2:$B$901,2,0)</f>
        <v xml:space="preserve">ATM S/M Nacional Tiradentes </v>
      </c>
      <c r="H180" s="177" t="str">
        <f>VLOOKUP(E180,VIP!$A$2:$O19724,7,FALSE)</f>
        <v>Si</v>
      </c>
      <c r="I180" s="177" t="str">
        <f>VLOOKUP(E180,VIP!$A$2:$O11689,8,FALSE)</f>
        <v>Si</v>
      </c>
      <c r="J180" s="177" t="str">
        <f>VLOOKUP(E180,VIP!$A$2:$O11639,8,FALSE)</f>
        <v>Si</v>
      </c>
      <c r="K180" s="177" t="str">
        <f>VLOOKUP(E180,VIP!$A$2:$O15213,6,0)</f>
        <v>NO</v>
      </c>
      <c r="L180" s="153" t="s">
        <v>2438</v>
      </c>
      <c r="M180" s="98" t="s">
        <v>2442</v>
      </c>
      <c r="N180" s="98" t="s">
        <v>2449</v>
      </c>
      <c r="O180" s="177" t="s">
        <v>2450</v>
      </c>
      <c r="P180" s="177"/>
      <c r="Q180" s="98" t="s">
        <v>2438</v>
      </c>
    </row>
    <row r="181" spans="1:17" ht="18" x14ac:dyDescent="0.25">
      <c r="A181" s="177" t="str">
        <f>VLOOKUP(E181,'LISTADO ATM'!$A$2:$C$902,3,0)</f>
        <v>NORTE</v>
      </c>
      <c r="B181" s="118">
        <v>3335970697</v>
      </c>
      <c r="C181" s="99">
        <v>44405.891331018516</v>
      </c>
      <c r="D181" s="99" t="s">
        <v>2591</v>
      </c>
      <c r="E181" s="147">
        <v>754</v>
      </c>
      <c r="F181" s="177" t="str">
        <f>VLOOKUP(E181,VIP!$A$2:$O14761,2,0)</f>
        <v>DRBR754</v>
      </c>
      <c r="G181" s="177" t="str">
        <f>VLOOKUP(E181,'LISTADO ATM'!$A$2:$B$901,2,0)</f>
        <v xml:space="preserve">ATM Autobanco Oficina Licey al Medio </v>
      </c>
      <c r="H181" s="177" t="str">
        <f>VLOOKUP(E181,VIP!$A$2:$O19722,7,FALSE)</f>
        <v>Si</v>
      </c>
      <c r="I181" s="177" t="str">
        <f>VLOOKUP(E181,VIP!$A$2:$O11687,8,FALSE)</f>
        <v>Si</v>
      </c>
      <c r="J181" s="177" t="str">
        <f>VLOOKUP(E181,VIP!$A$2:$O11637,8,FALSE)</f>
        <v>Si</v>
      </c>
      <c r="K181" s="177" t="str">
        <f>VLOOKUP(E181,VIP!$A$2:$O15211,6,0)</f>
        <v>NO</v>
      </c>
      <c r="L181" s="153" t="s">
        <v>2438</v>
      </c>
      <c r="M181" s="98" t="s">
        <v>2442</v>
      </c>
      <c r="N181" s="98" t="s">
        <v>2449</v>
      </c>
      <c r="O181" s="177" t="s">
        <v>2593</v>
      </c>
      <c r="P181" s="177"/>
      <c r="Q181" s="98" t="s">
        <v>2438</v>
      </c>
    </row>
    <row r="182" spans="1:17" ht="18" x14ac:dyDescent="0.25">
      <c r="A182" s="177" t="str">
        <f>VLOOKUP(E182,'LISTADO ATM'!$A$2:$C$902,3,0)</f>
        <v>DISTRITO NACIONAL</v>
      </c>
      <c r="B182" s="118">
        <v>3335970542</v>
      </c>
      <c r="C182" s="99">
        <v>44405.688726851855</v>
      </c>
      <c r="D182" s="99" t="s">
        <v>2177</v>
      </c>
      <c r="E182" s="147">
        <v>951</v>
      </c>
      <c r="F182" s="177" t="str">
        <f>VLOOKUP(E182,VIP!$A$2:$O14749,2,0)</f>
        <v>DRBR203</v>
      </c>
      <c r="G182" s="177" t="str">
        <f>VLOOKUP(E182,'LISTADO ATM'!$A$2:$B$901,2,0)</f>
        <v xml:space="preserve">ATM Oficina Plaza Haché JFK </v>
      </c>
      <c r="H182" s="177" t="str">
        <f>VLOOKUP(E182,VIP!$A$2:$O19710,7,FALSE)</f>
        <v>Si</v>
      </c>
      <c r="I182" s="177" t="str">
        <f>VLOOKUP(E182,VIP!$A$2:$O11675,8,FALSE)</f>
        <v>Si</v>
      </c>
      <c r="J182" s="177" t="str">
        <f>VLOOKUP(E182,VIP!$A$2:$O11625,8,FALSE)</f>
        <v>Si</v>
      </c>
      <c r="K182" s="177" t="str">
        <f>VLOOKUP(E182,VIP!$A$2:$O15199,6,0)</f>
        <v>NO</v>
      </c>
      <c r="L182" s="153" t="s">
        <v>2597</v>
      </c>
      <c r="M182" s="98" t="s">
        <v>2442</v>
      </c>
      <c r="N182" s="98" t="s">
        <v>2449</v>
      </c>
      <c r="O182" s="177" t="s">
        <v>2451</v>
      </c>
      <c r="P182" s="177"/>
      <c r="Q182" s="98" t="s">
        <v>2597</v>
      </c>
    </row>
    <row r="183" spans="1:17" ht="18" x14ac:dyDescent="0.25">
      <c r="A183" s="177" t="str">
        <f>VLOOKUP(E183,'LISTADO ATM'!$A$2:$C$902,3,0)</f>
        <v>NORTE</v>
      </c>
      <c r="B183" s="118">
        <v>3335970663</v>
      </c>
      <c r="C183" s="99">
        <v>44405.766238425924</v>
      </c>
      <c r="D183" s="99" t="s">
        <v>2178</v>
      </c>
      <c r="E183" s="147">
        <v>604</v>
      </c>
      <c r="F183" s="177" t="str">
        <f>VLOOKUP(E183,VIP!$A$2:$O14751,2,0)</f>
        <v>DRBR401</v>
      </c>
      <c r="G183" s="177" t="str">
        <f>VLOOKUP(E183,'LISTADO ATM'!$A$2:$B$901,2,0)</f>
        <v xml:space="preserve">ATM Oficina Estancia Nueva (Moca) </v>
      </c>
      <c r="H183" s="177" t="str">
        <f>VLOOKUP(E183,VIP!$A$2:$O19712,7,FALSE)</f>
        <v>Si</v>
      </c>
      <c r="I183" s="177" t="str">
        <f>VLOOKUP(E183,VIP!$A$2:$O11677,8,FALSE)</f>
        <v>Si</v>
      </c>
      <c r="J183" s="177" t="str">
        <f>VLOOKUP(E183,VIP!$A$2:$O11627,8,FALSE)</f>
        <v>Si</v>
      </c>
      <c r="K183" s="177" t="str">
        <f>VLOOKUP(E183,VIP!$A$2:$O15201,6,0)</f>
        <v>NO</v>
      </c>
      <c r="L183" s="153" t="s">
        <v>2597</v>
      </c>
      <c r="M183" s="98" t="s">
        <v>2442</v>
      </c>
      <c r="N183" s="98" t="s">
        <v>2449</v>
      </c>
      <c r="O183" s="177" t="s">
        <v>2579</v>
      </c>
      <c r="P183" s="177"/>
      <c r="Q183" s="98" t="s">
        <v>2597</v>
      </c>
    </row>
    <row r="184" spans="1:17" ht="18" x14ac:dyDescent="0.25">
      <c r="A184" s="177" t="str">
        <f>VLOOKUP(E184,'LISTADO ATM'!$A$2:$C$902,3,0)</f>
        <v>NORTE</v>
      </c>
      <c r="B184" s="118">
        <v>3335970479</v>
      </c>
      <c r="C184" s="99">
        <v>44405.662268518521</v>
      </c>
      <c r="D184" s="99" t="s">
        <v>2178</v>
      </c>
      <c r="E184" s="147">
        <v>528</v>
      </c>
      <c r="F184" s="177" t="str">
        <f>VLOOKUP(E184,VIP!$A$2:$O14748,2,0)</f>
        <v>DRBR284</v>
      </c>
      <c r="G184" s="177" t="str">
        <f>VLOOKUP(E184,'LISTADO ATM'!$A$2:$B$901,2,0)</f>
        <v xml:space="preserve">ATM Ferretería Ochoa (Santiago) </v>
      </c>
      <c r="H184" s="177" t="str">
        <f>VLOOKUP(E184,VIP!$A$2:$O19709,7,FALSE)</f>
        <v>Si</v>
      </c>
      <c r="I184" s="177" t="str">
        <f>VLOOKUP(E184,VIP!$A$2:$O11674,8,FALSE)</f>
        <v>Si</v>
      </c>
      <c r="J184" s="177" t="str">
        <f>VLOOKUP(E184,VIP!$A$2:$O11624,8,FALSE)</f>
        <v>Si</v>
      </c>
      <c r="K184" s="177" t="str">
        <f>VLOOKUP(E184,VIP!$A$2:$O15198,6,0)</f>
        <v>NO</v>
      </c>
      <c r="L184" s="153" t="s">
        <v>2599</v>
      </c>
      <c r="M184" s="98" t="s">
        <v>2442</v>
      </c>
      <c r="N184" s="98" t="s">
        <v>2449</v>
      </c>
      <c r="O184" s="177" t="s">
        <v>2592</v>
      </c>
      <c r="P184" s="177"/>
      <c r="Q184" s="98" t="s">
        <v>2599</v>
      </c>
    </row>
    <row r="185" spans="1:17" ht="18" x14ac:dyDescent="0.25">
      <c r="A185" s="177" t="str">
        <f>VLOOKUP(E185,'LISTADO ATM'!$A$2:$C$902,3,0)</f>
        <v>NORTE</v>
      </c>
      <c r="B185" s="118">
        <v>3335970693</v>
      </c>
      <c r="C185" s="99">
        <v>44405.878171296295</v>
      </c>
      <c r="D185" s="99" t="s">
        <v>2178</v>
      </c>
      <c r="E185" s="147">
        <v>712</v>
      </c>
      <c r="F185" s="177" t="str">
        <f>VLOOKUP(E185,VIP!$A$2:$O14765,2,0)</f>
        <v>DRBR128</v>
      </c>
      <c r="G185" s="177" t="str">
        <f>VLOOKUP(E185,'LISTADO ATM'!$A$2:$B$901,2,0)</f>
        <v xml:space="preserve">ATM Oficina Imbert </v>
      </c>
      <c r="H185" s="177" t="str">
        <f>VLOOKUP(E185,VIP!$A$2:$O19726,7,FALSE)</f>
        <v>Si</v>
      </c>
      <c r="I185" s="177" t="str">
        <f>VLOOKUP(E185,VIP!$A$2:$O11691,8,FALSE)</f>
        <v>Si</v>
      </c>
      <c r="J185" s="177" t="str">
        <f>VLOOKUP(E185,VIP!$A$2:$O11641,8,FALSE)</f>
        <v>Si</v>
      </c>
      <c r="K185" s="177" t="str">
        <f>VLOOKUP(E185,VIP!$A$2:$O15215,6,0)</f>
        <v>SI</v>
      </c>
      <c r="L185" s="153" t="s">
        <v>2599</v>
      </c>
      <c r="M185" s="98" t="s">
        <v>2442</v>
      </c>
      <c r="N185" s="98" t="s">
        <v>2449</v>
      </c>
      <c r="O185" s="177" t="s">
        <v>2579</v>
      </c>
      <c r="P185" s="177"/>
      <c r="Q185" s="98" t="s">
        <v>2599</v>
      </c>
    </row>
    <row r="186" spans="1:17" ht="18" x14ac:dyDescent="0.25">
      <c r="A186" s="177" t="str">
        <f>VLOOKUP(E186,'LISTADO ATM'!$A$2:$C$902,3,0)</f>
        <v>SUR</v>
      </c>
      <c r="B186" s="118">
        <v>3335968517</v>
      </c>
      <c r="C186" s="99">
        <v>44404.497013888889</v>
      </c>
      <c r="D186" s="99" t="s">
        <v>2465</v>
      </c>
      <c r="E186" s="147">
        <v>751</v>
      </c>
      <c r="F186" s="177" t="str">
        <f>VLOOKUP(E186,VIP!$A$2:$O14695,2,0)</f>
        <v>DRBR751</v>
      </c>
      <c r="G186" s="177" t="str">
        <f>VLOOKUP(E186,'LISTADO ATM'!$A$2:$B$901,2,0)</f>
        <v>ATM Eco Petroleo Camilo</v>
      </c>
      <c r="H186" s="177" t="str">
        <f>VLOOKUP(E186,VIP!$A$2:$O19656,7,FALSE)</f>
        <v>N/A</v>
      </c>
      <c r="I186" s="177" t="str">
        <f>VLOOKUP(E186,VIP!$A$2:$O11621,8,FALSE)</f>
        <v>N/A</v>
      </c>
      <c r="J186" s="177" t="str">
        <f>VLOOKUP(E186,VIP!$A$2:$O11571,8,FALSE)</f>
        <v>N/A</v>
      </c>
      <c r="K186" s="177" t="str">
        <f>VLOOKUP(E186,VIP!$A$2:$O15145,6,0)</f>
        <v>N/A</v>
      </c>
      <c r="L186" s="153" t="s">
        <v>2414</v>
      </c>
      <c r="M186" s="98" t="s">
        <v>2442</v>
      </c>
      <c r="N186" s="98" t="s">
        <v>2449</v>
      </c>
      <c r="O186" s="177" t="s">
        <v>2466</v>
      </c>
      <c r="P186" s="177"/>
      <c r="Q186" s="98" t="s">
        <v>2414</v>
      </c>
    </row>
    <row r="187" spans="1:17" ht="18" x14ac:dyDescent="0.25">
      <c r="A187" s="177" t="str">
        <f>VLOOKUP(E187,'LISTADO ATM'!$A$2:$C$902,3,0)</f>
        <v>DISTRITO NACIONAL</v>
      </c>
      <c r="B187" s="118">
        <v>3335969349</v>
      </c>
      <c r="C187" s="99">
        <v>44404.930254629631</v>
      </c>
      <c r="D187" s="99" t="s">
        <v>2445</v>
      </c>
      <c r="E187" s="147">
        <v>407</v>
      </c>
      <c r="F187" s="177" t="str">
        <f>VLOOKUP(E187,VIP!$A$2:$O14728,2,0)</f>
        <v>DRBR407</v>
      </c>
      <c r="G187" s="177" t="str">
        <f>VLOOKUP(E187,'LISTADO ATM'!$A$2:$B$901,2,0)</f>
        <v xml:space="preserve">ATM Multicentro La Sirena Villa Mella </v>
      </c>
      <c r="H187" s="177" t="str">
        <f>VLOOKUP(E187,VIP!$A$2:$O19689,7,FALSE)</f>
        <v>Si</v>
      </c>
      <c r="I187" s="177" t="str">
        <f>VLOOKUP(E187,VIP!$A$2:$O11654,8,FALSE)</f>
        <v>Si</v>
      </c>
      <c r="J187" s="177" t="str">
        <f>VLOOKUP(E187,VIP!$A$2:$O11604,8,FALSE)</f>
        <v>Si</v>
      </c>
      <c r="K187" s="177" t="str">
        <f>VLOOKUP(E187,VIP!$A$2:$O15178,6,0)</f>
        <v>NO</v>
      </c>
      <c r="L187" s="153" t="s">
        <v>2414</v>
      </c>
      <c r="M187" s="98" t="s">
        <v>2442</v>
      </c>
      <c r="N187" s="98" t="s">
        <v>2449</v>
      </c>
      <c r="O187" s="177" t="s">
        <v>2450</v>
      </c>
      <c r="P187" s="177"/>
      <c r="Q187" s="98" t="s">
        <v>2414</v>
      </c>
    </row>
    <row r="188" spans="1:17" ht="18" x14ac:dyDescent="0.25">
      <c r="A188" s="177" t="str">
        <f>VLOOKUP(E188,'LISTADO ATM'!$A$2:$C$902,3,0)</f>
        <v>SUR</v>
      </c>
      <c r="B188" s="118">
        <v>3335969483</v>
      </c>
      <c r="C188" s="99">
        <v>44405.35728009259</v>
      </c>
      <c r="D188" s="99" t="s">
        <v>2465</v>
      </c>
      <c r="E188" s="147">
        <v>103</v>
      </c>
      <c r="F188" s="177" t="str">
        <f>VLOOKUP(E188,VIP!$A$2:$O14744,2,0)</f>
        <v>DRBR103</v>
      </c>
      <c r="G188" s="177" t="str">
        <f>VLOOKUP(E188,'LISTADO ATM'!$A$2:$B$901,2,0)</f>
        <v xml:space="preserve">ATM Oficina Las Matas de Farfán </v>
      </c>
      <c r="H188" s="177" t="str">
        <f>VLOOKUP(E188,VIP!$A$2:$O19705,7,FALSE)</f>
        <v>Si</v>
      </c>
      <c r="I188" s="177" t="str">
        <f>VLOOKUP(E188,VIP!$A$2:$O11670,8,FALSE)</f>
        <v>Si</v>
      </c>
      <c r="J188" s="177" t="str">
        <f>VLOOKUP(E188,VIP!$A$2:$O11620,8,FALSE)</f>
        <v>Si</v>
      </c>
      <c r="K188" s="177" t="str">
        <f>VLOOKUP(E188,VIP!$A$2:$O15194,6,0)</f>
        <v>NO</v>
      </c>
      <c r="L188" s="153" t="s">
        <v>2414</v>
      </c>
      <c r="M188" s="98" t="s">
        <v>2442</v>
      </c>
      <c r="N188" s="98" t="s">
        <v>2449</v>
      </c>
      <c r="O188" s="177" t="s">
        <v>2595</v>
      </c>
      <c r="P188" s="177"/>
      <c r="Q188" s="98" t="s">
        <v>2414</v>
      </c>
    </row>
    <row r="189" spans="1:17" ht="18" x14ac:dyDescent="0.25">
      <c r="A189" s="177" t="str">
        <f>VLOOKUP(E189,'LISTADO ATM'!$A$2:$C$902,3,0)</f>
        <v>NORTE</v>
      </c>
      <c r="B189" s="118">
        <v>3335969999</v>
      </c>
      <c r="C189" s="99">
        <v>44405.481712962966</v>
      </c>
      <c r="D189" s="99" t="s">
        <v>2465</v>
      </c>
      <c r="E189" s="147">
        <v>142</v>
      </c>
      <c r="F189" s="177" t="str">
        <f>VLOOKUP(E189,VIP!$A$2:$O14770,2,0)</f>
        <v>DRBR142</v>
      </c>
      <c r="G189" s="177" t="str">
        <f>VLOOKUP(E189,'LISTADO ATM'!$A$2:$B$901,2,0)</f>
        <v xml:space="preserve">ATM Centro de Caja Galerías Bonao </v>
      </c>
      <c r="H189" s="177" t="str">
        <f>VLOOKUP(E189,VIP!$A$2:$O19731,7,FALSE)</f>
        <v>Si</v>
      </c>
      <c r="I189" s="177" t="str">
        <f>VLOOKUP(E189,VIP!$A$2:$O11696,8,FALSE)</f>
        <v>Si</v>
      </c>
      <c r="J189" s="177" t="str">
        <f>VLOOKUP(E189,VIP!$A$2:$O11646,8,FALSE)</f>
        <v>Si</v>
      </c>
      <c r="K189" s="177" t="str">
        <f>VLOOKUP(E189,VIP!$A$2:$O15220,6,0)</f>
        <v>SI</v>
      </c>
      <c r="L189" s="153" t="s">
        <v>2414</v>
      </c>
      <c r="M189" s="98" t="s">
        <v>2442</v>
      </c>
      <c r="N189" s="98" t="s">
        <v>2449</v>
      </c>
      <c r="O189" s="177" t="s">
        <v>2466</v>
      </c>
      <c r="P189" s="177"/>
      <c r="Q189" s="98" t="s">
        <v>2414</v>
      </c>
    </row>
    <row r="190" spans="1:17" ht="18" x14ac:dyDescent="0.25">
      <c r="A190" s="177" t="str">
        <f>VLOOKUP(E190,'LISTADO ATM'!$A$2:$C$902,3,0)</f>
        <v>ESTE</v>
      </c>
      <c r="B190" s="118">
        <v>3335970147</v>
      </c>
      <c r="C190" s="99">
        <v>44405.52412037037</v>
      </c>
      <c r="D190" s="99" t="s">
        <v>2465</v>
      </c>
      <c r="E190" s="147">
        <v>104</v>
      </c>
      <c r="F190" s="177" t="str">
        <f>VLOOKUP(E190,VIP!$A$2:$O14758,2,0)</f>
        <v>DRBR104</v>
      </c>
      <c r="G190" s="177" t="str">
        <f>VLOOKUP(E190,'LISTADO ATM'!$A$2:$B$901,2,0)</f>
        <v xml:space="preserve">ATM Jumbo Higuey </v>
      </c>
      <c r="H190" s="177" t="str">
        <f>VLOOKUP(E190,VIP!$A$2:$O19719,7,FALSE)</f>
        <v>Si</v>
      </c>
      <c r="I190" s="177" t="str">
        <f>VLOOKUP(E190,VIP!$A$2:$O11684,8,FALSE)</f>
        <v>Si</v>
      </c>
      <c r="J190" s="177" t="str">
        <f>VLOOKUP(E190,VIP!$A$2:$O11634,8,FALSE)</f>
        <v>Si</v>
      </c>
      <c r="K190" s="177" t="str">
        <f>VLOOKUP(E190,VIP!$A$2:$O15208,6,0)</f>
        <v>NO</v>
      </c>
      <c r="L190" s="153" t="s">
        <v>2414</v>
      </c>
      <c r="M190" s="98" t="s">
        <v>2442</v>
      </c>
      <c r="N190" s="98" t="s">
        <v>2449</v>
      </c>
      <c r="O190" s="177" t="s">
        <v>2466</v>
      </c>
      <c r="P190" s="177"/>
      <c r="Q190" s="98" t="s">
        <v>2414</v>
      </c>
    </row>
    <row r="191" spans="1:17" ht="18" x14ac:dyDescent="0.25">
      <c r="A191" s="177" t="str">
        <f>VLOOKUP(E191,'LISTADO ATM'!$A$2:$C$902,3,0)</f>
        <v>DISTRITO NACIONAL</v>
      </c>
      <c r="B191" s="118">
        <v>3335970155</v>
      </c>
      <c r="C191" s="99">
        <v>44405.526782407411</v>
      </c>
      <c r="D191" s="99" t="s">
        <v>2445</v>
      </c>
      <c r="E191" s="147">
        <v>563</v>
      </c>
      <c r="F191" s="177" t="str">
        <f>VLOOKUP(E191,VIP!$A$2:$O14757,2,0)</f>
        <v>DRBR233</v>
      </c>
      <c r="G191" s="177" t="str">
        <f>VLOOKUP(E191,'LISTADO ATM'!$A$2:$B$901,2,0)</f>
        <v xml:space="preserve">ATM Base Aérea San Isidro </v>
      </c>
      <c r="H191" s="177" t="str">
        <f>VLOOKUP(E191,VIP!$A$2:$O19718,7,FALSE)</f>
        <v>Si</v>
      </c>
      <c r="I191" s="177" t="str">
        <f>VLOOKUP(E191,VIP!$A$2:$O11683,8,FALSE)</f>
        <v>Si</v>
      </c>
      <c r="J191" s="177" t="str">
        <f>VLOOKUP(E191,VIP!$A$2:$O11633,8,FALSE)</f>
        <v>Si</v>
      </c>
      <c r="K191" s="177" t="str">
        <f>VLOOKUP(E191,VIP!$A$2:$O15207,6,0)</f>
        <v>NO</v>
      </c>
      <c r="L191" s="153" t="s">
        <v>2414</v>
      </c>
      <c r="M191" s="98" t="s">
        <v>2442</v>
      </c>
      <c r="N191" s="98" t="s">
        <v>2449</v>
      </c>
      <c r="O191" s="177" t="s">
        <v>2450</v>
      </c>
      <c r="P191" s="177"/>
      <c r="Q191" s="98" t="s">
        <v>2414</v>
      </c>
    </row>
    <row r="192" spans="1:17" ht="18" x14ac:dyDescent="0.25">
      <c r="A192" s="177" t="str">
        <f>VLOOKUP(E192,'LISTADO ATM'!$A$2:$C$902,3,0)</f>
        <v>ESTE</v>
      </c>
      <c r="B192" s="118">
        <v>3335970167</v>
      </c>
      <c r="C192" s="99">
        <v>44405.53162037037</v>
      </c>
      <c r="D192" s="99" t="s">
        <v>2465</v>
      </c>
      <c r="E192" s="147">
        <v>613</v>
      </c>
      <c r="F192" s="177" t="str">
        <f>VLOOKUP(E192,VIP!$A$2:$O14755,2,0)</f>
        <v>DRBR145</v>
      </c>
      <c r="G192" s="177" t="str">
        <f>VLOOKUP(E192,'LISTADO ATM'!$A$2:$B$901,2,0)</f>
        <v xml:space="preserve">ATM Almacenes Zaglul (La Altagracia) </v>
      </c>
      <c r="H192" s="177" t="str">
        <f>VLOOKUP(E192,VIP!$A$2:$O19716,7,FALSE)</f>
        <v>Si</v>
      </c>
      <c r="I192" s="177" t="str">
        <f>VLOOKUP(E192,VIP!$A$2:$O11681,8,FALSE)</f>
        <v>Si</v>
      </c>
      <c r="J192" s="177" t="str">
        <f>VLOOKUP(E192,VIP!$A$2:$O11631,8,FALSE)</f>
        <v>Si</v>
      </c>
      <c r="K192" s="177" t="str">
        <f>VLOOKUP(E192,VIP!$A$2:$O15205,6,0)</f>
        <v>NO</v>
      </c>
      <c r="L192" s="153" t="s">
        <v>2414</v>
      </c>
      <c r="M192" s="98" t="s">
        <v>2442</v>
      </c>
      <c r="N192" s="98" t="s">
        <v>2449</v>
      </c>
      <c r="O192" s="177" t="s">
        <v>2466</v>
      </c>
      <c r="P192" s="177"/>
      <c r="Q192" s="98" t="s">
        <v>2414</v>
      </c>
    </row>
    <row r="193" spans="1:17" ht="18" x14ac:dyDescent="0.25">
      <c r="A193" s="177" t="str">
        <f>VLOOKUP(E193,'LISTADO ATM'!$A$2:$C$902,3,0)</f>
        <v>SUR</v>
      </c>
      <c r="B193" s="118">
        <v>3335970185</v>
      </c>
      <c r="C193" s="99">
        <v>44405.539548611108</v>
      </c>
      <c r="D193" s="99" t="s">
        <v>2445</v>
      </c>
      <c r="E193" s="147">
        <v>615</v>
      </c>
      <c r="F193" s="177" t="str">
        <f>VLOOKUP(E193,VIP!$A$2:$O14754,2,0)</f>
        <v>DRBR418</v>
      </c>
      <c r="G193" s="177" t="str">
        <f>VLOOKUP(E193,'LISTADO ATM'!$A$2:$B$901,2,0)</f>
        <v xml:space="preserve">ATM Estación Sunix Cabral (Barahona) </v>
      </c>
      <c r="H193" s="177" t="str">
        <f>VLOOKUP(E193,VIP!$A$2:$O19715,7,FALSE)</f>
        <v>Si</v>
      </c>
      <c r="I193" s="177" t="str">
        <f>VLOOKUP(E193,VIP!$A$2:$O11680,8,FALSE)</f>
        <v>Si</v>
      </c>
      <c r="J193" s="177" t="str">
        <f>VLOOKUP(E193,VIP!$A$2:$O11630,8,FALSE)</f>
        <v>Si</v>
      </c>
      <c r="K193" s="177" t="str">
        <f>VLOOKUP(E193,VIP!$A$2:$O15204,6,0)</f>
        <v>NO</v>
      </c>
      <c r="L193" s="153" t="s">
        <v>2414</v>
      </c>
      <c r="M193" s="98" t="s">
        <v>2442</v>
      </c>
      <c r="N193" s="98" t="s">
        <v>2449</v>
      </c>
      <c r="O193" s="177" t="s">
        <v>2450</v>
      </c>
      <c r="P193" s="177"/>
      <c r="Q193" s="98" t="s">
        <v>2414</v>
      </c>
    </row>
    <row r="194" spans="1:17" ht="18" x14ac:dyDescent="0.25">
      <c r="A194" s="177" t="str">
        <f>VLOOKUP(E194,'LISTADO ATM'!$A$2:$C$902,3,0)</f>
        <v>SUR</v>
      </c>
      <c r="B194" s="118">
        <v>3335970249</v>
      </c>
      <c r="C194" s="99">
        <v>44405.565729166665</v>
      </c>
      <c r="D194" s="99" t="s">
        <v>2445</v>
      </c>
      <c r="E194" s="147">
        <v>584</v>
      </c>
      <c r="F194" s="177" t="str">
        <f>VLOOKUP(E194,VIP!$A$2:$O14747,2,0)</f>
        <v>DRBR404</v>
      </c>
      <c r="G194" s="177" t="str">
        <f>VLOOKUP(E194,'LISTADO ATM'!$A$2:$B$901,2,0)</f>
        <v xml:space="preserve">ATM Oficina San Cristóbal I </v>
      </c>
      <c r="H194" s="177" t="str">
        <f>VLOOKUP(E194,VIP!$A$2:$O19708,7,FALSE)</f>
        <v>Si</v>
      </c>
      <c r="I194" s="177" t="str">
        <f>VLOOKUP(E194,VIP!$A$2:$O11673,8,FALSE)</f>
        <v>Si</v>
      </c>
      <c r="J194" s="177" t="str">
        <f>VLOOKUP(E194,VIP!$A$2:$O11623,8,FALSE)</f>
        <v>Si</v>
      </c>
      <c r="K194" s="177" t="str">
        <f>VLOOKUP(E194,VIP!$A$2:$O15197,6,0)</f>
        <v>SI</v>
      </c>
      <c r="L194" s="153" t="s">
        <v>2414</v>
      </c>
      <c r="M194" s="98" t="s">
        <v>2442</v>
      </c>
      <c r="N194" s="98" t="s">
        <v>2449</v>
      </c>
      <c r="O194" s="177" t="s">
        <v>2450</v>
      </c>
      <c r="P194" s="177"/>
      <c r="Q194" s="98" t="s">
        <v>2414</v>
      </c>
    </row>
    <row r="195" spans="1:17" ht="18" x14ac:dyDescent="0.25">
      <c r="A195" s="177" t="str">
        <f>VLOOKUP(E195,'LISTADO ATM'!$A$2:$C$902,3,0)</f>
        <v>DISTRITO NACIONAL</v>
      </c>
      <c r="B195" s="118">
        <v>3335970334</v>
      </c>
      <c r="C195" s="99">
        <v>44405.606932870367</v>
      </c>
      <c r="D195" s="99" t="s">
        <v>2445</v>
      </c>
      <c r="E195" s="147">
        <v>363</v>
      </c>
      <c r="F195" s="177" t="str">
        <f>VLOOKUP(E195,VIP!$A$2:$O14747,2,0)</f>
        <v>DRBR363</v>
      </c>
      <c r="G195" s="177" t="str">
        <f>VLOOKUP(E195,'LISTADO ATM'!$A$2:$B$901,2,0)</f>
        <v>ATM Sirena Villa Mella</v>
      </c>
      <c r="H195" s="177" t="str">
        <f>VLOOKUP(E195,VIP!$A$2:$O19708,7,FALSE)</f>
        <v>N/A</v>
      </c>
      <c r="I195" s="177" t="str">
        <f>VLOOKUP(E195,VIP!$A$2:$O11673,8,FALSE)</f>
        <v>N/A</v>
      </c>
      <c r="J195" s="177" t="str">
        <f>VLOOKUP(E195,VIP!$A$2:$O11623,8,FALSE)</f>
        <v>N/A</v>
      </c>
      <c r="K195" s="177" t="str">
        <f>VLOOKUP(E195,VIP!$A$2:$O15197,6,0)</f>
        <v>N/A</v>
      </c>
      <c r="L195" s="153" t="s">
        <v>2414</v>
      </c>
      <c r="M195" s="98" t="s">
        <v>2442</v>
      </c>
      <c r="N195" s="98" t="s">
        <v>2449</v>
      </c>
      <c r="O195" s="177" t="s">
        <v>2450</v>
      </c>
      <c r="P195" s="177"/>
      <c r="Q195" s="98" t="s">
        <v>2414</v>
      </c>
    </row>
    <row r="196" spans="1:17" ht="18" x14ac:dyDescent="0.25">
      <c r="A196" s="177" t="str">
        <f>VLOOKUP(E196,'LISTADO ATM'!$A$2:$C$902,3,0)</f>
        <v>DISTRITO NACIONAL</v>
      </c>
      <c r="B196" s="118">
        <v>3335970581</v>
      </c>
      <c r="C196" s="99">
        <v>44405.704085648147</v>
      </c>
      <c r="D196" s="99" t="s">
        <v>2445</v>
      </c>
      <c r="E196" s="147">
        <v>577</v>
      </c>
      <c r="F196" s="177" t="str">
        <f>VLOOKUP(E196,VIP!$A$2:$O14757,2,0)</f>
        <v>DRBR173</v>
      </c>
      <c r="G196" s="177" t="str">
        <f>VLOOKUP(E196,'LISTADO ATM'!$A$2:$B$901,2,0)</f>
        <v xml:space="preserve">ATM Olé Ave. Duarte </v>
      </c>
      <c r="H196" s="177" t="str">
        <f>VLOOKUP(E196,VIP!$A$2:$O19718,7,FALSE)</f>
        <v>Si</v>
      </c>
      <c r="I196" s="177" t="str">
        <f>VLOOKUP(E196,VIP!$A$2:$O11683,8,FALSE)</f>
        <v>Si</v>
      </c>
      <c r="J196" s="177" t="str">
        <f>VLOOKUP(E196,VIP!$A$2:$O11633,8,FALSE)</f>
        <v>Si</v>
      </c>
      <c r="K196" s="177" t="str">
        <f>VLOOKUP(E196,VIP!$A$2:$O15207,6,0)</f>
        <v>SI</v>
      </c>
      <c r="L196" s="153" t="s">
        <v>2414</v>
      </c>
      <c r="M196" s="98" t="s">
        <v>2442</v>
      </c>
      <c r="N196" s="98" t="s">
        <v>2449</v>
      </c>
      <c r="O196" s="177" t="s">
        <v>2450</v>
      </c>
      <c r="P196" s="177"/>
      <c r="Q196" s="98" t="s">
        <v>2414</v>
      </c>
    </row>
    <row r="197" spans="1:17" ht="18" x14ac:dyDescent="0.25">
      <c r="A197" s="177" t="str">
        <f>VLOOKUP(E197,'LISTADO ATM'!$A$2:$C$902,3,0)</f>
        <v>ESTE</v>
      </c>
      <c r="B197" s="118">
        <v>3335970585</v>
      </c>
      <c r="C197" s="99">
        <v>44405.705752314818</v>
      </c>
      <c r="D197" s="99" t="s">
        <v>2465</v>
      </c>
      <c r="E197" s="147">
        <v>608</v>
      </c>
      <c r="F197" s="177" t="str">
        <f>VLOOKUP(E197,VIP!$A$2:$O14755,2,0)</f>
        <v>DRBR305</v>
      </c>
      <c r="G197" s="177" t="str">
        <f>VLOOKUP(E197,'LISTADO ATM'!$A$2:$B$901,2,0)</f>
        <v xml:space="preserve">ATM Oficina Jumbo (San Pedro) </v>
      </c>
      <c r="H197" s="177" t="str">
        <f>VLOOKUP(E197,VIP!$A$2:$O19716,7,FALSE)</f>
        <v>Si</v>
      </c>
      <c r="I197" s="177" t="str">
        <f>VLOOKUP(E197,VIP!$A$2:$O11681,8,FALSE)</f>
        <v>Si</v>
      </c>
      <c r="J197" s="177" t="str">
        <f>VLOOKUP(E197,VIP!$A$2:$O11631,8,FALSE)</f>
        <v>Si</v>
      </c>
      <c r="K197" s="177" t="str">
        <f>VLOOKUP(E197,VIP!$A$2:$O15205,6,0)</f>
        <v>SI</v>
      </c>
      <c r="L197" s="153" t="s">
        <v>2414</v>
      </c>
      <c r="M197" s="98" t="s">
        <v>2442</v>
      </c>
      <c r="N197" s="98" t="s">
        <v>2449</v>
      </c>
      <c r="O197" s="177" t="s">
        <v>2466</v>
      </c>
      <c r="P197" s="177"/>
      <c r="Q197" s="98" t="s">
        <v>2414</v>
      </c>
    </row>
    <row r="198" spans="1:17" ht="18" x14ac:dyDescent="0.25">
      <c r="A198" s="177" t="str">
        <f>VLOOKUP(E198,'LISTADO ATM'!$A$2:$C$902,3,0)</f>
        <v>DISTRITO NACIONAL</v>
      </c>
      <c r="B198" s="118">
        <v>3335970596</v>
      </c>
      <c r="C198" s="99">
        <v>44405.710300925923</v>
      </c>
      <c r="D198" s="99" t="s">
        <v>2465</v>
      </c>
      <c r="E198" s="147">
        <v>815</v>
      </c>
      <c r="F198" s="177" t="str">
        <f>VLOOKUP(E198,VIP!$A$2:$O14753,2,0)</f>
        <v>DRBR24A</v>
      </c>
      <c r="G198" s="177" t="str">
        <f>VLOOKUP(E198,'LISTADO ATM'!$A$2:$B$901,2,0)</f>
        <v xml:space="preserve">ATM Oficina Atalaya del Mar </v>
      </c>
      <c r="H198" s="177" t="str">
        <f>VLOOKUP(E198,VIP!$A$2:$O19714,7,FALSE)</f>
        <v>Si</v>
      </c>
      <c r="I198" s="177" t="str">
        <f>VLOOKUP(E198,VIP!$A$2:$O11679,8,FALSE)</f>
        <v>Si</v>
      </c>
      <c r="J198" s="177" t="str">
        <f>VLOOKUP(E198,VIP!$A$2:$O11629,8,FALSE)</f>
        <v>Si</v>
      </c>
      <c r="K198" s="177" t="str">
        <f>VLOOKUP(E198,VIP!$A$2:$O15203,6,0)</f>
        <v>SI</v>
      </c>
      <c r="L198" s="153" t="s">
        <v>2414</v>
      </c>
      <c r="M198" s="98" t="s">
        <v>2442</v>
      </c>
      <c r="N198" s="98" t="s">
        <v>2449</v>
      </c>
      <c r="O198" s="177" t="s">
        <v>2466</v>
      </c>
      <c r="P198" s="177"/>
      <c r="Q198" s="98" t="s">
        <v>2414</v>
      </c>
    </row>
    <row r="199" spans="1:17" ht="18" x14ac:dyDescent="0.25">
      <c r="A199" s="177" t="str">
        <f>VLOOKUP(E199,'LISTADO ATM'!$A$2:$C$902,3,0)</f>
        <v>DISTRITO NACIONAL</v>
      </c>
      <c r="B199" s="118">
        <v>3335970661</v>
      </c>
      <c r="C199" s="99">
        <v>44405.764710648145</v>
      </c>
      <c r="D199" s="99" t="s">
        <v>2445</v>
      </c>
      <c r="E199" s="147">
        <v>671</v>
      </c>
      <c r="F199" s="177" t="str">
        <f>VLOOKUP(E199,VIP!$A$2:$O14753,2,0)</f>
        <v>DRBR671</v>
      </c>
      <c r="G199" s="177" t="str">
        <f>VLOOKUP(E199,'LISTADO ATM'!$A$2:$B$901,2,0)</f>
        <v>ATM Ayuntamiento Sto. Dgo. Norte</v>
      </c>
      <c r="H199" s="177" t="str">
        <f>VLOOKUP(E199,VIP!$A$2:$O19714,7,FALSE)</f>
        <v>Si</v>
      </c>
      <c r="I199" s="177" t="str">
        <f>VLOOKUP(E199,VIP!$A$2:$O11679,8,FALSE)</f>
        <v>Si</v>
      </c>
      <c r="J199" s="177" t="str">
        <f>VLOOKUP(E199,VIP!$A$2:$O11629,8,FALSE)</f>
        <v>Si</v>
      </c>
      <c r="K199" s="177" t="str">
        <f>VLOOKUP(E199,VIP!$A$2:$O15203,6,0)</f>
        <v>NO</v>
      </c>
      <c r="L199" s="153" t="s">
        <v>2414</v>
      </c>
      <c r="M199" s="98" t="s">
        <v>2442</v>
      </c>
      <c r="N199" s="98" t="s">
        <v>2449</v>
      </c>
      <c r="O199" s="177" t="s">
        <v>2450</v>
      </c>
      <c r="P199" s="177"/>
      <c r="Q199" s="98" t="s">
        <v>2414</v>
      </c>
    </row>
    <row r="200" spans="1:17" ht="18" x14ac:dyDescent="0.25">
      <c r="A200" s="177" t="str">
        <f>VLOOKUP(E200,'LISTADO ATM'!$A$2:$C$902,3,0)</f>
        <v>ESTE</v>
      </c>
      <c r="B200" s="118">
        <v>3335970690</v>
      </c>
      <c r="C200" s="99">
        <v>44405.87394675926</v>
      </c>
      <c r="D200" s="99" t="s">
        <v>2465</v>
      </c>
      <c r="E200" s="147">
        <v>427</v>
      </c>
      <c r="F200" s="177" t="str">
        <f>VLOOKUP(E200,VIP!$A$2:$O14768,2,0)</f>
        <v>DRBR427</v>
      </c>
      <c r="G200" s="177" t="str">
        <f>VLOOKUP(E200,'LISTADO ATM'!$A$2:$B$901,2,0)</f>
        <v xml:space="preserve">ATM Almacenes Iberia (Hato Mayor) </v>
      </c>
      <c r="H200" s="177" t="str">
        <f>VLOOKUP(E200,VIP!$A$2:$O19729,7,FALSE)</f>
        <v>Si</v>
      </c>
      <c r="I200" s="177" t="str">
        <f>VLOOKUP(E200,VIP!$A$2:$O11694,8,FALSE)</f>
        <v>Si</v>
      </c>
      <c r="J200" s="177" t="str">
        <f>VLOOKUP(E200,VIP!$A$2:$O11644,8,FALSE)</f>
        <v>Si</v>
      </c>
      <c r="K200" s="177" t="str">
        <f>VLOOKUP(E200,VIP!$A$2:$O15218,6,0)</f>
        <v>NO</v>
      </c>
      <c r="L200" s="153" t="s">
        <v>2414</v>
      </c>
      <c r="M200" s="98" t="s">
        <v>2442</v>
      </c>
      <c r="N200" s="98" t="s">
        <v>2449</v>
      </c>
      <c r="O200" s="177" t="s">
        <v>2466</v>
      </c>
      <c r="P200" s="177"/>
      <c r="Q200" s="98" t="s">
        <v>2414</v>
      </c>
    </row>
    <row r="201" spans="1:17" ht="18" x14ac:dyDescent="0.25">
      <c r="A201" s="177" t="str">
        <f>VLOOKUP(E201,'LISTADO ATM'!$A$2:$C$902,3,0)</f>
        <v>DISTRITO NACIONAL</v>
      </c>
      <c r="B201" s="118">
        <v>3335970694</v>
      </c>
      <c r="C201" s="99">
        <v>44405.880648148152</v>
      </c>
      <c r="D201" s="99" t="s">
        <v>2445</v>
      </c>
      <c r="E201" s="147">
        <v>955</v>
      </c>
      <c r="F201" s="177" t="str">
        <f>VLOOKUP(E201,VIP!$A$2:$O14764,2,0)</f>
        <v>DRBR955</v>
      </c>
      <c r="G201" s="177" t="str">
        <f>VLOOKUP(E201,'LISTADO ATM'!$A$2:$B$901,2,0)</f>
        <v xml:space="preserve">ATM Oficina Americana Independencia II </v>
      </c>
      <c r="H201" s="177" t="str">
        <f>VLOOKUP(E201,VIP!$A$2:$O19725,7,FALSE)</f>
        <v>Si</v>
      </c>
      <c r="I201" s="177" t="str">
        <f>VLOOKUP(E201,VIP!$A$2:$O11690,8,FALSE)</f>
        <v>Si</v>
      </c>
      <c r="J201" s="177" t="str">
        <f>VLOOKUP(E201,VIP!$A$2:$O11640,8,FALSE)</f>
        <v>Si</v>
      </c>
      <c r="K201" s="177" t="str">
        <f>VLOOKUP(E201,VIP!$A$2:$O15214,6,0)</f>
        <v>NO</v>
      </c>
      <c r="L201" s="153" t="s">
        <v>2414</v>
      </c>
      <c r="M201" s="98" t="s">
        <v>2442</v>
      </c>
      <c r="N201" s="98" t="s">
        <v>2449</v>
      </c>
      <c r="O201" s="177" t="s">
        <v>2450</v>
      </c>
      <c r="P201" s="177"/>
      <c r="Q201" s="98" t="s">
        <v>2414</v>
      </c>
    </row>
    <row r="202" spans="1:17" ht="18" x14ac:dyDescent="0.25">
      <c r="A202" s="177" t="str">
        <f>VLOOKUP(E202,'LISTADO ATM'!$A$2:$C$902,3,0)</f>
        <v>NORTE</v>
      </c>
      <c r="B202" s="118">
        <v>3335970703</v>
      </c>
      <c r="C202" s="99">
        <v>44405.89576388889</v>
      </c>
      <c r="D202" s="99" t="s">
        <v>2465</v>
      </c>
      <c r="E202" s="147">
        <v>778</v>
      </c>
      <c r="F202" s="177" t="str">
        <f>VLOOKUP(E202,VIP!$A$2:$O14755,2,0)</f>
        <v>DRBR202</v>
      </c>
      <c r="G202" s="177" t="str">
        <f>VLOOKUP(E202,'LISTADO ATM'!$A$2:$B$901,2,0)</f>
        <v xml:space="preserve">ATM Oficina Esperanza (Mao) </v>
      </c>
      <c r="H202" s="177" t="str">
        <f>VLOOKUP(E202,VIP!$A$2:$O19716,7,FALSE)</f>
        <v>Si</v>
      </c>
      <c r="I202" s="177" t="str">
        <f>VLOOKUP(E202,VIP!$A$2:$O11681,8,FALSE)</f>
        <v>Si</v>
      </c>
      <c r="J202" s="177" t="str">
        <f>VLOOKUP(E202,VIP!$A$2:$O11631,8,FALSE)</f>
        <v>Si</v>
      </c>
      <c r="K202" s="177" t="str">
        <f>VLOOKUP(E202,VIP!$A$2:$O15205,6,0)</f>
        <v>NO</v>
      </c>
      <c r="L202" s="153" t="s">
        <v>2414</v>
      </c>
      <c r="M202" s="98" t="s">
        <v>2442</v>
      </c>
      <c r="N202" s="98" t="s">
        <v>2449</v>
      </c>
      <c r="O202" s="177" t="s">
        <v>2466</v>
      </c>
      <c r="P202" s="177"/>
      <c r="Q202" s="98" t="s">
        <v>2414</v>
      </c>
    </row>
    <row r="203" spans="1:17" ht="18" x14ac:dyDescent="0.25">
      <c r="A203" s="177" t="str">
        <f>VLOOKUP(E203,'LISTADO ATM'!$A$2:$C$902,3,0)</f>
        <v>SUR</v>
      </c>
      <c r="B203" s="118">
        <v>3335968308</v>
      </c>
      <c r="C203" s="99">
        <v>44404.4378125</v>
      </c>
      <c r="D203" s="99" t="s">
        <v>2177</v>
      </c>
      <c r="E203" s="147">
        <v>829</v>
      </c>
      <c r="F203" s="177" t="str">
        <f>VLOOKUP(E203,VIP!$A$2:$O14727,2,0)</f>
        <v>DRBR829</v>
      </c>
      <c r="G203" s="177" t="str">
        <f>VLOOKUP(E203,'LISTADO ATM'!$A$2:$B$901,2,0)</f>
        <v xml:space="preserve">ATM UNP Multicentro Sirena Baní </v>
      </c>
      <c r="H203" s="177" t="str">
        <f>VLOOKUP(E203,VIP!$A$2:$O19688,7,FALSE)</f>
        <v>Si</v>
      </c>
      <c r="I203" s="177" t="str">
        <f>VLOOKUP(E203,VIP!$A$2:$O11653,8,FALSE)</f>
        <v>Si</v>
      </c>
      <c r="J203" s="177" t="str">
        <f>VLOOKUP(E203,VIP!$A$2:$O11603,8,FALSE)</f>
        <v>Si</v>
      </c>
      <c r="K203" s="177" t="str">
        <f>VLOOKUP(E203,VIP!$A$2:$O15177,6,0)</f>
        <v>NO</v>
      </c>
      <c r="L203" s="153" t="s">
        <v>2461</v>
      </c>
      <c r="M203" s="98" t="s">
        <v>2442</v>
      </c>
      <c r="N203" s="98" t="s">
        <v>2449</v>
      </c>
      <c r="O203" s="177" t="s">
        <v>2451</v>
      </c>
      <c r="P203" s="177"/>
      <c r="Q203" s="98" t="s">
        <v>2461</v>
      </c>
    </row>
    <row r="204" spans="1:17" ht="18" x14ac:dyDescent="0.25">
      <c r="A204" s="177" t="str">
        <f>VLOOKUP(E204,'LISTADO ATM'!$A$2:$C$902,3,0)</f>
        <v>DISTRITO NACIONAL</v>
      </c>
      <c r="B204" s="118">
        <v>3335969476</v>
      </c>
      <c r="C204" s="99">
        <v>44405.354571759257</v>
      </c>
      <c r="D204" s="99" t="s">
        <v>2177</v>
      </c>
      <c r="E204" s="147">
        <v>325</v>
      </c>
      <c r="F204" s="177" t="str">
        <f>VLOOKUP(E204,VIP!$A$2:$O14731,2,0)</f>
        <v>DRBR325</v>
      </c>
      <c r="G204" s="177" t="str">
        <f>VLOOKUP(E204,'LISTADO ATM'!$A$2:$B$901,2,0)</f>
        <v>ATM Casa Edwin</v>
      </c>
      <c r="H204" s="177" t="str">
        <f>VLOOKUP(E204,VIP!$A$2:$O19692,7,FALSE)</f>
        <v>Si</v>
      </c>
      <c r="I204" s="177" t="str">
        <f>VLOOKUP(E204,VIP!$A$2:$O11657,8,FALSE)</f>
        <v>Si</v>
      </c>
      <c r="J204" s="177" t="str">
        <f>VLOOKUP(E204,VIP!$A$2:$O11607,8,FALSE)</f>
        <v>Si</v>
      </c>
      <c r="K204" s="177" t="str">
        <f>VLOOKUP(E204,VIP!$A$2:$O15181,6,0)</f>
        <v>NO</v>
      </c>
      <c r="L204" s="153" t="s">
        <v>2461</v>
      </c>
      <c r="M204" s="98" t="s">
        <v>2442</v>
      </c>
      <c r="N204" s="98" t="s">
        <v>2449</v>
      </c>
      <c r="O204" s="177" t="s">
        <v>2451</v>
      </c>
      <c r="P204" s="177"/>
      <c r="Q204" s="98" t="s">
        <v>2461</v>
      </c>
    </row>
    <row r="205" spans="1:17" ht="18" x14ac:dyDescent="0.25">
      <c r="A205" s="177" t="str">
        <f>VLOOKUP(E205,'LISTADO ATM'!$A$2:$C$902,3,0)</f>
        <v>DISTRITO NACIONAL</v>
      </c>
      <c r="B205" s="118">
        <v>3335969586</v>
      </c>
      <c r="C205" s="99">
        <v>44405.376087962963</v>
      </c>
      <c r="D205" s="99" t="s">
        <v>2177</v>
      </c>
      <c r="E205" s="147">
        <v>415</v>
      </c>
      <c r="F205" s="177" t="str">
        <f>VLOOKUP(E205,VIP!$A$2:$O14740,2,0)</f>
        <v>DRBR415</v>
      </c>
      <c r="G205" s="177" t="str">
        <f>VLOOKUP(E205,'LISTADO ATM'!$A$2:$B$901,2,0)</f>
        <v xml:space="preserve">ATM Autobanco San Martín I </v>
      </c>
      <c r="H205" s="177" t="str">
        <f>VLOOKUP(E205,VIP!$A$2:$O19701,7,FALSE)</f>
        <v>Si</v>
      </c>
      <c r="I205" s="177" t="str">
        <f>VLOOKUP(E205,VIP!$A$2:$O11666,8,FALSE)</f>
        <v>Si</v>
      </c>
      <c r="J205" s="177" t="str">
        <f>VLOOKUP(E205,VIP!$A$2:$O11616,8,FALSE)</f>
        <v>Si</v>
      </c>
      <c r="K205" s="177" t="str">
        <f>VLOOKUP(E205,VIP!$A$2:$O15190,6,0)</f>
        <v>NO</v>
      </c>
      <c r="L205" s="153" t="s">
        <v>2461</v>
      </c>
      <c r="M205" s="98" t="s">
        <v>2442</v>
      </c>
      <c r="N205" s="98" t="s">
        <v>2449</v>
      </c>
      <c r="O205" s="177" t="s">
        <v>2451</v>
      </c>
      <c r="P205" s="177"/>
      <c r="Q205" s="98" t="s">
        <v>2461</v>
      </c>
    </row>
    <row r="206" spans="1:17" ht="18" x14ac:dyDescent="0.25">
      <c r="A206" s="177" t="str">
        <f>VLOOKUP(E206,'LISTADO ATM'!$A$2:$C$902,3,0)</f>
        <v>DISTRITO NACIONAL</v>
      </c>
      <c r="B206" s="118">
        <v>3335970460</v>
      </c>
      <c r="C206" s="99">
        <v>44405.656238425923</v>
      </c>
      <c r="D206" s="99" t="s">
        <v>2177</v>
      </c>
      <c r="E206" s="147">
        <v>12</v>
      </c>
      <c r="F206" s="177" t="str">
        <f>VLOOKUP(E206,VIP!$A$2:$O14750,2,0)</f>
        <v>DRBR012</v>
      </c>
      <c r="G206" s="177" t="str">
        <f>VLOOKUP(E206,'LISTADO ATM'!$A$2:$B$901,2,0)</f>
        <v xml:space="preserve">ATM Comercial Ganadera (San Isidro) </v>
      </c>
      <c r="H206" s="177" t="str">
        <f>VLOOKUP(E206,VIP!$A$2:$O19711,7,FALSE)</f>
        <v>Si</v>
      </c>
      <c r="I206" s="177" t="str">
        <f>VLOOKUP(E206,VIP!$A$2:$O11676,8,FALSE)</f>
        <v>No</v>
      </c>
      <c r="J206" s="177" t="str">
        <f>VLOOKUP(E206,VIP!$A$2:$O11626,8,FALSE)</f>
        <v>No</v>
      </c>
      <c r="K206" s="177" t="str">
        <f>VLOOKUP(E206,VIP!$A$2:$O15200,6,0)</f>
        <v>NO</v>
      </c>
      <c r="L206" s="153" t="s">
        <v>2461</v>
      </c>
      <c r="M206" s="98" t="s">
        <v>2442</v>
      </c>
      <c r="N206" s="98" t="s">
        <v>2449</v>
      </c>
      <c r="O206" s="177" t="s">
        <v>2451</v>
      </c>
      <c r="P206" s="177"/>
      <c r="Q206" s="98" t="s">
        <v>2628</v>
      </c>
    </row>
    <row r="207" spans="1:17" ht="18" x14ac:dyDescent="0.25">
      <c r="A207" s="177" t="str">
        <f>VLOOKUP(E207,'LISTADO ATM'!$A$2:$C$902,3,0)</f>
        <v>NORTE</v>
      </c>
      <c r="B207" s="118">
        <v>3335970465</v>
      </c>
      <c r="C207" s="99">
        <v>44405.657407407409</v>
      </c>
      <c r="D207" s="99" t="s">
        <v>2178</v>
      </c>
      <c r="E207" s="147">
        <v>944</v>
      </c>
      <c r="F207" s="177" t="str">
        <f>VLOOKUP(E207,VIP!$A$2:$O14749,2,0)</f>
        <v>DRBR944</v>
      </c>
      <c r="G207" s="177" t="str">
        <f>VLOOKUP(E207,'LISTADO ATM'!$A$2:$B$901,2,0)</f>
        <v xml:space="preserve">ATM UNP Mao </v>
      </c>
      <c r="H207" s="177" t="str">
        <f>VLOOKUP(E207,VIP!$A$2:$O19710,7,FALSE)</f>
        <v>Si</v>
      </c>
      <c r="I207" s="177" t="str">
        <f>VLOOKUP(E207,VIP!$A$2:$O11675,8,FALSE)</f>
        <v>Si</v>
      </c>
      <c r="J207" s="177" t="str">
        <f>VLOOKUP(E207,VIP!$A$2:$O11625,8,FALSE)</f>
        <v>Si</v>
      </c>
      <c r="K207" s="177" t="str">
        <f>VLOOKUP(E207,VIP!$A$2:$O15199,6,0)</f>
        <v>NO</v>
      </c>
      <c r="L207" s="153" t="s">
        <v>2461</v>
      </c>
      <c r="M207" s="98" t="s">
        <v>2442</v>
      </c>
      <c r="N207" s="98" t="s">
        <v>2449</v>
      </c>
      <c r="O207" s="177" t="s">
        <v>2592</v>
      </c>
      <c r="P207" s="177"/>
      <c r="Q207" s="98" t="s">
        <v>2461</v>
      </c>
    </row>
    <row r="208" spans="1:17" ht="18" x14ac:dyDescent="0.25">
      <c r="A208" s="177" t="str">
        <f>VLOOKUP(E208,'LISTADO ATM'!$A$2:$C$902,3,0)</f>
        <v>DISTRITO NACIONAL</v>
      </c>
      <c r="B208" s="118">
        <v>3335970577</v>
      </c>
      <c r="C208" s="99">
        <v>44405.701793981483</v>
      </c>
      <c r="D208" s="99" t="s">
        <v>2177</v>
      </c>
      <c r="E208" s="147">
        <v>335</v>
      </c>
      <c r="F208" s="177" t="str">
        <f>VLOOKUP(E208,VIP!$A$2:$O14758,2,0)</f>
        <v>DRBR335</v>
      </c>
      <c r="G208" s="177" t="str">
        <f>VLOOKUP(E208,'LISTADO ATM'!$A$2:$B$901,2,0)</f>
        <v>ATM Edificio Aster</v>
      </c>
      <c r="H208" s="177" t="str">
        <f>VLOOKUP(E208,VIP!$A$2:$O19719,7,FALSE)</f>
        <v>Si</v>
      </c>
      <c r="I208" s="177" t="str">
        <f>VLOOKUP(E208,VIP!$A$2:$O11684,8,FALSE)</f>
        <v>Si</v>
      </c>
      <c r="J208" s="177" t="str">
        <f>VLOOKUP(E208,VIP!$A$2:$O11634,8,FALSE)</f>
        <v>Si</v>
      </c>
      <c r="K208" s="177" t="str">
        <f>VLOOKUP(E208,VIP!$A$2:$O15208,6,0)</f>
        <v>NO</v>
      </c>
      <c r="L208" s="153" t="s">
        <v>2461</v>
      </c>
      <c r="M208" s="98" t="s">
        <v>2442</v>
      </c>
      <c r="N208" s="98" t="s">
        <v>2449</v>
      </c>
      <c r="O208" s="177" t="s">
        <v>2451</v>
      </c>
      <c r="P208" s="177"/>
      <c r="Q208" s="98" t="s">
        <v>2461</v>
      </c>
    </row>
    <row r="209" spans="1:17" ht="18" x14ac:dyDescent="0.25">
      <c r="A209" s="177" t="str">
        <f>VLOOKUP(E209,'LISTADO ATM'!$A$2:$C$902,3,0)</f>
        <v>DISTRITO NACIONAL</v>
      </c>
      <c r="B209" s="118">
        <v>3335970588</v>
      </c>
      <c r="C209" s="99">
        <v>44405.706030092595</v>
      </c>
      <c r="D209" s="99" t="s">
        <v>2177</v>
      </c>
      <c r="E209" s="147">
        <v>149</v>
      </c>
      <c r="F209" s="177" t="str">
        <f>VLOOKUP(E209,VIP!$A$2:$O14754,2,0)</f>
        <v>DRBR149</v>
      </c>
      <c r="G209" s="177" t="str">
        <f>VLOOKUP(E209,'LISTADO ATM'!$A$2:$B$901,2,0)</f>
        <v>ATM Estación Metro Concepción</v>
      </c>
      <c r="H209" s="177" t="str">
        <f>VLOOKUP(E209,VIP!$A$2:$O19715,7,FALSE)</f>
        <v>N/A</v>
      </c>
      <c r="I209" s="177" t="str">
        <f>VLOOKUP(E209,VIP!$A$2:$O11680,8,FALSE)</f>
        <v>N/A</v>
      </c>
      <c r="J209" s="177" t="str">
        <f>VLOOKUP(E209,VIP!$A$2:$O11630,8,FALSE)</f>
        <v>N/A</v>
      </c>
      <c r="K209" s="177" t="str">
        <f>VLOOKUP(E209,VIP!$A$2:$O15204,6,0)</f>
        <v>N/A</v>
      </c>
      <c r="L209" s="153" t="s">
        <v>2461</v>
      </c>
      <c r="M209" s="98" t="s">
        <v>2442</v>
      </c>
      <c r="N209" s="98" t="s">
        <v>2449</v>
      </c>
      <c r="O209" s="177" t="s">
        <v>2451</v>
      </c>
      <c r="P209" s="177"/>
      <c r="Q209" s="98" t="s">
        <v>2461</v>
      </c>
    </row>
    <row r="210" spans="1:17" ht="18" x14ac:dyDescent="0.25">
      <c r="A210" s="177" t="str">
        <f>VLOOKUP(E210,'LISTADO ATM'!$A$2:$C$902,3,0)</f>
        <v>SUR</v>
      </c>
      <c r="B210" s="118">
        <v>3335970676</v>
      </c>
      <c r="C210" s="99">
        <v>44405.803587962961</v>
      </c>
      <c r="D210" s="99" t="s">
        <v>2177</v>
      </c>
      <c r="E210" s="147">
        <v>252</v>
      </c>
      <c r="F210" s="177" t="str">
        <f>VLOOKUP(E210,VIP!$A$2:$O14779,2,0)</f>
        <v>DRBR252</v>
      </c>
      <c r="G210" s="177" t="str">
        <f>VLOOKUP(E210,'LISTADO ATM'!$A$2:$B$901,2,0)</f>
        <v xml:space="preserve">ATM Banco Agrícola (Barahona) </v>
      </c>
      <c r="H210" s="177" t="str">
        <f>VLOOKUP(E210,VIP!$A$2:$O19740,7,FALSE)</f>
        <v>Si</v>
      </c>
      <c r="I210" s="177" t="str">
        <f>VLOOKUP(E210,VIP!$A$2:$O11705,8,FALSE)</f>
        <v>Si</v>
      </c>
      <c r="J210" s="177" t="str">
        <f>VLOOKUP(E210,VIP!$A$2:$O11655,8,FALSE)</f>
        <v>Si</v>
      </c>
      <c r="K210" s="177" t="str">
        <f>VLOOKUP(E210,VIP!$A$2:$O15229,6,0)</f>
        <v>NO</v>
      </c>
      <c r="L210" s="153" t="s">
        <v>2461</v>
      </c>
      <c r="M210" s="98" t="s">
        <v>2442</v>
      </c>
      <c r="N210" s="98" t="s">
        <v>2449</v>
      </c>
      <c r="O210" s="177" t="s">
        <v>2451</v>
      </c>
      <c r="P210" s="177"/>
      <c r="Q210" s="98" t="s">
        <v>2461</v>
      </c>
    </row>
    <row r="211" spans="1:17" ht="18" x14ac:dyDescent="0.25">
      <c r="A211" s="177" t="str">
        <f>VLOOKUP(E211,'LISTADO ATM'!$A$2:$C$902,3,0)</f>
        <v>SUR</v>
      </c>
      <c r="B211" s="118">
        <v>3335970685</v>
      </c>
      <c r="C211" s="99">
        <v>44405.818113425928</v>
      </c>
      <c r="D211" s="99" t="s">
        <v>2177</v>
      </c>
      <c r="E211" s="147">
        <v>780</v>
      </c>
      <c r="F211" s="177" t="str">
        <f>VLOOKUP(E211,VIP!$A$2:$O14772,2,0)</f>
        <v>DRBR041</v>
      </c>
      <c r="G211" s="177" t="str">
        <f>VLOOKUP(E211,'LISTADO ATM'!$A$2:$B$901,2,0)</f>
        <v xml:space="preserve">ATM Oficina Barahona I </v>
      </c>
      <c r="H211" s="177" t="str">
        <f>VLOOKUP(E211,VIP!$A$2:$O19733,7,FALSE)</f>
        <v>Si</v>
      </c>
      <c r="I211" s="177" t="str">
        <f>VLOOKUP(E211,VIP!$A$2:$O11698,8,FALSE)</f>
        <v>Si</v>
      </c>
      <c r="J211" s="177" t="str">
        <f>VLOOKUP(E211,VIP!$A$2:$O11648,8,FALSE)</f>
        <v>Si</v>
      </c>
      <c r="K211" s="177" t="str">
        <f>VLOOKUP(E211,VIP!$A$2:$O15222,6,0)</f>
        <v>SI</v>
      </c>
      <c r="L211" s="153" t="s">
        <v>2461</v>
      </c>
      <c r="M211" s="98" t="s">
        <v>2442</v>
      </c>
      <c r="N211" s="98" t="s">
        <v>2449</v>
      </c>
      <c r="O211" s="177" t="s">
        <v>2451</v>
      </c>
      <c r="P211" s="177"/>
      <c r="Q211" s="98" t="s">
        <v>2461</v>
      </c>
    </row>
    <row r="212" spans="1:17" ht="18" x14ac:dyDescent="0.25">
      <c r="A212" s="177" t="str">
        <f>VLOOKUP(E212,'LISTADO ATM'!$A$2:$C$902,3,0)</f>
        <v>NORTE</v>
      </c>
      <c r="B212" s="118">
        <v>3335970691</v>
      </c>
      <c r="C212" s="99">
        <v>44405.87672453704</v>
      </c>
      <c r="D212" s="99" t="s">
        <v>2177</v>
      </c>
      <c r="E212" s="147">
        <v>679</v>
      </c>
      <c r="F212" s="177" t="str">
        <f>VLOOKUP(E212,VIP!$A$2:$O14767,2,0)</f>
        <v>DRBR679</v>
      </c>
      <c r="G212" s="177" t="str">
        <f>VLOOKUP(E212,'LISTADO ATM'!$A$2:$B$901,2,0)</f>
        <v>ATM Base Aerea Puerto Plata</v>
      </c>
      <c r="H212" s="177" t="str">
        <f>VLOOKUP(E212,VIP!$A$2:$O19728,7,FALSE)</f>
        <v>Si</v>
      </c>
      <c r="I212" s="177" t="str">
        <f>VLOOKUP(E212,VIP!$A$2:$O11693,8,FALSE)</f>
        <v>Si</v>
      </c>
      <c r="J212" s="177" t="str">
        <f>VLOOKUP(E212,VIP!$A$2:$O11643,8,FALSE)</f>
        <v>Si</v>
      </c>
      <c r="K212" s="177" t="str">
        <f>VLOOKUP(E212,VIP!$A$2:$O15217,6,0)</f>
        <v>NO</v>
      </c>
      <c r="L212" s="153" t="s">
        <v>2461</v>
      </c>
      <c r="M212" s="98" t="s">
        <v>2442</v>
      </c>
      <c r="N212" s="98" t="s">
        <v>2449</v>
      </c>
      <c r="O212" s="177" t="s">
        <v>2579</v>
      </c>
      <c r="P212" s="177"/>
      <c r="Q212" s="98" t="s">
        <v>2461</v>
      </c>
    </row>
    <row r="213" spans="1:17" ht="18" x14ac:dyDescent="0.25">
      <c r="A213" s="177" t="str">
        <f>VLOOKUP(E213,'LISTADO ATM'!$A$2:$C$902,3,0)</f>
        <v>DISTRITO NACIONAL</v>
      </c>
      <c r="B213" s="118">
        <v>3335970704</v>
      </c>
      <c r="C213" s="99">
        <v>44405.896608796298</v>
      </c>
      <c r="D213" s="99" t="s">
        <v>2177</v>
      </c>
      <c r="E213" s="147">
        <v>527</v>
      </c>
      <c r="F213" s="177" t="str">
        <f>VLOOKUP(E213,VIP!$A$2:$O14754,2,0)</f>
        <v>DRBR527</v>
      </c>
      <c r="G213" s="177" t="str">
        <f>VLOOKUP(E213,'LISTADO ATM'!$A$2:$B$901,2,0)</f>
        <v>ATM Oficina Zona Oriental II</v>
      </c>
      <c r="H213" s="177" t="str">
        <f>VLOOKUP(E213,VIP!$A$2:$O19715,7,FALSE)</f>
        <v>Si</v>
      </c>
      <c r="I213" s="177" t="str">
        <f>VLOOKUP(E213,VIP!$A$2:$O11680,8,FALSE)</f>
        <v>Si</v>
      </c>
      <c r="J213" s="177" t="str">
        <f>VLOOKUP(E213,VIP!$A$2:$O11630,8,FALSE)</f>
        <v>Si</v>
      </c>
      <c r="K213" s="177" t="str">
        <f>VLOOKUP(E213,VIP!$A$2:$O15204,6,0)</f>
        <v>SI</v>
      </c>
      <c r="L213" s="153" t="s">
        <v>2461</v>
      </c>
      <c r="M213" s="98" t="s">
        <v>2442</v>
      </c>
      <c r="N213" s="98" t="s">
        <v>2449</v>
      </c>
      <c r="O213" s="177" t="s">
        <v>2451</v>
      </c>
      <c r="P213" s="177"/>
      <c r="Q213" s="98" t="s">
        <v>2461</v>
      </c>
    </row>
    <row r="214" spans="1:17" ht="18" x14ac:dyDescent="0.25">
      <c r="A214" s="177" t="str">
        <f>VLOOKUP(E214,'LISTADO ATM'!$A$2:$C$902,3,0)</f>
        <v>DISTRITO NACIONAL</v>
      </c>
      <c r="B214" s="118">
        <v>3335970705</v>
      </c>
      <c r="C214" s="99">
        <v>44405.897141203706</v>
      </c>
      <c r="D214" s="99" t="s">
        <v>2177</v>
      </c>
      <c r="E214" s="147">
        <v>946</v>
      </c>
      <c r="F214" s="177" t="str">
        <f>VLOOKUP(E214,VIP!$A$2:$O14753,2,0)</f>
        <v>DRBR24R</v>
      </c>
      <c r="G214" s="177" t="str">
        <f>VLOOKUP(E214,'LISTADO ATM'!$A$2:$B$901,2,0)</f>
        <v xml:space="preserve">ATM Oficina Núñez de Cáceres I </v>
      </c>
      <c r="H214" s="177" t="str">
        <f>VLOOKUP(E214,VIP!$A$2:$O19714,7,FALSE)</f>
        <v>Si</v>
      </c>
      <c r="I214" s="177" t="str">
        <f>VLOOKUP(E214,VIP!$A$2:$O11679,8,FALSE)</f>
        <v>Si</v>
      </c>
      <c r="J214" s="177" t="str">
        <f>VLOOKUP(E214,VIP!$A$2:$O11629,8,FALSE)</f>
        <v>Si</v>
      </c>
      <c r="K214" s="177" t="str">
        <f>VLOOKUP(E214,VIP!$A$2:$O15203,6,0)</f>
        <v>NO</v>
      </c>
      <c r="L214" s="153" t="s">
        <v>2461</v>
      </c>
      <c r="M214" s="98" t="s">
        <v>2442</v>
      </c>
      <c r="N214" s="98" t="s">
        <v>2449</v>
      </c>
      <c r="O214" s="177" t="s">
        <v>2451</v>
      </c>
      <c r="P214" s="177"/>
      <c r="Q214" s="98" t="s">
        <v>2461</v>
      </c>
    </row>
    <row r="215" spans="1:17" ht="18" x14ac:dyDescent="0.25">
      <c r="A215" s="177" t="str">
        <f>VLOOKUP(E215,'LISTADO ATM'!$A$2:$C$902,3,0)</f>
        <v>DISTRITO NACIONAL</v>
      </c>
      <c r="B215" s="118">
        <v>3335970710</v>
      </c>
      <c r="C215" s="99">
        <v>44405.928807870368</v>
      </c>
      <c r="D215" s="99" t="s">
        <v>2177</v>
      </c>
      <c r="E215" s="147">
        <v>911</v>
      </c>
      <c r="F215" s="177" t="str">
        <f>VLOOKUP(E215,VIP!$A$2:$O14753,2,0)</f>
        <v>DRBR911</v>
      </c>
      <c r="G215" s="177" t="str">
        <f>VLOOKUP(E215,'LISTADO ATM'!$A$2:$B$901,2,0)</f>
        <v xml:space="preserve">ATM Oficina Venezuela II </v>
      </c>
      <c r="H215" s="177" t="str">
        <f>VLOOKUP(E215,VIP!$A$2:$O19714,7,FALSE)</f>
        <v>Si</v>
      </c>
      <c r="I215" s="177" t="str">
        <f>VLOOKUP(E215,VIP!$A$2:$O11679,8,FALSE)</f>
        <v>Si</v>
      </c>
      <c r="J215" s="177" t="str">
        <f>VLOOKUP(E215,VIP!$A$2:$O11629,8,FALSE)</f>
        <v>Si</v>
      </c>
      <c r="K215" s="177" t="str">
        <f>VLOOKUP(E215,VIP!$A$2:$O15203,6,0)</f>
        <v>SI</v>
      </c>
      <c r="L215" s="153" t="s">
        <v>2461</v>
      </c>
      <c r="M215" s="98" t="s">
        <v>2442</v>
      </c>
      <c r="N215" s="98" t="s">
        <v>2449</v>
      </c>
      <c r="O215" s="177" t="s">
        <v>2451</v>
      </c>
      <c r="P215" s="177"/>
      <c r="Q215" s="98" t="s">
        <v>2461</v>
      </c>
    </row>
    <row r="216" spans="1:17" ht="18" x14ac:dyDescent="0.25">
      <c r="A216" s="177" t="str">
        <f>VLOOKUP(E216,'LISTADO ATM'!$A$2:$C$902,3,0)</f>
        <v>NORTE</v>
      </c>
      <c r="B216" s="118">
        <v>3335970709</v>
      </c>
      <c r="C216" s="99">
        <v>44405.928252314814</v>
      </c>
      <c r="D216" s="99" t="s">
        <v>2178</v>
      </c>
      <c r="E216" s="147">
        <v>990</v>
      </c>
      <c r="F216" s="177" t="str">
        <f>VLOOKUP(E216,VIP!$A$2:$O14754,2,0)</f>
        <v>DRBR742</v>
      </c>
      <c r="G216" s="177" t="str">
        <f>VLOOKUP(E216,'LISTADO ATM'!$A$2:$B$901,2,0)</f>
        <v xml:space="preserve">ATM Autoservicio Bonao II </v>
      </c>
      <c r="H216" s="177" t="str">
        <f>VLOOKUP(E216,VIP!$A$2:$O19715,7,FALSE)</f>
        <v>Si</v>
      </c>
      <c r="I216" s="177" t="str">
        <f>VLOOKUP(E216,VIP!$A$2:$O11680,8,FALSE)</f>
        <v>Si</v>
      </c>
      <c r="J216" s="177" t="str">
        <f>VLOOKUP(E216,VIP!$A$2:$O11630,8,FALSE)</f>
        <v>Si</v>
      </c>
      <c r="K216" s="177" t="str">
        <f>VLOOKUP(E216,VIP!$A$2:$O15204,6,0)</f>
        <v>NO</v>
      </c>
      <c r="L216" s="153" t="s">
        <v>2461</v>
      </c>
      <c r="M216" s="98" t="s">
        <v>2442</v>
      </c>
      <c r="N216" s="98" t="s">
        <v>2449</v>
      </c>
      <c r="O216" s="177" t="s">
        <v>2579</v>
      </c>
      <c r="P216" s="177"/>
      <c r="Q216" s="98" t="s">
        <v>2461</v>
      </c>
    </row>
    <row r="217" spans="1:17" ht="18" x14ac:dyDescent="0.25">
      <c r="A217" s="177" t="str">
        <f>VLOOKUP(E217,'LISTADO ATM'!$A$2:$C$902,3,0)</f>
        <v>DISTRITO NACIONAL</v>
      </c>
      <c r="B217" s="118">
        <v>3335970708</v>
      </c>
      <c r="C217" s="99">
        <v>44405.92763888889</v>
      </c>
      <c r="D217" s="99" t="s">
        <v>2177</v>
      </c>
      <c r="E217" s="147">
        <v>23</v>
      </c>
      <c r="F217" s="177" t="str">
        <f>VLOOKUP(E217,VIP!$A$2:$O14755,2,0)</f>
        <v>DRBR023</v>
      </c>
      <c r="G217" s="177" t="str">
        <f>VLOOKUP(E217,'LISTADO ATM'!$A$2:$B$901,2,0)</f>
        <v xml:space="preserve">ATM Oficina México </v>
      </c>
      <c r="H217" s="177" t="str">
        <f>VLOOKUP(E217,VIP!$A$2:$O19716,7,FALSE)</f>
        <v>Si</v>
      </c>
      <c r="I217" s="177" t="str">
        <f>VLOOKUP(E217,VIP!$A$2:$O11681,8,FALSE)</f>
        <v>Si</v>
      </c>
      <c r="J217" s="177" t="str">
        <f>VLOOKUP(E217,VIP!$A$2:$O11631,8,FALSE)</f>
        <v>Si</v>
      </c>
      <c r="K217" s="177" t="str">
        <f>VLOOKUP(E217,VIP!$A$2:$O15205,6,0)</f>
        <v>NO</v>
      </c>
      <c r="L217" s="153" t="s">
        <v>2461</v>
      </c>
      <c r="M217" s="98" t="s">
        <v>2442</v>
      </c>
      <c r="N217" s="98" t="s">
        <v>2449</v>
      </c>
      <c r="O217" s="177" t="s">
        <v>2451</v>
      </c>
      <c r="P217" s="177"/>
      <c r="Q217" s="98" t="s">
        <v>2461</v>
      </c>
    </row>
    <row r="1040960" spans="16:16" ht="18" x14ac:dyDescent="0.25">
      <c r="P1040960" s="119"/>
    </row>
  </sheetData>
  <autoFilter ref="A4:Q4">
    <sortState ref="A5:Q217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7:E95 E1:E4 E169:E1048576">
    <cfRule type="duplicateValues" dxfId="380" priority="130001"/>
    <cfRule type="duplicateValues" dxfId="379" priority="130002"/>
  </conditionalFormatting>
  <conditionalFormatting sqref="E77:E95 E169:E1048576">
    <cfRule type="duplicateValues" dxfId="378" priority="130009"/>
  </conditionalFormatting>
  <conditionalFormatting sqref="B77:B95 B1:B4 B169:B1048576">
    <cfRule type="duplicateValues" dxfId="377" priority="130012"/>
  </conditionalFormatting>
  <conditionalFormatting sqref="B77:B95 B169:B1048576">
    <cfRule type="duplicateValues" dxfId="376" priority="130016"/>
  </conditionalFormatting>
  <conditionalFormatting sqref="B77:B95 B1:B4 B169:B1048576">
    <cfRule type="duplicateValues" dxfId="375" priority="130019"/>
    <cfRule type="duplicateValues" dxfId="374" priority="130020"/>
  </conditionalFormatting>
  <conditionalFormatting sqref="E77:E95 E1:E4 E169:E1048576">
    <cfRule type="duplicateValues" dxfId="373" priority="130030"/>
  </conditionalFormatting>
  <conditionalFormatting sqref="E77:E95 E169:E1048576">
    <cfRule type="duplicateValues" dxfId="372" priority="130055"/>
    <cfRule type="duplicateValues" dxfId="371" priority="130056"/>
  </conditionalFormatting>
  <conditionalFormatting sqref="E77:E95 E1:E7 E169:E1048576">
    <cfRule type="duplicateValues" dxfId="370" priority="322"/>
  </conditionalFormatting>
  <conditionalFormatting sqref="E8">
    <cfRule type="duplicateValues" dxfId="369" priority="320"/>
    <cfRule type="duplicateValues" dxfId="368" priority="321"/>
  </conditionalFormatting>
  <conditionalFormatting sqref="E8">
    <cfRule type="duplicateValues" dxfId="367" priority="319"/>
  </conditionalFormatting>
  <conditionalFormatting sqref="E8">
    <cfRule type="duplicateValues" dxfId="366" priority="315"/>
  </conditionalFormatting>
  <conditionalFormatting sqref="E8">
    <cfRule type="duplicateValues" dxfId="365" priority="313"/>
  </conditionalFormatting>
  <conditionalFormatting sqref="E77:E95 E1:E20 E169:E1048576">
    <cfRule type="duplicateValues" dxfId="364" priority="303"/>
  </conditionalFormatting>
  <conditionalFormatting sqref="E77:E95 E1:E22 E169:E1048576">
    <cfRule type="duplicateValues" dxfId="363" priority="283"/>
  </conditionalFormatting>
  <conditionalFormatting sqref="E77:E95 E1:E31 E169:E1048576">
    <cfRule type="duplicateValues" dxfId="362" priority="263"/>
  </conditionalFormatting>
  <conditionalFormatting sqref="E77:E95 E1:E33 E169:E1048576">
    <cfRule type="duplicateValues" dxfId="361" priority="230"/>
    <cfRule type="duplicateValues" dxfId="360" priority="239"/>
    <cfRule type="duplicateValues" dxfId="359" priority="240"/>
  </conditionalFormatting>
  <conditionalFormatting sqref="E77:E95 E1:E42 E169:E1048576">
    <cfRule type="duplicateValues" dxfId="358" priority="215"/>
  </conditionalFormatting>
  <conditionalFormatting sqref="E77:E95 E1:E56 E169:E1048576">
    <cfRule type="duplicateValues" dxfId="357" priority="199"/>
  </conditionalFormatting>
  <conditionalFormatting sqref="E34:E42">
    <cfRule type="duplicateValues" dxfId="356" priority="131405"/>
    <cfRule type="duplicateValues" dxfId="355" priority="131406"/>
    <cfRule type="duplicateValues" dxfId="354" priority="131407"/>
  </conditionalFormatting>
  <conditionalFormatting sqref="E34:E42">
    <cfRule type="duplicateValues" dxfId="353" priority="131411"/>
  </conditionalFormatting>
  <conditionalFormatting sqref="E34:E42">
    <cfRule type="duplicateValues" dxfId="352" priority="131413"/>
    <cfRule type="duplicateValues" dxfId="351" priority="131414"/>
  </conditionalFormatting>
  <conditionalFormatting sqref="B34:B42">
    <cfRule type="duplicateValues" dxfId="350" priority="131417"/>
  </conditionalFormatting>
  <conditionalFormatting sqref="B34:B42">
    <cfRule type="duplicateValues" dxfId="349" priority="131419"/>
    <cfRule type="duplicateValues" dxfId="348" priority="131420"/>
  </conditionalFormatting>
  <conditionalFormatting sqref="E5:E7">
    <cfRule type="duplicateValues" dxfId="347" priority="131592"/>
    <cfRule type="duplicateValues" dxfId="346" priority="131593"/>
  </conditionalFormatting>
  <conditionalFormatting sqref="E5:E7">
    <cfRule type="duplicateValues" dxfId="345" priority="131596"/>
  </conditionalFormatting>
  <conditionalFormatting sqref="E9:E20">
    <cfRule type="duplicateValues" dxfId="344" priority="131757"/>
    <cfRule type="duplicateValues" dxfId="343" priority="131758"/>
  </conditionalFormatting>
  <conditionalFormatting sqref="E9:E20">
    <cfRule type="duplicateValues" dxfId="342" priority="131761"/>
  </conditionalFormatting>
  <conditionalFormatting sqref="E21:E22">
    <cfRule type="duplicateValues" dxfId="341" priority="131789"/>
  </conditionalFormatting>
  <conditionalFormatting sqref="E21:E22">
    <cfRule type="duplicateValues" dxfId="340" priority="131791"/>
    <cfRule type="duplicateValues" dxfId="339" priority="131792"/>
  </conditionalFormatting>
  <conditionalFormatting sqref="E23:E31">
    <cfRule type="duplicateValues" dxfId="338" priority="131875"/>
  </conditionalFormatting>
  <conditionalFormatting sqref="E23:E31">
    <cfRule type="duplicateValues" dxfId="337" priority="131876"/>
    <cfRule type="duplicateValues" dxfId="336" priority="131877"/>
  </conditionalFormatting>
  <conditionalFormatting sqref="E32:E33">
    <cfRule type="duplicateValues" dxfId="335" priority="131898"/>
  </conditionalFormatting>
  <conditionalFormatting sqref="E32:E33">
    <cfRule type="duplicateValues" dxfId="334" priority="131899"/>
    <cfRule type="duplicateValues" dxfId="333" priority="131900"/>
  </conditionalFormatting>
  <conditionalFormatting sqref="E43:E56">
    <cfRule type="duplicateValues" dxfId="332" priority="131989"/>
    <cfRule type="duplicateValues" dxfId="331" priority="131990"/>
    <cfRule type="duplicateValues" dxfId="330" priority="131991"/>
  </conditionalFormatting>
  <conditionalFormatting sqref="E43:E56">
    <cfRule type="duplicateValues" dxfId="329" priority="131995"/>
  </conditionalFormatting>
  <conditionalFormatting sqref="E43:E56">
    <cfRule type="duplicateValues" dxfId="328" priority="131997"/>
    <cfRule type="duplicateValues" dxfId="327" priority="131998"/>
  </conditionalFormatting>
  <conditionalFormatting sqref="B43:B56">
    <cfRule type="duplicateValues" dxfId="326" priority="132001"/>
  </conditionalFormatting>
  <conditionalFormatting sqref="B43:B56">
    <cfRule type="duplicateValues" dxfId="325" priority="132003"/>
    <cfRule type="duplicateValues" dxfId="324" priority="132004"/>
  </conditionalFormatting>
  <conditionalFormatting sqref="E96:E102">
    <cfRule type="duplicateValues" dxfId="323" priority="187"/>
    <cfRule type="duplicateValues" dxfId="322" priority="188"/>
  </conditionalFormatting>
  <conditionalFormatting sqref="E96:E102">
    <cfRule type="duplicateValues" dxfId="321" priority="186"/>
  </conditionalFormatting>
  <conditionalFormatting sqref="B96:B102">
    <cfRule type="duplicateValues" dxfId="320" priority="185"/>
  </conditionalFormatting>
  <conditionalFormatting sqref="B96:B102">
    <cfRule type="duplicateValues" dxfId="319" priority="184"/>
  </conditionalFormatting>
  <conditionalFormatting sqref="B96:B102">
    <cfRule type="duplicateValues" dxfId="318" priority="182"/>
    <cfRule type="duplicateValues" dxfId="317" priority="183"/>
  </conditionalFormatting>
  <conditionalFormatting sqref="E96:E102">
    <cfRule type="duplicateValues" dxfId="316" priority="181"/>
  </conditionalFormatting>
  <conditionalFormatting sqref="E96:E102">
    <cfRule type="duplicateValues" dxfId="315" priority="179"/>
    <cfRule type="duplicateValues" dxfId="314" priority="180"/>
  </conditionalFormatting>
  <conditionalFormatting sqref="E96:E102">
    <cfRule type="duplicateValues" dxfId="313" priority="178"/>
  </conditionalFormatting>
  <conditionalFormatting sqref="E96:E102">
    <cfRule type="duplicateValues" dxfId="312" priority="177"/>
  </conditionalFormatting>
  <conditionalFormatting sqref="E96:E102">
    <cfRule type="duplicateValues" dxfId="311" priority="176"/>
  </conditionalFormatting>
  <conditionalFormatting sqref="E96:E102">
    <cfRule type="duplicateValues" dxfId="310" priority="175"/>
  </conditionalFormatting>
  <conditionalFormatting sqref="E96:E102">
    <cfRule type="duplicateValues" dxfId="309" priority="172"/>
    <cfRule type="duplicateValues" dxfId="308" priority="173"/>
    <cfRule type="duplicateValues" dxfId="307" priority="174"/>
  </conditionalFormatting>
  <conditionalFormatting sqref="E96:E102">
    <cfRule type="duplicateValues" dxfId="306" priority="171"/>
  </conditionalFormatting>
  <conditionalFormatting sqref="E96:E102">
    <cfRule type="duplicateValues" dxfId="305" priority="170"/>
  </conditionalFormatting>
  <conditionalFormatting sqref="E96:E102">
    <cfRule type="duplicateValues" dxfId="304" priority="169"/>
  </conditionalFormatting>
  <conditionalFormatting sqref="E96:E102">
    <cfRule type="duplicateValues" dxfId="303" priority="166"/>
    <cfRule type="duplicateValues" dxfId="302" priority="167"/>
    <cfRule type="duplicateValues" dxfId="301" priority="168"/>
  </conditionalFormatting>
  <conditionalFormatting sqref="E96:E102">
    <cfRule type="duplicateValues" dxfId="300" priority="164"/>
    <cfRule type="duplicateValues" dxfId="299" priority="165"/>
  </conditionalFormatting>
  <conditionalFormatting sqref="B96:B102">
    <cfRule type="duplicateValues" dxfId="298" priority="163"/>
  </conditionalFormatting>
  <conditionalFormatting sqref="B96:B102">
    <cfRule type="duplicateValues" dxfId="297" priority="161"/>
    <cfRule type="duplicateValues" dxfId="296" priority="162"/>
  </conditionalFormatting>
  <conditionalFormatting sqref="E1:E102 E169:E1048576">
    <cfRule type="duplicateValues" dxfId="295" priority="160"/>
  </conditionalFormatting>
  <conditionalFormatting sqref="E103:E115">
    <cfRule type="duplicateValues" dxfId="294" priority="158"/>
    <cfRule type="duplicateValues" dxfId="293" priority="159"/>
  </conditionalFormatting>
  <conditionalFormatting sqref="E103:E115">
    <cfRule type="duplicateValues" dxfId="292" priority="157"/>
  </conditionalFormatting>
  <conditionalFormatting sqref="B103:B115">
    <cfRule type="duplicateValues" dxfId="291" priority="156"/>
  </conditionalFormatting>
  <conditionalFormatting sqref="B103:B115">
    <cfRule type="duplicateValues" dxfId="290" priority="155"/>
  </conditionalFormatting>
  <conditionalFormatting sqref="B103:B115">
    <cfRule type="duplicateValues" dxfId="289" priority="153"/>
    <cfRule type="duplicateValues" dxfId="288" priority="154"/>
  </conditionalFormatting>
  <conditionalFormatting sqref="E103:E115">
    <cfRule type="duplicateValues" dxfId="287" priority="152"/>
  </conditionalFormatting>
  <conditionalFormatting sqref="E103:E115">
    <cfRule type="duplicateValues" dxfId="286" priority="150"/>
    <cfRule type="duplicateValues" dxfId="285" priority="151"/>
  </conditionalFormatting>
  <conditionalFormatting sqref="E103:E115">
    <cfRule type="duplicateValues" dxfId="284" priority="149"/>
  </conditionalFormatting>
  <conditionalFormatting sqref="E103:E115">
    <cfRule type="duplicateValues" dxfId="283" priority="148"/>
  </conditionalFormatting>
  <conditionalFormatting sqref="E103:E115">
    <cfRule type="duplicateValues" dxfId="282" priority="147"/>
  </conditionalFormatting>
  <conditionalFormatting sqref="E103:E115">
    <cfRule type="duplicateValues" dxfId="281" priority="146"/>
  </conditionalFormatting>
  <conditionalFormatting sqref="E103:E115">
    <cfRule type="duplicateValues" dxfId="280" priority="143"/>
    <cfRule type="duplicateValues" dxfId="279" priority="144"/>
    <cfRule type="duplicateValues" dxfId="278" priority="145"/>
  </conditionalFormatting>
  <conditionalFormatting sqref="E103:E115">
    <cfRule type="duplicateValues" dxfId="277" priority="142"/>
  </conditionalFormatting>
  <conditionalFormatting sqref="E103:E115">
    <cfRule type="duplicateValues" dxfId="276" priority="141"/>
  </conditionalFormatting>
  <conditionalFormatting sqref="E103:E115">
    <cfRule type="duplicateValues" dxfId="275" priority="140"/>
  </conditionalFormatting>
  <conditionalFormatting sqref="E103:E115">
    <cfRule type="duplicateValues" dxfId="274" priority="137"/>
    <cfRule type="duplicateValues" dxfId="273" priority="138"/>
    <cfRule type="duplicateValues" dxfId="272" priority="139"/>
  </conditionalFormatting>
  <conditionalFormatting sqref="E103:E115">
    <cfRule type="duplicateValues" dxfId="271" priority="135"/>
    <cfRule type="duplicateValues" dxfId="270" priority="136"/>
  </conditionalFormatting>
  <conditionalFormatting sqref="B103:B115">
    <cfRule type="duplicateValues" dxfId="269" priority="134"/>
  </conditionalFormatting>
  <conditionalFormatting sqref="B103:B115">
    <cfRule type="duplicateValues" dxfId="268" priority="132"/>
    <cfRule type="duplicateValues" dxfId="267" priority="133"/>
  </conditionalFormatting>
  <conditionalFormatting sqref="E103:E115">
    <cfRule type="duplicateValues" dxfId="266" priority="131"/>
  </conditionalFormatting>
  <conditionalFormatting sqref="B1:B115 B169:B1048576">
    <cfRule type="duplicateValues" dxfId="265" priority="130"/>
  </conditionalFormatting>
  <conditionalFormatting sqref="E116:E121">
    <cfRule type="duplicateValues" dxfId="264" priority="129"/>
  </conditionalFormatting>
  <conditionalFormatting sqref="E116:E121">
    <cfRule type="duplicateValues" dxfId="263" priority="128"/>
  </conditionalFormatting>
  <conditionalFormatting sqref="E116:E121">
    <cfRule type="duplicateValues" dxfId="262" priority="127"/>
  </conditionalFormatting>
  <conditionalFormatting sqref="E116:E121">
    <cfRule type="duplicateValues" dxfId="261" priority="124"/>
    <cfRule type="duplicateValues" dxfId="260" priority="125"/>
    <cfRule type="duplicateValues" dxfId="259" priority="126"/>
  </conditionalFormatting>
  <conditionalFormatting sqref="E116:E121">
    <cfRule type="duplicateValues" dxfId="258" priority="123"/>
  </conditionalFormatting>
  <conditionalFormatting sqref="E116:E121">
    <cfRule type="duplicateValues" dxfId="257" priority="122"/>
  </conditionalFormatting>
  <conditionalFormatting sqref="E116:E121">
    <cfRule type="duplicateValues" dxfId="256" priority="120"/>
    <cfRule type="duplicateValues" dxfId="255" priority="121"/>
  </conditionalFormatting>
  <conditionalFormatting sqref="E116:E121">
    <cfRule type="duplicateValues" dxfId="254" priority="119"/>
  </conditionalFormatting>
  <conditionalFormatting sqref="B116:B121">
    <cfRule type="duplicateValues" dxfId="253" priority="118"/>
  </conditionalFormatting>
  <conditionalFormatting sqref="B116:B121">
    <cfRule type="duplicateValues" dxfId="252" priority="116"/>
    <cfRule type="duplicateValues" dxfId="251" priority="117"/>
  </conditionalFormatting>
  <conditionalFormatting sqref="E116:E121">
    <cfRule type="duplicateValues" dxfId="250" priority="115"/>
  </conditionalFormatting>
  <conditionalFormatting sqref="B116:B121">
    <cfRule type="duplicateValues" dxfId="249" priority="114"/>
  </conditionalFormatting>
  <conditionalFormatting sqref="E1:E121 E169:E1048576">
    <cfRule type="duplicateValues" dxfId="248" priority="113"/>
  </conditionalFormatting>
  <conditionalFormatting sqref="E122:E148">
    <cfRule type="duplicateValues" dxfId="247" priority="112"/>
  </conditionalFormatting>
  <conditionalFormatting sqref="E122:E148">
    <cfRule type="duplicateValues" dxfId="246" priority="111"/>
  </conditionalFormatting>
  <conditionalFormatting sqref="E122:E148">
    <cfRule type="duplicateValues" dxfId="245" priority="110"/>
  </conditionalFormatting>
  <conditionalFormatting sqref="E122:E148">
    <cfRule type="duplicateValues" dxfId="244" priority="107"/>
    <cfRule type="duplicateValues" dxfId="243" priority="108"/>
    <cfRule type="duplicateValues" dxfId="242" priority="109"/>
  </conditionalFormatting>
  <conditionalFormatting sqref="E122:E148">
    <cfRule type="duplicateValues" dxfId="241" priority="106"/>
  </conditionalFormatting>
  <conditionalFormatting sqref="E122:E148">
    <cfRule type="duplicateValues" dxfId="240" priority="105"/>
  </conditionalFormatting>
  <conditionalFormatting sqref="E122:E148">
    <cfRule type="duplicateValues" dxfId="239" priority="103"/>
    <cfRule type="duplicateValues" dxfId="238" priority="104"/>
  </conditionalFormatting>
  <conditionalFormatting sqref="E122:E148">
    <cfRule type="duplicateValues" dxfId="237" priority="102"/>
  </conditionalFormatting>
  <conditionalFormatting sqref="B122:B148">
    <cfRule type="duplicateValues" dxfId="236" priority="101"/>
  </conditionalFormatting>
  <conditionalFormatting sqref="B122:B148">
    <cfRule type="duplicateValues" dxfId="235" priority="99"/>
    <cfRule type="duplicateValues" dxfId="234" priority="100"/>
  </conditionalFormatting>
  <conditionalFormatting sqref="E122:E148">
    <cfRule type="duplicateValues" dxfId="233" priority="98"/>
  </conditionalFormatting>
  <conditionalFormatting sqref="B122:B148">
    <cfRule type="duplicateValues" dxfId="232" priority="97"/>
  </conditionalFormatting>
  <conditionalFormatting sqref="E122:E148">
    <cfRule type="duplicateValues" dxfId="231" priority="96"/>
  </conditionalFormatting>
  <conditionalFormatting sqref="E149:E152">
    <cfRule type="duplicateValues" dxfId="230" priority="95"/>
  </conditionalFormatting>
  <conditionalFormatting sqref="E149:E152">
    <cfRule type="duplicateValues" dxfId="229" priority="94"/>
  </conditionalFormatting>
  <conditionalFormatting sqref="E149:E152">
    <cfRule type="duplicateValues" dxfId="228" priority="93"/>
  </conditionalFormatting>
  <conditionalFormatting sqref="E149:E152">
    <cfRule type="duplicateValues" dxfId="227" priority="90"/>
    <cfRule type="duplicateValues" dxfId="226" priority="91"/>
    <cfRule type="duplicateValues" dxfId="225" priority="92"/>
  </conditionalFormatting>
  <conditionalFormatting sqref="E149:E152">
    <cfRule type="duplicateValues" dxfId="224" priority="89"/>
  </conditionalFormatting>
  <conditionalFormatting sqref="E149:E152">
    <cfRule type="duplicateValues" dxfId="223" priority="88"/>
  </conditionalFormatting>
  <conditionalFormatting sqref="E149:E152">
    <cfRule type="duplicateValues" dxfId="222" priority="86"/>
    <cfRule type="duplicateValues" dxfId="221" priority="87"/>
  </conditionalFormatting>
  <conditionalFormatting sqref="E149:E152">
    <cfRule type="duplicateValues" dxfId="220" priority="85"/>
  </conditionalFormatting>
  <conditionalFormatting sqref="B149:B152">
    <cfRule type="duplicateValues" dxfId="219" priority="84"/>
  </conditionalFormatting>
  <conditionalFormatting sqref="B149:B152">
    <cfRule type="duplicateValues" dxfId="218" priority="82"/>
    <cfRule type="duplicateValues" dxfId="217" priority="83"/>
  </conditionalFormatting>
  <conditionalFormatting sqref="E149:E152">
    <cfRule type="duplicateValues" dxfId="216" priority="81"/>
  </conditionalFormatting>
  <conditionalFormatting sqref="B149:B152">
    <cfRule type="duplicateValues" dxfId="215" priority="80"/>
  </conditionalFormatting>
  <conditionalFormatting sqref="E149:E152">
    <cfRule type="duplicateValues" dxfId="214" priority="79"/>
  </conditionalFormatting>
  <conditionalFormatting sqref="B1:B152 B169:B1048576">
    <cfRule type="duplicateValues" dxfId="213" priority="78"/>
  </conditionalFormatting>
  <conditionalFormatting sqref="E153:E156">
    <cfRule type="duplicateValues" dxfId="212" priority="77"/>
  </conditionalFormatting>
  <conditionalFormatting sqref="E153:E156">
    <cfRule type="duplicateValues" dxfId="211" priority="76"/>
  </conditionalFormatting>
  <conditionalFormatting sqref="E153:E156">
    <cfRule type="duplicateValues" dxfId="210" priority="75"/>
  </conditionalFormatting>
  <conditionalFormatting sqref="E153:E156">
    <cfRule type="duplicateValues" dxfId="209" priority="72"/>
    <cfRule type="duplicateValues" dxfId="208" priority="73"/>
    <cfRule type="duplicateValues" dxfId="207" priority="74"/>
  </conditionalFormatting>
  <conditionalFormatting sqref="E153:E156">
    <cfRule type="duplicateValues" dxfId="206" priority="71"/>
  </conditionalFormatting>
  <conditionalFormatting sqref="E153:E156">
    <cfRule type="duplicateValues" dxfId="205" priority="70"/>
  </conditionalFormatting>
  <conditionalFormatting sqref="E153:E156">
    <cfRule type="duplicateValues" dxfId="204" priority="68"/>
    <cfRule type="duplicateValues" dxfId="203" priority="69"/>
  </conditionalFormatting>
  <conditionalFormatting sqref="E153:E156">
    <cfRule type="duplicateValues" dxfId="202" priority="67"/>
  </conditionalFormatting>
  <conditionalFormatting sqref="B153:B156">
    <cfRule type="duplicateValues" dxfId="201" priority="66"/>
  </conditionalFormatting>
  <conditionalFormatting sqref="B153:B156">
    <cfRule type="duplicateValues" dxfId="200" priority="64"/>
    <cfRule type="duplicateValues" dxfId="199" priority="65"/>
  </conditionalFormatting>
  <conditionalFormatting sqref="E153:E156">
    <cfRule type="duplicateValues" dxfId="198" priority="63"/>
  </conditionalFormatting>
  <conditionalFormatting sqref="B153:B156">
    <cfRule type="duplicateValues" dxfId="197" priority="62"/>
  </conditionalFormatting>
  <conditionalFormatting sqref="E153:E156">
    <cfRule type="duplicateValues" dxfId="196" priority="61"/>
  </conditionalFormatting>
  <conditionalFormatting sqref="B153:B156">
    <cfRule type="duplicateValues" dxfId="195" priority="60"/>
  </conditionalFormatting>
  <conditionalFormatting sqref="E1:E156 E169:E1048576">
    <cfRule type="duplicateValues" dxfId="194" priority="59"/>
  </conditionalFormatting>
  <conditionalFormatting sqref="E157:E164">
    <cfRule type="duplicateValues" dxfId="193" priority="58"/>
  </conditionalFormatting>
  <conditionalFormatting sqref="E157:E164">
    <cfRule type="duplicateValues" dxfId="192" priority="57"/>
  </conditionalFormatting>
  <conditionalFormatting sqref="E157:E164">
    <cfRule type="duplicateValues" dxfId="191" priority="56"/>
  </conditionalFormatting>
  <conditionalFormatting sqref="E157:E164">
    <cfRule type="duplicateValues" dxfId="190" priority="53"/>
    <cfRule type="duplicateValues" dxfId="189" priority="54"/>
    <cfRule type="duplicateValues" dxfId="188" priority="55"/>
  </conditionalFormatting>
  <conditionalFormatting sqref="E157:E164">
    <cfRule type="duplicateValues" dxfId="187" priority="52"/>
  </conditionalFormatting>
  <conditionalFormatting sqref="E157:E164">
    <cfRule type="duplicateValues" dxfId="186" priority="51"/>
  </conditionalFormatting>
  <conditionalFormatting sqref="E157:E164">
    <cfRule type="duplicateValues" dxfId="185" priority="49"/>
    <cfRule type="duplicateValues" dxfId="184" priority="50"/>
  </conditionalFormatting>
  <conditionalFormatting sqref="E157:E164">
    <cfRule type="duplicateValues" dxfId="183" priority="48"/>
  </conditionalFormatting>
  <conditionalFormatting sqref="B157:B164">
    <cfRule type="duplicateValues" dxfId="182" priority="47"/>
  </conditionalFormatting>
  <conditionalFormatting sqref="B157:B164">
    <cfRule type="duplicateValues" dxfId="181" priority="45"/>
    <cfRule type="duplicateValues" dxfId="180" priority="46"/>
  </conditionalFormatting>
  <conditionalFormatting sqref="E157:E164">
    <cfRule type="duplicateValues" dxfId="179" priority="44"/>
  </conditionalFormatting>
  <conditionalFormatting sqref="B157:B164">
    <cfRule type="duplicateValues" dxfId="178" priority="43"/>
  </conditionalFormatting>
  <conditionalFormatting sqref="E157:E164">
    <cfRule type="duplicateValues" dxfId="177" priority="42"/>
  </conditionalFormatting>
  <conditionalFormatting sqref="B157:B164">
    <cfRule type="duplicateValues" dxfId="176" priority="41"/>
  </conditionalFormatting>
  <conditionalFormatting sqref="E157:E164">
    <cfRule type="duplicateValues" dxfId="175" priority="40"/>
  </conditionalFormatting>
  <conditionalFormatting sqref="E1:E164 E169:E1048576">
    <cfRule type="duplicateValues" dxfId="174" priority="39"/>
  </conditionalFormatting>
  <conditionalFormatting sqref="B5:B33">
    <cfRule type="duplicateValues" dxfId="173" priority="132186"/>
  </conditionalFormatting>
  <conditionalFormatting sqref="B5:B33">
    <cfRule type="duplicateValues" dxfId="172" priority="132187"/>
    <cfRule type="duplicateValues" dxfId="171" priority="132188"/>
  </conditionalFormatting>
  <conditionalFormatting sqref="E165:E217">
    <cfRule type="duplicateValues" dxfId="170" priority="38"/>
  </conditionalFormatting>
  <conditionalFormatting sqref="E165:E217">
    <cfRule type="duplicateValues" dxfId="169" priority="37"/>
  </conditionalFormatting>
  <conditionalFormatting sqref="E165:E217">
    <cfRule type="duplicateValues" dxfId="168" priority="36"/>
  </conditionalFormatting>
  <conditionalFormatting sqref="E165:E217">
    <cfRule type="duplicateValues" dxfId="167" priority="33"/>
    <cfRule type="duplicateValues" dxfId="166" priority="34"/>
    <cfRule type="duplicateValues" dxfId="165" priority="35"/>
  </conditionalFormatting>
  <conditionalFormatting sqref="E165:E217">
    <cfRule type="duplicateValues" dxfId="164" priority="32"/>
  </conditionalFormatting>
  <conditionalFormatting sqref="E165:E217">
    <cfRule type="duplicateValues" dxfId="163" priority="31"/>
  </conditionalFormatting>
  <conditionalFormatting sqref="E165:E217">
    <cfRule type="duplicateValues" dxfId="162" priority="29"/>
    <cfRule type="duplicateValues" dxfId="161" priority="30"/>
  </conditionalFormatting>
  <conditionalFormatting sqref="E165:E217">
    <cfRule type="duplicateValues" dxfId="160" priority="28"/>
  </conditionalFormatting>
  <conditionalFormatting sqref="B165:B168">
    <cfRule type="duplicateValues" dxfId="159" priority="27"/>
  </conditionalFormatting>
  <conditionalFormatting sqref="B165:B168">
    <cfRule type="duplicateValues" dxfId="158" priority="25"/>
    <cfRule type="duplicateValues" dxfId="157" priority="26"/>
  </conditionalFormatting>
  <conditionalFormatting sqref="E165:E217">
    <cfRule type="duplicateValues" dxfId="156" priority="24"/>
  </conditionalFormatting>
  <conditionalFormatting sqref="B165:B168">
    <cfRule type="duplicateValues" dxfId="155" priority="23"/>
  </conditionalFormatting>
  <conditionalFormatting sqref="E165:E217">
    <cfRule type="duplicateValues" dxfId="154" priority="22"/>
  </conditionalFormatting>
  <conditionalFormatting sqref="B165:B168">
    <cfRule type="duplicateValues" dxfId="153" priority="21"/>
  </conditionalFormatting>
  <conditionalFormatting sqref="E165:E217">
    <cfRule type="duplicateValues" dxfId="152" priority="20"/>
  </conditionalFormatting>
  <conditionalFormatting sqref="E165:E217">
    <cfRule type="duplicateValues" dxfId="151" priority="19"/>
  </conditionalFormatting>
  <conditionalFormatting sqref="E1:E1048576">
    <cfRule type="duplicateValues" dxfId="150" priority="18"/>
  </conditionalFormatting>
  <conditionalFormatting sqref="B1:B1048576">
    <cfRule type="duplicateValues" dxfId="149" priority="11"/>
    <cfRule type="duplicateValues" dxfId="148" priority="17"/>
  </conditionalFormatting>
  <conditionalFormatting sqref="E57:E95">
    <cfRule type="duplicateValues" dxfId="147" priority="132310"/>
  </conditionalFormatting>
  <conditionalFormatting sqref="E57:E95">
    <cfRule type="duplicateValues" dxfId="146" priority="132312"/>
    <cfRule type="duplicateValues" dxfId="145" priority="132313"/>
    <cfRule type="duplicateValues" dxfId="144" priority="132314"/>
  </conditionalFormatting>
  <conditionalFormatting sqref="E57:E95">
    <cfRule type="duplicateValues" dxfId="143" priority="132318"/>
    <cfRule type="duplicateValues" dxfId="142" priority="132319"/>
  </conditionalFormatting>
  <conditionalFormatting sqref="B57:B95">
    <cfRule type="duplicateValues" dxfId="141" priority="132322"/>
  </conditionalFormatting>
  <conditionalFormatting sqref="B57:B95">
    <cfRule type="duplicateValues" dxfId="140" priority="132324"/>
    <cfRule type="duplicateValues" dxfId="139" priority="132325"/>
  </conditionalFormatting>
  <conditionalFormatting sqref="B169:B178">
    <cfRule type="duplicateValues" dxfId="138" priority="16"/>
  </conditionalFormatting>
  <conditionalFormatting sqref="B169:B178">
    <cfRule type="duplicateValues" dxfId="137" priority="14"/>
    <cfRule type="duplicateValues" dxfId="136" priority="15"/>
  </conditionalFormatting>
  <conditionalFormatting sqref="B169:B178">
    <cfRule type="duplicateValues" dxfId="135" priority="13"/>
  </conditionalFormatting>
  <conditionalFormatting sqref="B169:B178">
    <cfRule type="duplicateValues" dxfId="134" priority="12"/>
  </conditionalFormatting>
  <conditionalFormatting sqref="B179:B214">
    <cfRule type="duplicateValues" dxfId="133" priority="10"/>
  </conditionalFormatting>
  <conditionalFormatting sqref="B179:B214">
    <cfRule type="duplicateValues" dxfId="132" priority="8"/>
    <cfRule type="duplicateValues" dxfId="131" priority="9"/>
  </conditionalFormatting>
  <conditionalFormatting sqref="B179:B214">
    <cfRule type="duplicateValues" dxfId="130" priority="7"/>
  </conditionalFormatting>
  <conditionalFormatting sqref="B179:B214">
    <cfRule type="duplicateValues" dxfId="129" priority="6"/>
  </conditionalFormatting>
  <conditionalFormatting sqref="B215:B217">
    <cfRule type="duplicateValues" dxfId="4" priority="5"/>
  </conditionalFormatting>
  <conditionalFormatting sqref="B215:B217">
    <cfRule type="duplicateValues" dxfId="3" priority="3"/>
    <cfRule type="duplicateValues" dxfId="2" priority="4"/>
  </conditionalFormatting>
  <conditionalFormatting sqref="B215:B217">
    <cfRule type="duplicateValues" dxfId="1" priority="2"/>
  </conditionalFormatting>
  <conditionalFormatting sqref="B215:B21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12" zoomScale="70" zoomScaleNormal="70" workbookViewId="0">
      <selection sqref="A1:E185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01" t="s">
        <v>2147</v>
      </c>
      <c r="B1" s="202"/>
      <c r="C1" s="202"/>
      <c r="D1" s="202"/>
      <c r="E1" s="203"/>
      <c r="F1" s="199" t="s">
        <v>2546</v>
      </c>
      <c r="G1" s="200"/>
      <c r="H1" s="104">
        <f>COUNTIF(A:E,"2 Gavetas Vacias Y 1 Fallando")</f>
        <v>0</v>
      </c>
      <c r="I1" s="104">
        <f>COUNTIF(A:E,("3 Gavetas Vacias"))</f>
        <v>19</v>
      </c>
      <c r="J1" s="83">
        <f>COUNTIF(A:E,"2 Gavetas Fallando + 1 Vacias")</f>
        <v>0</v>
      </c>
    </row>
    <row r="2" spans="1:11" ht="25.5" customHeight="1" x14ac:dyDescent="0.25">
      <c r="A2" s="204" t="s">
        <v>2447</v>
      </c>
      <c r="B2" s="205"/>
      <c r="C2" s="205"/>
      <c r="D2" s="205"/>
      <c r="E2" s="206"/>
      <c r="F2" s="103" t="s">
        <v>2545</v>
      </c>
      <c r="G2" s="102">
        <f>G3+G4</f>
        <v>213</v>
      </c>
      <c r="H2" s="103" t="s">
        <v>2555</v>
      </c>
      <c r="I2" s="102">
        <f>COUNTIF(A:E,"Abastecido")</f>
        <v>13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31"/>
      <c r="B3" s="154"/>
      <c r="C3" s="132"/>
      <c r="D3" s="132"/>
      <c r="E3" s="139"/>
      <c r="F3" s="103" t="s">
        <v>2544</v>
      </c>
      <c r="G3" s="102">
        <f>COUNTIF(REPORTE!A:Q,"fuera de Servicio")</f>
        <v>93</v>
      </c>
      <c r="H3" s="103" t="s">
        <v>2551</v>
      </c>
      <c r="I3" s="102">
        <f>COUNTIF(A:E,"Gavetas Vacías + Gavetas Fallando")</f>
        <v>10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8" t="s">
        <v>2410</v>
      </c>
      <c r="B4" s="151">
        <v>44405.25</v>
      </c>
      <c r="C4" s="132"/>
      <c r="D4" s="132"/>
      <c r="E4" s="140"/>
      <c r="F4" s="103" t="s">
        <v>2541</v>
      </c>
      <c r="G4" s="102">
        <f>COUNTIF(REPORTE!A:Q,"En Servicio")</f>
        <v>120</v>
      </c>
      <c r="H4" s="103" t="s">
        <v>2554</v>
      </c>
      <c r="I4" s="102">
        <f>COUNTIF(A:E,"Solucionado")</f>
        <v>2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8" t="s">
        <v>2411</v>
      </c>
      <c r="B5" s="151">
        <v>44405.708333333336</v>
      </c>
      <c r="C5" s="162"/>
      <c r="D5" s="132"/>
      <c r="E5" s="140"/>
      <c r="F5" s="103" t="s">
        <v>2542</v>
      </c>
      <c r="G5" s="102">
        <f>COUNTIF(REPORTE!A:Q,"reinicio exitoso")</f>
        <v>4</v>
      </c>
      <c r="H5" s="103" t="s">
        <v>2548</v>
      </c>
      <c r="I5" s="102">
        <f>I1+H1+J1</f>
        <v>19</v>
      </c>
    </row>
    <row r="6" spans="1:11" ht="18" x14ac:dyDescent="0.25">
      <c r="A6" s="131"/>
      <c r="B6" s="154"/>
      <c r="C6" s="132"/>
      <c r="D6" s="132"/>
      <c r="E6" s="142"/>
      <c r="F6" s="103" t="s">
        <v>2543</v>
      </c>
      <c r="G6" s="102">
        <f>COUNTIF(REPORTE!A:Q,"carga exitosa")</f>
        <v>3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207" t="s">
        <v>2576</v>
      </c>
      <c r="B7" s="208"/>
      <c r="C7" s="208"/>
      <c r="D7" s="208"/>
      <c r="E7" s="209"/>
      <c r="F7" s="103" t="s">
        <v>2547</v>
      </c>
      <c r="G7" s="102">
        <f>COUNTIF(A:E,"Sin Efectivo")</f>
        <v>47</v>
      </c>
      <c r="H7" s="103" t="s">
        <v>2553</v>
      </c>
      <c r="I7" s="102">
        <f>COUNTIF(A:E,"GAVETA DE DEPOSITO LLENA")</f>
        <v>4</v>
      </c>
    </row>
    <row r="8" spans="1:11" ht="18" x14ac:dyDescent="0.25">
      <c r="A8" s="133" t="s">
        <v>15</v>
      </c>
      <c r="B8" s="133" t="s">
        <v>2412</v>
      </c>
      <c r="C8" s="133" t="s">
        <v>46</v>
      </c>
      <c r="D8" s="141" t="s">
        <v>2415</v>
      </c>
      <c r="E8" s="141" t="s">
        <v>2413</v>
      </c>
    </row>
    <row r="9" spans="1:11" s="116" customFormat="1" ht="18" x14ac:dyDescent="0.25">
      <c r="A9" s="147" t="str">
        <f>VLOOKUP(B9,'[1]LISTADO ATM'!$A$2:$C$822,3,0)</f>
        <v>ESTE</v>
      </c>
      <c r="B9" s="153">
        <v>912</v>
      </c>
      <c r="C9" s="148" t="str">
        <f>VLOOKUP(B9,'[1]LISTADO ATM'!$A$2:$B$822,2,0)</f>
        <v xml:space="preserve">ATM Oficina San Pedro II </v>
      </c>
      <c r="D9" s="144" t="s">
        <v>2540</v>
      </c>
      <c r="E9" s="148">
        <v>3335969382</v>
      </c>
    </row>
    <row r="10" spans="1:11" s="116" customFormat="1" ht="18" x14ac:dyDescent="0.25">
      <c r="A10" s="147" t="str">
        <f>VLOOKUP(B10,'[1]LISTADO ATM'!$A$2:$C$822,3,0)</f>
        <v>DISTRITO NACIONAL</v>
      </c>
      <c r="B10" s="152">
        <v>938</v>
      </c>
      <c r="C10" s="148" t="str">
        <f>VLOOKUP(B10,'[1]LISTADO ATM'!$A$2:$B$822,2,0)</f>
        <v xml:space="preserve">ATM Autobanco Oficina Filadelfia Plaza </v>
      </c>
      <c r="D10" s="144" t="s">
        <v>2540</v>
      </c>
      <c r="E10" s="163">
        <v>3335967760</v>
      </c>
    </row>
    <row r="11" spans="1:11" s="116" customFormat="1" ht="18" x14ac:dyDescent="0.25">
      <c r="A11" s="158" t="str">
        <f>VLOOKUP(B11,'[1]LISTADO ATM'!$A$2:$C$822,3,0)</f>
        <v>ESTE</v>
      </c>
      <c r="B11" s="152">
        <v>609</v>
      </c>
      <c r="C11" s="159" t="str">
        <f>VLOOKUP(B11,'[1]LISTADO ATM'!$A$2:$B$822,2,0)</f>
        <v xml:space="preserve">ATM S/M Jumbo (San Pedro) </v>
      </c>
      <c r="D11" s="144" t="s">
        <v>2540</v>
      </c>
      <c r="E11" s="148" t="s">
        <v>2607</v>
      </c>
    </row>
    <row r="12" spans="1:11" s="116" customFormat="1" ht="18" x14ac:dyDescent="0.25">
      <c r="A12" s="147" t="str">
        <f>VLOOKUP(B12,'[1]LISTADO ATM'!$A$2:$C$822,3,0)</f>
        <v>NORTE</v>
      </c>
      <c r="B12" s="153">
        <v>728</v>
      </c>
      <c r="C12" s="148" t="str">
        <f>VLOOKUP(B12,'[1]LISTADO ATM'!$A$2:$B$822,2,0)</f>
        <v xml:space="preserve">ATM UNP La Vega Oficina Regional Norcentral </v>
      </c>
      <c r="D12" s="144" t="s">
        <v>2540</v>
      </c>
      <c r="E12" s="148">
        <v>3335969471</v>
      </c>
    </row>
    <row r="13" spans="1:11" s="116" customFormat="1" ht="18" x14ac:dyDescent="0.25">
      <c r="A13" s="158" t="str">
        <f>VLOOKUP(B13,'[1]LISTADO ATM'!$A$2:$C$822,3,0)</f>
        <v>SUR</v>
      </c>
      <c r="B13" s="152">
        <v>44</v>
      </c>
      <c r="C13" s="159" t="str">
        <f>VLOOKUP(B13,'[1]LISTADO ATM'!$A$2:$B$822,2,0)</f>
        <v xml:space="preserve">ATM Oficina Pedernales </v>
      </c>
      <c r="D13" s="144" t="s">
        <v>2540</v>
      </c>
      <c r="E13" s="148">
        <v>3335969360</v>
      </c>
    </row>
    <row r="14" spans="1:11" s="116" customFormat="1" ht="18" x14ac:dyDescent="0.25">
      <c r="A14" s="158" t="str">
        <f>VLOOKUP(B14,'[1]LISTADO ATM'!$A$2:$C$822,3,0)</f>
        <v>NORTE</v>
      </c>
      <c r="B14" s="152">
        <v>679</v>
      </c>
      <c r="C14" s="159" t="str">
        <f>VLOOKUP(B14,'[1]LISTADO ATM'!$A$2:$B$822,2,0)</f>
        <v>ATM Base Aerea Puerto Plata</v>
      </c>
      <c r="D14" s="144" t="s">
        <v>2540</v>
      </c>
      <c r="E14" s="148" t="s">
        <v>2605</v>
      </c>
    </row>
    <row r="15" spans="1:11" s="116" customFormat="1" ht="18" x14ac:dyDescent="0.25">
      <c r="A15" s="147" t="str">
        <f>VLOOKUP(B15,'[1]LISTADO ATM'!$A$2:$C$822,3,0)</f>
        <v>DISTRITO NACIONAL</v>
      </c>
      <c r="B15" s="152">
        <v>988</v>
      </c>
      <c r="C15" s="148" t="str">
        <f>VLOOKUP(B15,'[1]LISTADO ATM'!$A$2:$B$822,2,0)</f>
        <v xml:space="preserve">ATM Estación Sigma 27 de Febrero </v>
      </c>
      <c r="D15" s="144" t="s">
        <v>2540</v>
      </c>
      <c r="E15" s="163">
        <v>3335969463</v>
      </c>
    </row>
    <row r="16" spans="1:11" s="116" customFormat="1" ht="18" x14ac:dyDescent="0.25">
      <c r="A16" s="147" t="str">
        <f>VLOOKUP(B16,'[1]LISTADO ATM'!$A$2:$C$822,3,0)</f>
        <v>DISTRITO NACIONAL</v>
      </c>
      <c r="B16" s="152">
        <v>567</v>
      </c>
      <c r="C16" s="148" t="str">
        <f>VLOOKUP(B16,'[1]LISTADO ATM'!$A$2:$B$822,2,0)</f>
        <v xml:space="preserve">ATM Oficina Máximo Gómez </v>
      </c>
      <c r="D16" s="144" t="s">
        <v>2540</v>
      </c>
      <c r="E16" s="163">
        <v>3335965895</v>
      </c>
    </row>
    <row r="17" spans="1:5" s="116" customFormat="1" ht="18" customHeight="1" x14ac:dyDescent="0.25">
      <c r="A17" s="147" t="str">
        <f>VLOOKUP(B17,'[1]LISTADO ATM'!$A$2:$C$822,3,0)</f>
        <v>SUR</v>
      </c>
      <c r="B17" s="152">
        <v>962</v>
      </c>
      <c r="C17" s="148" t="str">
        <f>VLOOKUP(B17,'[1]LISTADO ATM'!$A$2:$B$822,2,0)</f>
        <v xml:space="preserve">ATM Oficina Villa Ofelia II (San Juan) </v>
      </c>
      <c r="D17" s="144" t="s">
        <v>2540</v>
      </c>
      <c r="E17" s="163">
        <v>3335969520</v>
      </c>
    </row>
    <row r="18" spans="1:5" s="116" customFormat="1" ht="18" x14ac:dyDescent="0.25">
      <c r="A18" s="147" t="str">
        <f>VLOOKUP(B18,'[1]LISTADO ATM'!$A$2:$C$822,3,0)</f>
        <v>NORTE</v>
      </c>
      <c r="B18" s="152">
        <v>888</v>
      </c>
      <c r="C18" s="148" t="str">
        <f>VLOOKUP(B18,'[1]LISTADO ATM'!$A$2:$B$822,2,0)</f>
        <v>ATM Oficina galeria 56 II (SFM)</v>
      </c>
      <c r="D18" s="144" t="s">
        <v>2540</v>
      </c>
      <c r="E18" s="163">
        <v>3335969241</v>
      </c>
    </row>
    <row r="19" spans="1:5" s="116" customFormat="1" ht="18" x14ac:dyDescent="0.25">
      <c r="A19" s="158" t="str">
        <f>VLOOKUP(B19,'[1]LISTADO ATM'!$A$2:$C$822,3,0)</f>
        <v>NORTE</v>
      </c>
      <c r="B19" s="152">
        <v>93</v>
      </c>
      <c r="C19" s="159" t="str">
        <f>VLOOKUP(B19,'[1]LISTADO ATM'!$A$2:$B$822,2,0)</f>
        <v xml:space="preserve">ATM Oficina Cotuí </v>
      </c>
      <c r="D19" s="144" t="s">
        <v>2540</v>
      </c>
      <c r="E19" s="148">
        <v>3335969318</v>
      </c>
    </row>
    <row r="20" spans="1:5" s="131" customFormat="1" ht="18" customHeight="1" x14ac:dyDescent="0.25">
      <c r="A20" s="158" t="str">
        <f>VLOOKUP(B20,'[1]LISTADO ATM'!$A$2:$C$822,3,0)</f>
        <v>ESTE</v>
      </c>
      <c r="B20" s="152">
        <v>121</v>
      </c>
      <c r="C20" s="159" t="str">
        <f>VLOOKUP(B20,'[1]LISTADO ATM'!$A$2:$B$822,2,0)</f>
        <v xml:space="preserve">ATM Oficina Bayaguana </v>
      </c>
      <c r="D20" s="144" t="s">
        <v>2540</v>
      </c>
      <c r="E20" s="148">
        <v>3335969335</v>
      </c>
    </row>
    <row r="21" spans="1:5" s="131" customFormat="1" ht="18" customHeight="1" x14ac:dyDescent="0.25">
      <c r="A21" s="158" t="str">
        <f>VLOOKUP(B21,'[1]LISTADO ATM'!$A$2:$C$822,3,0)</f>
        <v>DISTRITO NACIONAL</v>
      </c>
      <c r="B21" s="164">
        <v>957</v>
      </c>
      <c r="C21" s="159" t="str">
        <f>VLOOKUP(B21,'[1]LISTADO ATM'!$A$2:$B$822,2,0)</f>
        <v xml:space="preserve">ATM Oficina Venezuela </v>
      </c>
      <c r="D21" s="172" t="s">
        <v>2540</v>
      </c>
      <c r="E21" s="159">
        <v>3335969338</v>
      </c>
    </row>
    <row r="22" spans="1:5" s="131" customFormat="1" ht="18" customHeight="1" x14ac:dyDescent="0.25">
      <c r="A22" s="147"/>
      <c r="B22" s="152"/>
      <c r="C22" s="148"/>
      <c r="D22" s="144"/>
      <c r="E22" s="148"/>
    </row>
    <row r="23" spans="1:5" s="131" customFormat="1" ht="18" customHeight="1" x14ac:dyDescent="0.25">
      <c r="A23" s="147"/>
      <c r="B23" s="152"/>
      <c r="C23" s="148"/>
      <c r="D23" s="144"/>
      <c r="E23" s="148"/>
    </row>
    <row r="24" spans="1:5" s="131" customFormat="1" ht="18" customHeight="1" x14ac:dyDescent="0.25">
      <c r="A24" s="147"/>
      <c r="B24" s="152"/>
      <c r="C24" s="148"/>
      <c r="D24" s="144"/>
      <c r="E24" s="148"/>
    </row>
    <row r="25" spans="1:5" s="131" customFormat="1" ht="18" customHeight="1" x14ac:dyDescent="0.25">
      <c r="A25" s="147"/>
      <c r="B25" s="152"/>
      <c r="C25" s="148"/>
      <c r="D25" s="144"/>
      <c r="E25" s="148"/>
    </row>
    <row r="26" spans="1:5" s="131" customFormat="1" ht="18" customHeight="1" x14ac:dyDescent="0.25">
      <c r="A26" s="147"/>
      <c r="B26" s="152"/>
      <c r="C26" s="148"/>
      <c r="D26" s="144"/>
      <c r="E26" s="148"/>
    </row>
    <row r="27" spans="1:5" s="131" customFormat="1" ht="18" customHeight="1" x14ac:dyDescent="0.25">
      <c r="A27" s="147"/>
      <c r="B27" s="152"/>
      <c r="C27" s="148"/>
      <c r="D27" s="144"/>
      <c r="E27" s="148"/>
    </row>
    <row r="28" spans="1:5" s="131" customFormat="1" ht="18" customHeight="1" thickBot="1" x14ac:dyDescent="0.3">
      <c r="A28" s="134" t="s">
        <v>2468</v>
      </c>
      <c r="B28" s="165">
        <f>COUNT(B9:B27)</f>
        <v>13</v>
      </c>
      <c r="C28" s="210"/>
      <c r="D28" s="211"/>
      <c r="E28" s="212"/>
    </row>
    <row r="29" spans="1:5" s="131" customFormat="1" ht="18" customHeight="1" x14ac:dyDescent="0.25">
      <c r="B29" s="155"/>
      <c r="E29" s="136"/>
    </row>
    <row r="30" spans="1:5" s="131" customFormat="1" ht="18" customHeight="1" x14ac:dyDescent="0.25">
      <c r="A30" s="207" t="s">
        <v>2577</v>
      </c>
      <c r="B30" s="208"/>
      <c r="C30" s="208"/>
      <c r="D30" s="208"/>
      <c r="E30" s="209"/>
    </row>
    <row r="31" spans="1:5" s="116" customFormat="1" ht="18" customHeight="1" x14ac:dyDescent="0.25">
      <c r="A31" s="133" t="s">
        <v>15</v>
      </c>
      <c r="B31" s="133" t="s">
        <v>2412</v>
      </c>
      <c r="C31" s="133" t="s">
        <v>46</v>
      </c>
      <c r="D31" s="133" t="s">
        <v>2415</v>
      </c>
      <c r="E31" s="141" t="s">
        <v>2413</v>
      </c>
    </row>
    <row r="32" spans="1:5" s="116" customFormat="1" ht="18" x14ac:dyDescent="0.25">
      <c r="A32" s="146" t="str">
        <f>VLOOKUP(B32,'[1]LISTADO ATM'!$A$2:$C$822,3,0)</f>
        <v>NORTE</v>
      </c>
      <c r="B32" s="152">
        <v>388</v>
      </c>
      <c r="C32" s="148" t="str">
        <f>VLOOKUP(B32,'[1]LISTADO ATM'!$A$2:$B$822,2,0)</f>
        <v xml:space="preserve">ATM Multicentro La Sirena Puerto Plata </v>
      </c>
      <c r="D32" s="144" t="s">
        <v>2536</v>
      </c>
      <c r="E32" s="163" t="s">
        <v>2609</v>
      </c>
    </row>
    <row r="33" spans="1:5" s="116" customFormat="1" ht="18.75" customHeight="1" x14ac:dyDescent="0.25">
      <c r="A33" s="146" t="e">
        <f>VLOOKUP(B33,'[1]LISTADO ATM'!$A$2:$C$822,3,0)</f>
        <v>#N/A</v>
      </c>
      <c r="B33" s="152"/>
      <c r="C33" s="148" t="e">
        <f>VLOOKUP(B33,'[1]LISTADO ATM'!$A$2:$B$822,2,0)</f>
        <v>#N/A</v>
      </c>
      <c r="D33" s="144"/>
      <c r="E33" s="163"/>
    </row>
    <row r="34" spans="1:5" s="116" customFormat="1" ht="18" x14ac:dyDescent="0.25">
      <c r="A34" s="146" t="e">
        <f>VLOOKUP(B34,'[1]LISTADO ATM'!$A$2:$C$822,3,0)</f>
        <v>#N/A</v>
      </c>
      <c r="B34" s="152"/>
      <c r="C34" s="148" t="e">
        <f>VLOOKUP(B34,'[1]LISTADO ATM'!$A$2:$B$822,2,0)</f>
        <v>#N/A</v>
      </c>
      <c r="D34" s="144"/>
      <c r="E34" s="163"/>
    </row>
    <row r="35" spans="1:5" s="116" customFormat="1" ht="18" x14ac:dyDescent="0.25">
      <c r="A35" s="147" t="e">
        <f>VLOOKUP(B35,'[1]LISTADO ATM'!$A$2:$C$822,3,0)</f>
        <v>#N/A</v>
      </c>
      <c r="B35" s="152"/>
      <c r="C35" s="167" t="e">
        <f>VLOOKUP(B35,'[1]LISTADO ATM'!$A$2:$B$822,2,0)</f>
        <v>#N/A</v>
      </c>
      <c r="D35" s="144" t="s">
        <v>2536</v>
      </c>
      <c r="E35" s="148"/>
    </row>
    <row r="36" spans="1:5" s="116" customFormat="1" ht="18.75" thickBot="1" x14ac:dyDescent="0.3">
      <c r="A36" s="134" t="s">
        <v>2468</v>
      </c>
      <c r="B36" s="165">
        <f>COUNT(B32:B35)</f>
        <v>1</v>
      </c>
      <c r="C36" s="210"/>
      <c r="D36" s="211"/>
      <c r="E36" s="212"/>
    </row>
    <row r="37" spans="1:5" s="116" customFormat="1" ht="15.75" thickBot="1" x14ac:dyDescent="0.3">
      <c r="A37" s="131"/>
      <c r="B37" s="155"/>
      <c r="C37" s="131"/>
      <c r="D37" s="131"/>
      <c r="E37" s="136"/>
    </row>
    <row r="38" spans="1:5" s="116" customFormat="1" ht="18.75" thickBot="1" x14ac:dyDescent="0.3">
      <c r="A38" s="194" t="s">
        <v>2469</v>
      </c>
      <c r="B38" s="195"/>
      <c r="C38" s="195"/>
      <c r="D38" s="195"/>
      <c r="E38" s="196"/>
    </row>
    <row r="39" spans="1:5" s="116" customFormat="1" ht="18" x14ac:dyDescent="0.25">
      <c r="A39" s="133" t="s">
        <v>15</v>
      </c>
      <c r="B39" s="133" t="s">
        <v>2412</v>
      </c>
      <c r="C39" s="133" t="s">
        <v>46</v>
      </c>
      <c r="D39" s="133" t="s">
        <v>2415</v>
      </c>
      <c r="E39" s="141" t="s">
        <v>2413</v>
      </c>
    </row>
    <row r="40" spans="1:5" s="131" customFormat="1" ht="18.75" customHeight="1" x14ac:dyDescent="0.25">
      <c r="A40" s="147" t="str">
        <f>VLOOKUP(B40,'[1]LISTADO ATM'!$A$2:$C$822,3,0)</f>
        <v>SUR</v>
      </c>
      <c r="B40" s="153">
        <v>582</v>
      </c>
      <c r="C40" s="159" t="str">
        <f>VLOOKUP(B40,'[1]LISTADO ATM'!$A$2:$B$822,2,0)</f>
        <v>ATM Estación Sabana Yegua</v>
      </c>
      <c r="D40" s="160" t="s">
        <v>2433</v>
      </c>
      <c r="E40" s="163">
        <v>3335966086</v>
      </c>
    </row>
    <row r="41" spans="1:5" s="131" customFormat="1" ht="18.75" customHeight="1" x14ac:dyDescent="0.25">
      <c r="A41" s="147" t="str">
        <f>VLOOKUP(B41,'[1]LISTADO ATM'!$A$2:$C$822,3,0)</f>
        <v>DISTRITO NACIONAL</v>
      </c>
      <c r="B41" s="153">
        <v>354</v>
      </c>
      <c r="C41" s="159" t="str">
        <f>VLOOKUP(B41,'[1]LISTADO ATM'!$A$2:$B$822,2,0)</f>
        <v xml:space="preserve">ATM Oficina Núñez de Cáceres II </v>
      </c>
      <c r="D41" s="160" t="s">
        <v>2433</v>
      </c>
      <c r="E41" s="163">
        <v>3335967271</v>
      </c>
    </row>
    <row r="42" spans="1:5" s="131" customFormat="1" ht="18.75" customHeight="1" x14ac:dyDescent="0.25">
      <c r="A42" s="147" t="str">
        <f>VLOOKUP(B42,'[1]LISTADO ATM'!$A$2:$C$822,3,0)</f>
        <v>ESTE</v>
      </c>
      <c r="B42" s="153">
        <v>429</v>
      </c>
      <c r="C42" s="159" t="str">
        <f>VLOOKUP(B42,'[1]LISTADO ATM'!$A$2:$B$822,2,0)</f>
        <v xml:space="preserve">ATM Oficina Jumbo La Romana </v>
      </c>
      <c r="D42" s="160" t="s">
        <v>2433</v>
      </c>
      <c r="E42" s="163">
        <v>3335967595</v>
      </c>
    </row>
    <row r="43" spans="1:5" s="131" customFormat="1" ht="18.75" customHeight="1" x14ac:dyDescent="0.25">
      <c r="A43" s="147" t="str">
        <f>VLOOKUP(B43,'[1]LISTADO ATM'!$A$2:$C$822,3,0)</f>
        <v>DISTRITO NACIONAL</v>
      </c>
      <c r="B43" s="153">
        <v>355</v>
      </c>
      <c r="C43" s="159" t="str">
        <f>VLOOKUP(B43,'[1]LISTADO ATM'!$A$2:$B$822,2,0)</f>
        <v xml:space="preserve">ATM UNP Metro II </v>
      </c>
      <c r="D43" s="160" t="s">
        <v>2433</v>
      </c>
      <c r="E43" s="148">
        <v>3335967740</v>
      </c>
    </row>
    <row r="44" spans="1:5" s="131" customFormat="1" ht="18.75" customHeight="1" x14ac:dyDescent="0.25">
      <c r="A44" s="147" t="str">
        <f>VLOOKUP(B44,'[1]LISTADO ATM'!$A$2:$C$822,3,0)</f>
        <v>ESTE</v>
      </c>
      <c r="B44" s="153">
        <v>963</v>
      </c>
      <c r="C44" s="159" t="str">
        <f>VLOOKUP(B44,'[1]LISTADO ATM'!$A$2:$B$822,2,0)</f>
        <v xml:space="preserve">ATM Multiplaza La Romana </v>
      </c>
      <c r="D44" s="160" t="s">
        <v>2433</v>
      </c>
      <c r="E44" s="148">
        <v>3335967816</v>
      </c>
    </row>
    <row r="45" spans="1:5" s="131" customFormat="1" ht="18.75" customHeight="1" x14ac:dyDescent="0.25">
      <c r="A45" s="158" t="str">
        <f>VLOOKUP(B45,'[1]LISTADO ATM'!$A$2:$C$822,3,0)</f>
        <v>NORTE</v>
      </c>
      <c r="B45" s="153">
        <v>687</v>
      </c>
      <c r="C45" s="159" t="str">
        <f>VLOOKUP(B45,'[1]LISTADO ATM'!$A$2:$B$822,2,0)</f>
        <v>ATM Oficina Monterrico II</v>
      </c>
      <c r="D45" s="160" t="s">
        <v>2433</v>
      </c>
      <c r="E45" s="148">
        <v>3335968313</v>
      </c>
    </row>
    <row r="46" spans="1:5" s="131" customFormat="1" ht="18.75" customHeight="1" x14ac:dyDescent="0.25">
      <c r="A46" s="158" t="str">
        <f>VLOOKUP(B46,'[1]LISTADO ATM'!$A$2:$C$822,3,0)</f>
        <v>DISTRITO NACIONAL</v>
      </c>
      <c r="B46" s="153">
        <v>908</v>
      </c>
      <c r="C46" s="159" t="str">
        <f>VLOOKUP(B46,'[1]LISTADO ATM'!$A$2:$B$822,2,0)</f>
        <v xml:space="preserve">ATM Oficina Plaza Botánika </v>
      </c>
      <c r="D46" s="160" t="s">
        <v>2433</v>
      </c>
      <c r="E46" s="148">
        <v>3335968684</v>
      </c>
    </row>
    <row r="47" spans="1:5" s="131" customFormat="1" ht="18.75" customHeight="1" x14ac:dyDescent="0.25">
      <c r="A47" s="158" t="str">
        <f>VLOOKUP(B47,'[1]LISTADO ATM'!$A$2:$C$822,3,0)</f>
        <v>NORTE</v>
      </c>
      <c r="B47" s="152">
        <v>77</v>
      </c>
      <c r="C47" s="159" t="str">
        <f>VLOOKUP(B47,'[1]LISTADO ATM'!$A$2:$B$822,2,0)</f>
        <v xml:space="preserve">ATM Oficina Cruce de Imbert </v>
      </c>
      <c r="D47" s="160" t="s">
        <v>2433</v>
      </c>
      <c r="E47" s="148" t="s">
        <v>2604</v>
      </c>
    </row>
    <row r="48" spans="1:5" s="116" customFormat="1" ht="18" x14ac:dyDescent="0.25">
      <c r="A48" s="158" t="str">
        <f>VLOOKUP(B48,'[1]LISTADO ATM'!$A$2:$C$822,3,0)</f>
        <v>SUR</v>
      </c>
      <c r="B48" s="153">
        <v>751</v>
      </c>
      <c r="C48" s="159" t="str">
        <f>VLOOKUP(B48,'[1]LISTADO ATM'!$A$2:$B$822,2,0)</f>
        <v>ATM Eco Petroleo Camilo</v>
      </c>
      <c r="D48" s="160" t="s">
        <v>2433</v>
      </c>
      <c r="E48" s="148">
        <v>3335968517</v>
      </c>
    </row>
    <row r="49" spans="1:5" s="116" customFormat="1" ht="18" x14ac:dyDescent="0.25">
      <c r="A49" s="158" t="str">
        <f>VLOOKUP(B49,'[1]LISTADO ATM'!$A$2:$C$822,3,0)</f>
        <v>DISTRITO NACIONAL</v>
      </c>
      <c r="B49" s="152">
        <v>194</v>
      </c>
      <c r="C49" s="159" t="str">
        <f>VLOOKUP(B49,'[1]LISTADO ATM'!$A$2:$B$822,2,0)</f>
        <v xml:space="preserve">ATM UNP Pantoja </v>
      </c>
      <c r="D49" s="160" t="s">
        <v>2433</v>
      </c>
      <c r="E49" s="148">
        <v>3335969185</v>
      </c>
    </row>
    <row r="50" spans="1:5" s="116" customFormat="1" ht="18" x14ac:dyDescent="0.25">
      <c r="A50" s="158" t="str">
        <f>VLOOKUP(B50,'[1]LISTADO ATM'!$A$2:$C$822,3,0)</f>
        <v>DISTRITO NACIONAL</v>
      </c>
      <c r="B50" s="152">
        <v>461</v>
      </c>
      <c r="C50" s="159" t="str">
        <f>VLOOKUP(B50,'[1]LISTADO ATM'!$A$2:$B$822,2,0)</f>
        <v xml:space="preserve">ATM Autobanco Sarasota I </v>
      </c>
      <c r="D50" s="160" t="s">
        <v>2433</v>
      </c>
      <c r="E50" s="148">
        <v>3335969233</v>
      </c>
    </row>
    <row r="51" spans="1:5" s="116" customFormat="1" ht="18" customHeight="1" x14ac:dyDescent="0.25">
      <c r="A51" s="158" t="str">
        <f>VLOOKUP(B51,'[1]LISTADO ATM'!$A$2:$C$822,3,0)</f>
        <v>SUR</v>
      </c>
      <c r="B51" s="152">
        <v>84</v>
      </c>
      <c r="C51" s="159" t="str">
        <f>VLOOKUP(B51,'[1]LISTADO ATM'!$A$2:$B$822,2,0)</f>
        <v xml:space="preserve">ATM Oficina Multicentro Sirena San Cristóbal </v>
      </c>
      <c r="D51" s="160" t="s">
        <v>2433</v>
      </c>
      <c r="E51" s="148">
        <v>3335967242</v>
      </c>
    </row>
    <row r="52" spans="1:5" s="116" customFormat="1" ht="18" x14ac:dyDescent="0.25">
      <c r="A52" s="158" t="str">
        <f>VLOOKUP(B52,'[1]LISTADO ATM'!$A$2:$C$822,3,0)</f>
        <v>DISTRITO NACIONAL</v>
      </c>
      <c r="B52" s="152">
        <v>54</v>
      </c>
      <c r="C52" s="159" t="str">
        <f>VLOOKUP(B52,'[1]LISTADO ATM'!$A$2:$B$822,2,0)</f>
        <v xml:space="preserve">ATM Autoservicio Galería 360 </v>
      </c>
      <c r="D52" s="160" t="s">
        <v>2433</v>
      </c>
      <c r="E52" s="148">
        <v>3335969297</v>
      </c>
    </row>
    <row r="53" spans="1:5" s="116" customFormat="1" ht="18" x14ac:dyDescent="0.25">
      <c r="A53" s="158" t="str">
        <f>VLOOKUP(B53,'[1]LISTADO ATM'!$A$2:$C$822,3,0)</f>
        <v>DISTRITO NACIONAL</v>
      </c>
      <c r="B53" s="152">
        <v>540</v>
      </c>
      <c r="C53" s="159" t="str">
        <f>VLOOKUP(B53,'[1]LISTADO ATM'!$A$2:$B$822,2,0)</f>
        <v xml:space="preserve">ATM Autoservicio Sambil I </v>
      </c>
      <c r="D53" s="160" t="s">
        <v>2433</v>
      </c>
      <c r="E53" s="148">
        <v>3335969317</v>
      </c>
    </row>
    <row r="54" spans="1:5" s="131" customFormat="1" ht="18" x14ac:dyDescent="0.25">
      <c r="A54" s="158" t="str">
        <f>VLOOKUP(B54,'[1]LISTADO ATM'!$A$2:$C$822,3,0)</f>
        <v>DISTRITO NACIONAL</v>
      </c>
      <c r="B54" s="152">
        <v>441</v>
      </c>
      <c r="C54" s="159" t="str">
        <f>VLOOKUP(B54,'[1]LISTADO ATM'!$A$2:$B$822,2,0)</f>
        <v>ATM Estacion de Servicio Romulo Betancour</v>
      </c>
      <c r="D54" s="160" t="s">
        <v>2433</v>
      </c>
      <c r="E54" s="148">
        <v>3335965822</v>
      </c>
    </row>
    <row r="55" spans="1:5" s="131" customFormat="1" ht="18" x14ac:dyDescent="0.25">
      <c r="A55" s="158" t="str">
        <f>VLOOKUP(B55,'[1]LISTADO ATM'!$A$2:$C$822,3,0)</f>
        <v>DISTRITO NACIONAL</v>
      </c>
      <c r="B55" s="152">
        <v>706</v>
      </c>
      <c r="C55" s="159" t="str">
        <f>VLOOKUP(B55,'[1]LISTADO ATM'!$A$2:$B$822,2,0)</f>
        <v xml:space="preserve">ATM S/M Pristine </v>
      </c>
      <c r="D55" s="160" t="s">
        <v>2433</v>
      </c>
      <c r="E55" s="148">
        <v>3335969300</v>
      </c>
    </row>
    <row r="56" spans="1:5" s="131" customFormat="1" ht="18" x14ac:dyDescent="0.25">
      <c r="A56" s="158" t="str">
        <f>VLOOKUP(B56,'[1]LISTADO ATM'!$A$2:$C$822,3,0)</f>
        <v>DISTRITO NACIONAL</v>
      </c>
      <c r="B56" s="152">
        <v>493</v>
      </c>
      <c r="C56" s="159" t="str">
        <f>VLOOKUP(B56,'[1]LISTADO ATM'!$A$2:$B$822,2,0)</f>
        <v xml:space="preserve">ATM Oficina Haina Occidental II </v>
      </c>
      <c r="D56" s="160" t="s">
        <v>2433</v>
      </c>
      <c r="E56" s="148">
        <v>3335969336</v>
      </c>
    </row>
    <row r="57" spans="1:5" s="116" customFormat="1" ht="18" x14ac:dyDescent="0.25">
      <c r="A57" s="158" t="str">
        <f>VLOOKUP(B57,'[1]LISTADO ATM'!$A$2:$C$822,3,0)</f>
        <v>DISTRITO NACIONAL</v>
      </c>
      <c r="B57" s="152">
        <v>946</v>
      </c>
      <c r="C57" s="159" t="str">
        <f>VLOOKUP(B57,'[1]LISTADO ATM'!$A$2:$B$822,2,0)</f>
        <v xml:space="preserve">ATM Oficina Núñez de Cáceres I </v>
      </c>
      <c r="D57" s="160" t="s">
        <v>2433</v>
      </c>
      <c r="E57" s="148">
        <v>3335969340</v>
      </c>
    </row>
    <row r="58" spans="1:5" s="116" customFormat="1" ht="18" x14ac:dyDescent="0.25">
      <c r="A58" s="158" t="str">
        <f>VLOOKUP(B58,'[1]LISTADO ATM'!$A$2:$C$822,3,0)</f>
        <v>DISTRITO NACIONAL</v>
      </c>
      <c r="B58" s="152">
        <v>227</v>
      </c>
      <c r="C58" s="159" t="str">
        <f>VLOOKUP(B58,'[1]LISTADO ATM'!$A$2:$B$822,2,0)</f>
        <v xml:space="preserve">ATM S/M Bravo Av. Enriquillo </v>
      </c>
      <c r="D58" s="160" t="s">
        <v>2433</v>
      </c>
      <c r="E58" s="148">
        <v>3335969347</v>
      </c>
    </row>
    <row r="59" spans="1:5" s="116" customFormat="1" ht="18" x14ac:dyDescent="0.25">
      <c r="A59" s="158" t="str">
        <f>VLOOKUP(B59,'[1]LISTADO ATM'!$A$2:$C$822,3,0)</f>
        <v>DISTRITO NACIONAL</v>
      </c>
      <c r="B59" s="152">
        <v>407</v>
      </c>
      <c r="C59" s="159" t="str">
        <f>VLOOKUP(B59,'[1]LISTADO ATM'!$A$2:$B$822,2,0)</f>
        <v xml:space="preserve">ATM Multicentro La Sirena Villa Mella </v>
      </c>
      <c r="D59" s="160" t="s">
        <v>2433</v>
      </c>
      <c r="E59" s="148">
        <v>3335969349</v>
      </c>
    </row>
    <row r="60" spans="1:5" s="116" customFormat="1" ht="18.75" customHeight="1" x14ac:dyDescent="0.25">
      <c r="A60" s="158" t="str">
        <f>VLOOKUP(B60,'[1]LISTADO ATM'!$A$2:$C$822,3,0)</f>
        <v>DISTRITO NACIONAL</v>
      </c>
      <c r="B60" s="152">
        <v>967</v>
      </c>
      <c r="C60" s="159" t="str">
        <f>VLOOKUP(B60,'[1]LISTADO ATM'!$A$2:$B$822,2,0)</f>
        <v xml:space="preserve">ATM UNP Hiper Olé Autopista Duarte </v>
      </c>
      <c r="D60" s="160" t="s">
        <v>2433</v>
      </c>
      <c r="E60" s="148">
        <v>3335969025</v>
      </c>
    </row>
    <row r="61" spans="1:5" s="116" customFormat="1" ht="18" x14ac:dyDescent="0.25">
      <c r="A61" s="147" t="str">
        <f>VLOOKUP(B61,'[1]LISTADO ATM'!$A$2:$C$822,3,0)</f>
        <v>NORTE</v>
      </c>
      <c r="B61" s="153">
        <v>878</v>
      </c>
      <c r="C61" s="148" t="str">
        <f>VLOOKUP(B61,'[1]LISTADO ATM'!$A$2:$B$822,2,0)</f>
        <v>ATM UNP Cabral Y Baez</v>
      </c>
      <c r="D61" s="168" t="s">
        <v>2433</v>
      </c>
      <c r="E61" s="148">
        <v>3335969191</v>
      </c>
    </row>
    <row r="62" spans="1:5" s="116" customFormat="1" ht="18" x14ac:dyDescent="0.25">
      <c r="A62" s="147" t="str">
        <f>VLOOKUP(B62,'[1]LISTADO ATM'!$A$2:$C$822,3,0)</f>
        <v>NORTE</v>
      </c>
      <c r="B62" s="153">
        <v>807</v>
      </c>
      <c r="C62" s="148" t="str">
        <f>VLOOKUP(B62,'[1]LISTADO ATM'!$A$2:$B$822,2,0)</f>
        <v xml:space="preserve">ATM S/M Morel (Mao) </v>
      </c>
      <c r="D62" s="168" t="s">
        <v>2433</v>
      </c>
      <c r="E62" s="148">
        <v>3335969443</v>
      </c>
    </row>
    <row r="63" spans="1:5" s="116" customFormat="1" ht="18" x14ac:dyDescent="0.25">
      <c r="A63" s="147" t="str">
        <f>VLOOKUP(B63,'[1]LISTADO ATM'!$A$2:$C$822,3,0)</f>
        <v>SUR</v>
      </c>
      <c r="B63" s="153">
        <v>103</v>
      </c>
      <c r="C63" s="148" t="str">
        <f>VLOOKUP(B63,'[1]LISTADO ATM'!$A$2:$B$822,2,0)</f>
        <v xml:space="preserve">ATM Oficina Las Matas de Farfán </v>
      </c>
      <c r="D63" s="168" t="s">
        <v>2433</v>
      </c>
      <c r="E63" s="148">
        <v>3335969483</v>
      </c>
    </row>
    <row r="64" spans="1:5" s="116" customFormat="1" ht="18" x14ac:dyDescent="0.25">
      <c r="A64" s="147" t="str">
        <f>VLOOKUP(B64,'[1]LISTADO ATM'!$A$2:$C$822,3,0)</f>
        <v>NORTE</v>
      </c>
      <c r="B64" s="153">
        <v>606</v>
      </c>
      <c r="C64" s="148" t="str">
        <f>VLOOKUP(B64,'[1]LISTADO ATM'!$A$2:$B$822,2,0)</f>
        <v xml:space="preserve">ATM UNP Manolo Tavarez Justo </v>
      </c>
      <c r="D64" s="168" t="s">
        <v>2433</v>
      </c>
      <c r="E64" s="148">
        <v>3335969503</v>
      </c>
    </row>
    <row r="65" spans="1:5" ht="18" x14ac:dyDescent="0.25">
      <c r="A65" s="147" t="str">
        <f>VLOOKUP(B65,'[1]LISTADO ATM'!$A$2:$C$822,3,0)</f>
        <v>DISTRITO NACIONAL</v>
      </c>
      <c r="B65" s="153">
        <v>884</v>
      </c>
      <c r="C65" s="148" t="str">
        <f>VLOOKUP(B65,'[1]LISTADO ATM'!$A$2:$B$822,2,0)</f>
        <v xml:space="preserve">ATM UNP Olé Sabana Perdida </v>
      </c>
      <c r="D65" s="168" t="s">
        <v>2433</v>
      </c>
      <c r="E65" s="148">
        <v>3335969696</v>
      </c>
    </row>
    <row r="66" spans="1:5" s="109" customFormat="1" ht="18.75" customHeight="1" x14ac:dyDescent="0.25">
      <c r="A66" s="147" t="str">
        <f>VLOOKUP(B66,'[1]LISTADO ATM'!$A$2:$C$822,3,0)</f>
        <v>DISTRITO NACIONAL</v>
      </c>
      <c r="B66" s="153">
        <v>949</v>
      </c>
      <c r="C66" s="148" t="str">
        <f>VLOOKUP(B66,'[1]LISTADO ATM'!$A$2:$B$822,2,0)</f>
        <v xml:space="preserve">ATM S/M Bravo San Isidro Coral Mall </v>
      </c>
      <c r="D66" s="168" t="s">
        <v>2433</v>
      </c>
      <c r="E66" s="148">
        <v>3335969712</v>
      </c>
    </row>
    <row r="67" spans="1:5" ht="18.75" customHeight="1" x14ac:dyDescent="0.25">
      <c r="A67" s="147" t="str">
        <f>VLOOKUP(B67,'[1]LISTADO ATM'!$A$2:$C$822,3,0)</f>
        <v>ESTE</v>
      </c>
      <c r="B67" s="153">
        <v>634</v>
      </c>
      <c r="C67" s="148" t="str">
        <f>VLOOKUP(B67,'[1]LISTADO ATM'!$A$2:$B$822,2,0)</f>
        <v xml:space="preserve">ATM Ayuntamiento Los Llanos (SPM) </v>
      </c>
      <c r="D67" s="168" t="s">
        <v>2433</v>
      </c>
      <c r="E67" s="148">
        <v>3335969717</v>
      </c>
    </row>
    <row r="68" spans="1:5" ht="18.75" customHeight="1" x14ac:dyDescent="0.25">
      <c r="A68" s="147" t="str">
        <f>VLOOKUP(B68,'[1]LISTADO ATM'!$A$2:$C$822,3,0)</f>
        <v>DISTRITO NACIONAL</v>
      </c>
      <c r="B68" s="153">
        <v>26</v>
      </c>
      <c r="C68" s="148" t="str">
        <f>VLOOKUP(B68,'[1]LISTADO ATM'!$A$2:$B$822,2,0)</f>
        <v>ATM S/M Jumbo San Isidro</v>
      </c>
      <c r="D68" s="168" t="s">
        <v>2433</v>
      </c>
      <c r="E68" s="148">
        <v>3335966724</v>
      </c>
    </row>
    <row r="69" spans="1:5" ht="18" x14ac:dyDescent="0.25">
      <c r="A69" s="173" t="str">
        <f>VLOOKUP(B69,'[1]LISTADO ATM'!$A$2:$C$822,3,0)</f>
        <v>DISTRITO NACIONAL</v>
      </c>
      <c r="B69" s="153">
        <v>791</v>
      </c>
      <c r="C69" s="148" t="str">
        <f>VLOOKUP(B69,'[1]LISTADO ATM'!$A$2:$B$822,2,0)</f>
        <v xml:space="preserve">ATM Oficina Sans Soucí </v>
      </c>
      <c r="D69" s="168" t="s">
        <v>2433</v>
      </c>
      <c r="E69" s="148">
        <v>3335969729</v>
      </c>
    </row>
    <row r="70" spans="1:5" ht="18.75" customHeight="1" x14ac:dyDescent="0.25">
      <c r="A70" s="173" t="str">
        <f>VLOOKUP(B70,'[1]LISTADO ATM'!$A$2:$C$822,3,0)</f>
        <v>NORTE</v>
      </c>
      <c r="B70" s="153">
        <v>142</v>
      </c>
      <c r="C70" s="148" t="str">
        <f>VLOOKUP(B70,'[1]LISTADO ATM'!$A$2:$B$822,2,0)</f>
        <v xml:space="preserve">ATM Centro de Caja Galerías Bonao </v>
      </c>
      <c r="D70" s="168" t="s">
        <v>2433</v>
      </c>
      <c r="E70" s="148">
        <v>3335969999</v>
      </c>
    </row>
    <row r="71" spans="1:5" ht="18" x14ac:dyDescent="0.25">
      <c r="A71" s="173" t="str">
        <f>VLOOKUP(B71,'[1]LISTADO ATM'!$A$2:$C$822,3,0)</f>
        <v>ESTE</v>
      </c>
      <c r="B71" s="153">
        <v>268</v>
      </c>
      <c r="C71" s="148" t="str">
        <f>VLOOKUP(B71,'[1]LISTADO ATM'!$A$2:$B$822,2,0)</f>
        <v xml:space="preserve">ATM Autobanco La Altagracia (Higuey) </v>
      </c>
      <c r="D71" s="168" t="s">
        <v>2433</v>
      </c>
      <c r="E71" s="148">
        <v>3335970016</v>
      </c>
    </row>
    <row r="72" spans="1:5" ht="18.75" customHeight="1" x14ac:dyDescent="0.25">
      <c r="A72" s="173" t="str">
        <f>VLOOKUP(B72,'[1]LISTADO ATM'!$A$2:$C$822,3,0)</f>
        <v>DISTRITO NACIONAL</v>
      </c>
      <c r="B72" s="153">
        <v>697</v>
      </c>
      <c r="C72" s="148" t="str">
        <f>VLOOKUP(B72,'[1]LISTADO ATM'!$A$2:$B$822,2,0)</f>
        <v>ATM Hipermercado Olé Ciudad Juan Bosch</v>
      </c>
      <c r="D72" s="168" t="s">
        <v>2433</v>
      </c>
      <c r="E72" s="148">
        <v>3335965814</v>
      </c>
    </row>
    <row r="73" spans="1:5" ht="18" x14ac:dyDescent="0.25">
      <c r="A73" s="173" t="str">
        <f>VLOOKUP(B73,'[1]LISTADO ATM'!$A$2:$C$822,3,0)</f>
        <v>DISTRITO NACIONAL</v>
      </c>
      <c r="B73" s="153">
        <v>887</v>
      </c>
      <c r="C73" s="148" t="str">
        <f>VLOOKUP(B73,'[1]LISTADO ATM'!$A$2:$B$822,2,0)</f>
        <v>ATM S/M Bravo Los Proceres</v>
      </c>
      <c r="D73" s="168" t="s">
        <v>2433</v>
      </c>
      <c r="E73" s="148" t="s">
        <v>2622</v>
      </c>
    </row>
    <row r="74" spans="1:5" ht="18" x14ac:dyDescent="0.25">
      <c r="A74" s="173" t="str">
        <f>VLOOKUP(B74,'[1]LISTADO ATM'!$A$2:$C$822,3,0)</f>
        <v>ESTE</v>
      </c>
      <c r="B74" s="153">
        <v>104</v>
      </c>
      <c r="C74" s="148" t="str">
        <f>VLOOKUP(B74,'[1]LISTADO ATM'!$A$2:$B$822,2,0)</f>
        <v xml:space="preserve">ATM Jumbo Higuey </v>
      </c>
      <c r="D74" s="168" t="s">
        <v>2433</v>
      </c>
      <c r="E74" s="148" t="s">
        <v>2623</v>
      </c>
    </row>
    <row r="75" spans="1:5" ht="18" x14ac:dyDescent="0.25">
      <c r="A75" s="173" t="str">
        <f>VLOOKUP(B75,'[1]LISTADO ATM'!$A$2:$C$822,3,0)</f>
        <v>DISTRITO NACIONAL</v>
      </c>
      <c r="B75" s="153">
        <v>563</v>
      </c>
      <c r="C75" s="148" t="str">
        <f>VLOOKUP(B75,'[1]LISTADO ATM'!$A$2:$B$822,2,0)</f>
        <v xml:space="preserve">ATM Base Aérea San Isidro </v>
      </c>
      <c r="D75" s="168" t="s">
        <v>2433</v>
      </c>
      <c r="E75" s="148" t="s">
        <v>2624</v>
      </c>
    </row>
    <row r="76" spans="1:5" ht="18.75" customHeight="1" x14ac:dyDescent="0.25">
      <c r="A76" s="173" t="str">
        <f>VLOOKUP(B76,'[1]LISTADO ATM'!$A$2:$C$822,3,0)</f>
        <v>SUR</v>
      </c>
      <c r="B76" s="153">
        <v>764</v>
      </c>
      <c r="C76" s="148" t="str">
        <f>VLOOKUP(B76,'[1]LISTADO ATM'!$A$2:$B$822,2,0)</f>
        <v xml:space="preserve">ATM Oficina Elías Piña </v>
      </c>
      <c r="D76" s="168" t="s">
        <v>2433</v>
      </c>
      <c r="E76" s="148">
        <v>3335970165</v>
      </c>
    </row>
    <row r="77" spans="1:5" ht="18" customHeight="1" x14ac:dyDescent="0.25">
      <c r="A77" s="173" t="str">
        <f>VLOOKUP(B77,'[1]LISTADO ATM'!$A$2:$C$822,3,0)</f>
        <v>ESTE</v>
      </c>
      <c r="B77" s="153">
        <v>613</v>
      </c>
      <c r="C77" s="148" t="str">
        <f>VLOOKUP(B77,'[1]LISTADO ATM'!$A$2:$B$822,2,0)</f>
        <v xml:space="preserve">ATM Almacenes Zaglul (La Altagracia) </v>
      </c>
      <c r="D77" s="168" t="s">
        <v>2433</v>
      </c>
      <c r="E77" s="148">
        <v>3335970167</v>
      </c>
    </row>
    <row r="78" spans="1:5" s="116" customFormat="1" ht="18" x14ac:dyDescent="0.25">
      <c r="A78" s="173" t="str">
        <f>VLOOKUP(B78,'[1]LISTADO ATM'!$A$2:$C$822,3,0)</f>
        <v>SUR</v>
      </c>
      <c r="B78" s="153">
        <v>750</v>
      </c>
      <c r="C78" s="148" t="str">
        <f>VLOOKUP(B78,'[1]LISTADO ATM'!$A$2:$B$822,2,0)</f>
        <v xml:space="preserve">ATM UNP Duvergé </v>
      </c>
      <c r="D78" s="168" t="s">
        <v>2433</v>
      </c>
      <c r="E78" s="148">
        <v>3335970025</v>
      </c>
    </row>
    <row r="79" spans="1:5" s="116" customFormat="1" ht="18.75" customHeight="1" x14ac:dyDescent="0.25">
      <c r="A79" s="173" t="str">
        <f>VLOOKUP(B79,'[1]LISTADO ATM'!$A$2:$C$822,3,0)</f>
        <v>SUR</v>
      </c>
      <c r="B79" s="153">
        <v>615</v>
      </c>
      <c r="C79" s="148" t="str">
        <f>VLOOKUP(B79,'[1]LISTADO ATM'!$A$2:$B$822,2,0)</f>
        <v xml:space="preserve">ATM Estación Sunix Cabral (Barahona) </v>
      </c>
      <c r="D79" s="168" t="s">
        <v>2433</v>
      </c>
      <c r="E79" s="148">
        <v>3335970185</v>
      </c>
    </row>
    <row r="80" spans="1:5" s="116" customFormat="1" ht="18" x14ac:dyDescent="0.25">
      <c r="A80" s="173" t="str">
        <f>VLOOKUP(B80,'[1]LISTADO ATM'!$A$2:$C$822,3,0)</f>
        <v>SUR</v>
      </c>
      <c r="B80" s="153">
        <v>45</v>
      </c>
      <c r="C80" s="148" t="str">
        <f>VLOOKUP(B80,'[1]LISTADO ATM'!$A$2:$B$822,2,0)</f>
        <v xml:space="preserve">ATM Oficina Tamayo </v>
      </c>
      <c r="D80" s="168" t="s">
        <v>2433</v>
      </c>
      <c r="E80" s="148">
        <v>3335970188</v>
      </c>
    </row>
    <row r="81" spans="1:5" ht="18" x14ac:dyDescent="0.25">
      <c r="A81" s="173" t="str">
        <f>VLOOKUP(B81,'[1]LISTADO ATM'!$A$2:$C$822,3,0)</f>
        <v>NORTE</v>
      </c>
      <c r="B81" s="153">
        <v>632</v>
      </c>
      <c r="C81" s="148" t="str">
        <f>VLOOKUP(B81,'[1]LISTADO ATM'!$A$2:$B$822,2,0)</f>
        <v xml:space="preserve">ATM Autobanco Gurabo </v>
      </c>
      <c r="D81" s="168" t="s">
        <v>2433</v>
      </c>
      <c r="E81" s="148">
        <v>3335970189</v>
      </c>
    </row>
    <row r="82" spans="1:5" ht="18" x14ac:dyDescent="0.25">
      <c r="A82" s="173" t="str">
        <f>VLOOKUP(B82,'[1]LISTADO ATM'!$A$2:$C$822,3,0)</f>
        <v>SUR</v>
      </c>
      <c r="B82" s="153">
        <v>584</v>
      </c>
      <c r="C82" s="148" t="str">
        <f>VLOOKUP(B82,'[1]LISTADO ATM'!$A$2:$B$822,2,0)</f>
        <v xml:space="preserve">ATM Oficina San Cristóbal I </v>
      </c>
      <c r="D82" s="168" t="s">
        <v>2433</v>
      </c>
      <c r="E82" s="148">
        <v>3335970249</v>
      </c>
    </row>
    <row r="83" spans="1:5" ht="18" customHeight="1" x14ac:dyDescent="0.25">
      <c r="A83" s="173" t="str">
        <f>VLOOKUP(B83,'[1]LISTADO ATM'!$A$2:$C$822,3,0)</f>
        <v>DISTRITO NACIONAL</v>
      </c>
      <c r="B83" s="153">
        <v>29</v>
      </c>
      <c r="C83" s="148" t="str">
        <f>VLOOKUP(B83,'[1]LISTADO ATM'!$A$2:$B$822,2,0)</f>
        <v xml:space="preserve">ATM AFP </v>
      </c>
      <c r="D83" s="168" t="s">
        <v>2433</v>
      </c>
      <c r="E83" s="148">
        <v>3335970290</v>
      </c>
    </row>
    <row r="84" spans="1:5" ht="18" x14ac:dyDescent="0.25">
      <c r="A84" s="173" t="str">
        <f>VLOOKUP(B84,'[1]LISTADO ATM'!$A$2:$C$822,3,0)</f>
        <v>ESTE</v>
      </c>
      <c r="B84" s="153">
        <v>772</v>
      </c>
      <c r="C84" s="148" t="str">
        <f>VLOOKUP(B84,'[1]LISTADO ATM'!$A$2:$B$822,2,0)</f>
        <v xml:space="preserve">ATM UNP Yamasá </v>
      </c>
      <c r="D84" s="168" t="s">
        <v>2433</v>
      </c>
      <c r="E84" s="148">
        <v>3335970292</v>
      </c>
    </row>
    <row r="85" spans="1:5" ht="18" x14ac:dyDescent="0.25">
      <c r="A85" s="173" t="str">
        <f>VLOOKUP(B85,'[1]LISTADO ATM'!$A$2:$C$822,3,0)</f>
        <v>SUR</v>
      </c>
      <c r="B85" s="153">
        <v>403</v>
      </c>
      <c r="C85" s="148" t="str">
        <f>VLOOKUP(B85,'[1]LISTADO ATM'!$A$2:$B$822,2,0)</f>
        <v xml:space="preserve">ATM Oficina Vicente Noble </v>
      </c>
      <c r="D85" s="168" t="s">
        <v>2433</v>
      </c>
      <c r="E85" s="148">
        <v>3335970297</v>
      </c>
    </row>
    <row r="86" spans="1:5" ht="18.75" customHeight="1" x14ac:dyDescent="0.25">
      <c r="A86" s="173" t="str">
        <f>VLOOKUP(B86,'[1]LISTADO ATM'!$A$2:$C$822,3,0)</f>
        <v>DISTRITO NACIONAL</v>
      </c>
      <c r="B86" s="153">
        <v>363</v>
      </c>
      <c r="C86" s="148" t="str">
        <f>VLOOKUP(B86,'[1]LISTADO ATM'!$A$2:$B$822,2,0)</f>
        <v>ATM S/M Bravo Villa Mella</v>
      </c>
      <c r="D86" s="168" t="s">
        <v>2433</v>
      </c>
      <c r="E86" s="148">
        <v>3335970334</v>
      </c>
    </row>
    <row r="87" spans="1:5" ht="18" x14ac:dyDescent="0.25">
      <c r="A87" s="173" t="e">
        <f>VLOOKUP(B87,'[1]LISTADO ATM'!$A$2:$C$822,3,0)</f>
        <v>#N/A</v>
      </c>
      <c r="B87" s="153"/>
      <c r="C87" s="148" t="e">
        <f>VLOOKUP(B87,'[1]LISTADO ATM'!$A$2:$B$822,2,0)</f>
        <v>#N/A</v>
      </c>
      <c r="D87" s="171"/>
      <c r="E87" s="148"/>
    </row>
    <row r="88" spans="1:5" ht="18" x14ac:dyDescent="0.25">
      <c r="A88" s="173" t="e">
        <f>VLOOKUP(B88,'[1]LISTADO ATM'!$A$2:$C$822,3,0)</f>
        <v>#N/A</v>
      </c>
      <c r="B88" s="153"/>
      <c r="C88" s="148" t="e">
        <f>VLOOKUP(B88,'[1]LISTADO ATM'!$A$2:$B$822,2,0)</f>
        <v>#N/A</v>
      </c>
      <c r="D88" s="171"/>
      <c r="E88" s="148"/>
    </row>
    <row r="89" spans="1:5" ht="18.75" customHeight="1" x14ac:dyDescent="0.25">
      <c r="A89" s="173" t="e">
        <f>VLOOKUP(B89,'[1]LISTADO ATM'!$A$2:$C$822,3,0)</f>
        <v>#N/A</v>
      </c>
      <c r="B89" s="153"/>
      <c r="C89" s="148" t="e">
        <f>VLOOKUP(B89,'[1]LISTADO ATM'!$A$2:$B$822,2,0)</f>
        <v>#N/A</v>
      </c>
      <c r="D89" s="171"/>
      <c r="E89" s="148"/>
    </row>
    <row r="90" spans="1:5" ht="18.75" customHeight="1" thickBot="1" x14ac:dyDescent="0.3">
      <c r="A90" s="149"/>
      <c r="B90" s="165">
        <f>COUNT(B40:B86)</f>
        <v>47</v>
      </c>
      <c r="C90" s="143"/>
      <c r="D90" s="143"/>
      <c r="E90" s="143"/>
    </row>
    <row r="91" spans="1:5" ht="15.75" thickBot="1" x14ac:dyDescent="0.3">
      <c r="A91" s="131"/>
      <c r="B91" s="155"/>
      <c r="C91" s="131"/>
      <c r="D91" s="131"/>
      <c r="E91" s="136"/>
    </row>
    <row r="92" spans="1:5" ht="18.75" thickBot="1" x14ac:dyDescent="0.3">
      <c r="A92" s="194" t="s">
        <v>2606</v>
      </c>
      <c r="B92" s="195"/>
      <c r="C92" s="195"/>
      <c r="D92" s="195"/>
      <c r="E92" s="196"/>
    </row>
    <row r="93" spans="1:5" ht="18.75" customHeight="1" x14ac:dyDescent="0.25">
      <c r="A93" s="133" t="s">
        <v>15</v>
      </c>
      <c r="B93" s="133" t="s">
        <v>2412</v>
      </c>
      <c r="C93" s="133" t="s">
        <v>46</v>
      </c>
      <c r="D93" s="133" t="s">
        <v>2415</v>
      </c>
      <c r="E93" s="141" t="s">
        <v>2413</v>
      </c>
    </row>
    <row r="94" spans="1:5" ht="18" x14ac:dyDescent="0.25">
      <c r="A94" s="147" t="str">
        <f>VLOOKUP(B94,'[1]LISTADO ATM'!$A$2:$C$822,3,0)</f>
        <v>DISTRITO NACIONAL</v>
      </c>
      <c r="B94" s="152">
        <v>927</v>
      </c>
      <c r="C94" s="148" t="str">
        <f>VLOOKUP(B94,'[1]LISTADO ATM'!$A$2:$B$822,2,0)</f>
        <v>ATM S/M Bravo La Esperilla</v>
      </c>
      <c r="D94" s="147" t="s">
        <v>2475</v>
      </c>
      <c r="E94" s="163">
        <v>3335967755</v>
      </c>
    </row>
    <row r="95" spans="1:5" ht="18" customHeight="1" x14ac:dyDescent="0.25">
      <c r="A95" s="147" t="str">
        <f>VLOOKUP(B95,'[1]LISTADO ATM'!$A$2:$C$822,3,0)</f>
        <v>DISTRITO NACIONAL</v>
      </c>
      <c r="B95" s="152">
        <v>559</v>
      </c>
      <c r="C95" s="148" t="str">
        <f>VLOOKUP(B95,'[1]LISTADO ATM'!$A$2:$B$822,2,0)</f>
        <v xml:space="preserve">ATM UNP Metro I </v>
      </c>
      <c r="D95" s="147" t="s">
        <v>2475</v>
      </c>
      <c r="E95" s="163">
        <v>3335968272</v>
      </c>
    </row>
    <row r="96" spans="1:5" ht="18" x14ac:dyDescent="0.25">
      <c r="A96" s="147" t="str">
        <f>VLOOKUP(B96,'[1]LISTADO ATM'!$A$2:$C$822,3,0)</f>
        <v>SUR</v>
      </c>
      <c r="B96" s="152">
        <v>825</v>
      </c>
      <c r="C96" s="148" t="str">
        <f>VLOOKUP(B96,'[1]LISTADO ATM'!$A$2:$B$822,2,0)</f>
        <v xml:space="preserve">ATM Estacion Eco Cibeles (Las Matas de Farfán) </v>
      </c>
      <c r="D96" s="147" t="s">
        <v>2475</v>
      </c>
      <c r="E96" s="163">
        <v>3335966112</v>
      </c>
    </row>
    <row r="97" spans="1:5" ht="18" x14ac:dyDescent="0.25">
      <c r="A97" s="158" t="str">
        <f>VLOOKUP(B97,'[1]LISTADO ATM'!$A$2:$C$822,3,0)</f>
        <v>SUR</v>
      </c>
      <c r="B97" s="152">
        <v>766</v>
      </c>
      <c r="C97" s="159" t="str">
        <f>VLOOKUP(B97,'[1]LISTADO ATM'!$A$2:$B$822,2,0)</f>
        <v xml:space="preserve">ATM Oficina Azua II </v>
      </c>
      <c r="D97" s="147" t="s">
        <v>2475</v>
      </c>
      <c r="E97" s="148">
        <v>3335969346</v>
      </c>
    </row>
    <row r="98" spans="1:5" ht="18.75" customHeight="1" x14ac:dyDescent="0.25">
      <c r="A98" s="158" t="str">
        <f>VLOOKUP(B98,'[1]LISTADO ATM'!$A$2:$C$822,3,0)</f>
        <v>SUR</v>
      </c>
      <c r="B98" s="152">
        <v>537</v>
      </c>
      <c r="C98" s="159" t="str">
        <f>VLOOKUP(B98,'[1]LISTADO ATM'!$A$2:$B$822,2,0)</f>
        <v xml:space="preserve">ATM Estación Texaco Enriquillo (Barahona) </v>
      </c>
      <c r="D98" s="147" t="s">
        <v>2475</v>
      </c>
      <c r="E98" s="163">
        <v>3335969370</v>
      </c>
    </row>
    <row r="99" spans="1:5" ht="18.75" customHeight="1" x14ac:dyDescent="0.25">
      <c r="A99" s="147" t="str">
        <f>VLOOKUP(B99,'[1]LISTADO ATM'!$A$2:$C$822,3,0)</f>
        <v>ESTE</v>
      </c>
      <c r="B99" s="152">
        <v>368</v>
      </c>
      <c r="C99" s="148" t="str">
        <f>VLOOKUP(B99,'[1]LISTADO ATM'!$A$2:$B$822,2,0)</f>
        <v>ATM Ayuntamiento Peralvillo</v>
      </c>
      <c r="D99" s="147" t="s">
        <v>2475</v>
      </c>
      <c r="E99" s="163">
        <v>3335965999</v>
      </c>
    </row>
    <row r="100" spans="1:5" ht="18" x14ac:dyDescent="0.25">
      <c r="A100" s="147" t="str">
        <f>VLOOKUP(B100,'[1]LISTADO ATM'!$A$2:$C$822,3,0)</f>
        <v>DISTRITO NACIONAL</v>
      </c>
      <c r="B100" s="152">
        <v>696</v>
      </c>
      <c r="C100" s="148" t="str">
        <f>VLOOKUP(B100,'[1]LISTADO ATM'!$A$2:$B$822,2,0)</f>
        <v>ATM Olé Jacobo Majluta</v>
      </c>
      <c r="D100" s="147" t="s">
        <v>2475</v>
      </c>
      <c r="E100" s="163">
        <v>3335969332</v>
      </c>
    </row>
    <row r="101" spans="1:5" ht="18" x14ac:dyDescent="0.25">
      <c r="A101" s="147" t="str">
        <f>VLOOKUP(B101,'[1]LISTADO ATM'!$A$2:$C$822,3,0)</f>
        <v>NORTE</v>
      </c>
      <c r="B101" s="152">
        <v>413</v>
      </c>
      <c r="C101" s="148" t="str">
        <f>VLOOKUP(B101,'[1]LISTADO ATM'!$A$2:$B$822,2,0)</f>
        <v xml:space="preserve">ATM UNP Las Galeras Samaná </v>
      </c>
      <c r="D101" s="147" t="s">
        <v>2475</v>
      </c>
      <c r="E101" s="163" t="s">
        <v>2608</v>
      </c>
    </row>
    <row r="102" spans="1:5" ht="18.75" customHeight="1" x14ac:dyDescent="0.25">
      <c r="A102" s="147" t="str">
        <f>VLOOKUP(B102,'[1]LISTADO ATM'!$A$2:$C$822,3,0)</f>
        <v>ESTE</v>
      </c>
      <c r="B102" s="152">
        <v>345</v>
      </c>
      <c r="C102" s="148" t="str">
        <f>VLOOKUP(B102,'[1]LISTADO ATM'!$A$2:$B$822,2,0)</f>
        <v>ATM Ofic. Yamasa II</v>
      </c>
      <c r="D102" s="147" t="s">
        <v>2475</v>
      </c>
      <c r="E102" s="163">
        <v>3335970030</v>
      </c>
    </row>
    <row r="103" spans="1:5" ht="18" x14ac:dyDescent="0.25">
      <c r="A103" s="147" t="str">
        <f>VLOOKUP(B103,'[1]LISTADO ATM'!$A$2:$C$822,3,0)</f>
        <v>DISTRITO NACIONAL</v>
      </c>
      <c r="B103" s="152">
        <v>745</v>
      </c>
      <c r="C103" s="148" t="str">
        <f>VLOOKUP(B103,'[1]LISTADO ATM'!$A$2:$B$822,2,0)</f>
        <v xml:space="preserve">ATM Oficina Ave. Duarte </v>
      </c>
      <c r="D103" s="147" t="s">
        <v>2475</v>
      </c>
      <c r="E103" s="163">
        <v>3335969509</v>
      </c>
    </row>
    <row r="104" spans="1:5" ht="18" x14ac:dyDescent="0.25">
      <c r="A104" s="147" t="e">
        <f>VLOOKUP(B104,'[1]LISTADO ATM'!$A$2:$C$822,3,0)</f>
        <v>#N/A</v>
      </c>
      <c r="B104" s="152"/>
      <c r="C104" s="148" t="e">
        <f>VLOOKUP(B104,'[1]LISTADO ATM'!$A$2:$B$822,2,0)</f>
        <v>#N/A</v>
      </c>
      <c r="D104" s="174"/>
      <c r="E104" s="163"/>
    </row>
    <row r="105" spans="1:5" ht="18.75" customHeight="1" x14ac:dyDescent="0.25">
      <c r="A105" s="147" t="e">
        <f>VLOOKUP(B105,'[1]LISTADO ATM'!$A$2:$C$822,3,0)</f>
        <v>#N/A</v>
      </c>
      <c r="B105" s="152"/>
      <c r="C105" s="148" t="e">
        <f>VLOOKUP(B105,'[1]LISTADO ATM'!$A$2:$B$822,2,0)</f>
        <v>#N/A</v>
      </c>
      <c r="D105" s="174"/>
      <c r="E105" s="163"/>
    </row>
    <row r="106" spans="1:5" ht="18" x14ac:dyDescent="0.25">
      <c r="A106" s="147" t="e">
        <f>VLOOKUP(B106,'[1]LISTADO ATM'!$A$2:$C$822,3,0)</f>
        <v>#N/A</v>
      </c>
      <c r="B106" s="152"/>
      <c r="C106" s="148" t="e">
        <f>VLOOKUP(B106,'[1]LISTADO ATM'!$A$2:$B$822,2,0)</f>
        <v>#N/A</v>
      </c>
      <c r="D106" s="174"/>
      <c r="E106" s="163"/>
    </row>
    <row r="107" spans="1:5" ht="18" x14ac:dyDescent="0.25">
      <c r="A107" s="147" t="e">
        <f>VLOOKUP(B107,'[1]LISTADO ATM'!$A$2:$C$822,3,0)</f>
        <v>#N/A</v>
      </c>
      <c r="B107" s="152"/>
      <c r="C107" s="148" t="e">
        <f>VLOOKUP(B107,'[1]LISTADO ATM'!$A$2:$B$822,2,0)</f>
        <v>#N/A</v>
      </c>
      <c r="D107" s="174"/>
      <c r="E107" s="163"/>
    </row>
    <row r="108" spans="1:5" ht="18.75" thickBot="1" x14ac:dyDescent="0.3">
      <c r="A108" s="149" t="s">
        <v>2468</v>
      </c>
      <c r="B108" s="165">
        <f>COUNT(B94:B103)</f>
        <v>10</v>
      </c>
      <c r="C108" s="143"/>
      <c r="D108" s="143"/>
      <c r="E108" s="143"/>
    </row>
    <row r="109" spans="1:5" ht="15.75" thickBot="1" x14ac:dyDescent="0.3">
      <c r="A109" s="131"/>
      <c r="B109" s="155"/>
      <c r="C109" s="131"/>
      <c r="D109" s="131"/>
      <c r="E109" s="136"/>
    </row>
    <row r="110" spans="1:5" ht="18" x14ac:dyDescent="0.25">
      <c r="A110" s="213" t="s">
        <v>2598</v>
      </c>
      <c r="B110" s="214"/>
      <c r="C110" s="214"/>
      <c r="D110" s="214"/>
      <c r="E110" s="215"/>
    </row>
    <row r="111" spans="1:5" ht="18" x14ac:dyDescent="0.25">
      <c r="A111" s="133" t="s">
        <v>15</v>
      </c>
      <c r="B111" s="133" t="s">
        <v>2412</v>
      </c>
      <c r="C111" s="135" t="s">
        <v>46</v>
      </c>
      <c r="D111" s="145" t="s">
        <v>2415</v>
      </c>
      <c r="E111" s="141" t="s">
        <v>2413</v>
      </c>
    </row>
    <row r="112" spans="1:5" ht="18" x14ac:dyDescent="0.25">
      <c r="A112" s="146" t="str">
        <f>VLOOKUP(B112,'[1]LISTADO ATM'!$A$2:$C$822,3,0)</f>
        <v>DISTRITO NACIONAL</v>
      </c>
      <c r="B112" s="153">
        <v>113</v>
      </c>
      <c r="C112" s="148" t="str">
        <f>VLOOKUP(B112,'[1]LISTADO ATM'!$A$2:$B$822,2,0)</f>
        <v xml:space="preserve">ATM Autoservicio Atalaya del Mar </v>
      </c>
      <c r="D112" s="153" t="s">
        <v>2556</v>
      </c>
      <c r="E112" s="163">
        <v>3335969353</v>
      </c>
    </row>
    <row r="113" spans="1:5" ht="18" x14ac:dyDescent="0.25">
      <c r="A113" s="146" t="str">
        <f>VLOOKUP(B113,'[1]LISTADO ATM'!$A$2:$C$822,3,0)</f>
        <v>DISTRITO NACIONAL</v>
      </c>
      <c r="B113" s="152">
        <v>162</v>
      </c>
      <c r="C113" s="148" t="str">
        <f>VLOOKUP(B113,'[1]LISTADO ATM'!$A$2:$B$822,2,0)</f>
        <v xml:space="preserve">ATM Oficina Tiradentes I </v>
      </c>
      <c r="D113" s="153" t="s">
        <v>2556</v>
      </c>
      <c r="E113" s="163">
        <v>3335969253</v>
      </c>
    </row>
    <row r="114" spans="1:5" ht="18" x14ac:dyDescent="0.25">
      <c r="A114" s="146" t="str">
        <f>VLOOKUP(B114,'[1]LISTADO ATM'!$A$2:$C$822,3,0)</f>
        <v>DISTRITO NACIONAL</v>
      </c>
      <c r="B114" s="152">
        <v>979</v>
      </c>
      <c r="C114" s="148" t="str">
        <f>VLOOKUP(B114,'[1]LISTADO ATM'!$A$2:$B$822,2,0)</f>
        <v xml:space="preserve">ATM Oficina Luperón I </v>
      </c>
      <c r="D114" s="153" t="s">
        <v>2556</v>
      </c>
      <c r="E114" s="163">
        <v>3335969767</v>
      </c>
    </row>
    <row r="115" spans="1:5" ht="18" x14ac:dyDescent="0.25">
      <c r="A115" s="146" t="str">
        <f>VLOOKUP(B115,'[1]LISTADO ATM'!$A$2:$C$822,3,0)</f>
        <v>ESTE</v>
      </c>
      <c r="B115" s="152">
        <v>330</v>
      </c>
      <c r="C115" s="148" t="str">
        <f>VLOOKUP(B115,'[1]LISTADO ATM'!$A$2:$B$822,2,0)</f>
        <v xml:space="preserve">ATM Oficina Boulevard (Higuey) </v>
      </c>
      <c r="D115" s="175" t="s">
        <v>2618</v>
      </c>
      <c r="E115" s="163" t="s">
        <v>2625</v>
      </c>
    </row>
    <row r="116" spans="1:5" ht="18" x14ac:dyDescent="0.25">
      <c r="A116" s="146" t="str">
        <f>VLOOKUP(B116,'[1]LISTADO ATM'!$A$2:$C$822,3,0)</f>
        <v>DISTRITO NACIONAL</v>
      </c>
      <c r="B116" s="152">
        <v>312</v>
      </c>
      <c r="C116" s="148" t="str">
        <f>VLOOKUP(B116,'[1]LISTADO ATM'!$A$2:$B$822,2,0)</f>
        <v xml:space="preserve">ATM Oficina Tiradentes II (Naco) </v>
      </c>
      <c r="D116" s="175" t="s">
        <v>2618</v>
      </c>
      <c r="E116" s="163" t="s">
        <v>2626</v>
      </c>
    </row>
    <row r="117" spans="1:5" ht="18" x14ac:dyDescent="0.25">
      <c r="A117" s="146" t="str">
        <f>VLOOKUP(B117,'[1]LISTADO ATM'!$A$2:$C$822,3,0)</f>
        <v>DISTRITO NACIONAL</v>
      </c>
      <c r="B117" s="152">
        <v>976</v>
      </c>
      <c r="C117" s="148" t="str">
        <f>VLOOKUP(B117,'[1]LISTADO ATM'!$A$2:$B$822,2,0)</f>
        <v xml:space="preserve">ATM Oficina Diamond Plaza I </v>
      </c>
      <c r="D117" s="175" t="s">
        <v>2618</v>
      </c>
      <c r="E117" s="163">
        <v>3335970100</v>
      </c>
    </row>
    <row r="118" spans="1:5" ht="18" x14ac:dyDescent="0.25">
      <c r="A118" s="146" t="str">
        <f>VLOOKUP(B118,'[1]LISTADO ATM'!$A$2:$C$822,3,0)</f>
        <v>DISTRITO NACIONAL</v>
      </c>
      <c r="B118" s="152">
        <v>946</v>
      </c>
      <c r="C118" s="148" t="str">
        <f>VLOOKUP(B118,'[1]LISTADO ATM'!$A$2:$B$822,2,0)</f>
        <v xml:space="preserve">ATM Oficina Núñez de Cáceres I </v>
      </c>
      <c r="D118" s="175" t="s">
        <v>2618</v>
      </c>
      <c r="E118" s="163" t="s">
        <v>2627</v>
      </c>
    </row>
    <row r="119" spans="1:5" ht="18" x14ac:dyDescent="0.25">
      <c r="A119" s="147"/>
      <c r="B119" s="152"/>
      <c r="C119" s="163"/>
      <c r="D119" s="176"/>
      <c r="E119" s="163"/>
    </row>
    <row r="120" spans="1:5" ht="18" x14ac:dyDescent="0.25">
      <c r="A120" s="147"/>
      <c r="B120" s="152"/>
      <c r="C120" s="163"/>
      <c r="D120" s="176"/>
      <c r="E120" s="163"/>
    </row>
    <row r="121" spans="1:5" ht="18" x14ac:dyDescent="0.25">
      <c r="A121" s="147"/>
      <c r="B121" s="152"/>
      <c r="C121" s="163"/>
      <c r="D121" s="176"/>
      <c r="E121" s="163"/>
    </row>
    <row r="122" spans="1:5" ht="18.75" thickBot="1" x14ac:dyDescent="0.3">
      <c r="A122" s="149" t="s">
        <v>2468</v>
      </c>
      <c r="B122" s="165">
        <f>COUNT(B112:B118)</f>
        <v>7</v>
      </c>
      <c r="C122" s="143"/>
      <c r="D122" s="143"/>
      <c r="E122" s="143"/>
    </row>
    <row r="123" spans="1:5" ht="15.75" thickBot="1" x14ac:dyDescent="0.3">
      <c r="A123" s="131"/>
      <c r="B123" s="155"/>
      <c r="C123" s="131"/>
      <c r="D123" s="131"/>
      <c r="E123" s="136"/>
    </row>
    <row r="124" spans="1:5" ht="18.75" thickBot="1" x14ac:dyDescent="0.3">
      <c r="A124" s="192" t="s">
        <v>2470</v>
      </c>
      <c r="B124" s="193"/>
      <c r="C124" s="131" t="s">
        <v>2409</v>
      </c>
      <c r="D124" s="136"/>
      <c r="E124" s="136"/>
    </row>
    <row r="125" spans="1:5" ht="18.75" thickBot="1" x14ac:dyDescent="0.3">
      <c r="A125" s="150">
        <f>+B90+B108+B122</f>
        <v>64</v>
      </c>
      <c r="B125" s="156"/>
      <c r="C125" s="131"/>
      <c r="D125" s="131"/>
      <c r="E125" s="131"/>
    </row>
    <row r="126" spans="1:5" ht="15.75" thickBot="1" x14ac:dyDescent="0.3">
      <c r="A126" s="131"/>
      <c r="B126" s="155"/>
      <c r="C126" s="131"/>
      <c r="D126" s="131"/>
      <c r="E126" s="136"/>
    </row>
    <row r="127" spans="1:5" ht="18.75" thickBot="1" x14ac:dyDescent="0.3">
      <c r="A127" s="194" t="s">
        <v>2471</v>
      </c>
      <c r="B127" s="195"/>
      <c r="C127" s="195"/>
      <c r="D127" s="195"/>
      <c r="E127" s="196"/>
    </row>
    <row r="128" spans="1:5" ht="18" x14ac:dyDescent="0.25">
      <c r="A128" s="137" t="s">
        <v>15</v>
      </c>
      <c r="B128" s="141" t="s">
        <v>2412</v>
      </c>
      <c r="C128" s="135" t="s">
        <v>46</v>
      </c>
      <c r="D128" s="197" t="s">
        <v>2415</v>
      </c>
      <c r="E128" s="198"/>
    </row>
    <row r="129" spans="1:5" ht="18" x14ac:dyDescent="0.25">
      <c r="A129" s="158" t="str">
        <f>VLOOKUP(B129,'[1]LISTADO ATM'!$A$2:$C$822,3,0)</f>
        <v>ESTE</v>
      </c>
      <c r="B129" s="152">
        <v>117</v>
      </c>
      <c r="C129" s="147" t="str">
        <f>VLOOKUP(B129,'[1]LISTADO ATM'!$A$2:$B$822,2,0)</f>
        <v xml:space="preserve">ATM Oficina El Seybo </v>
      </c>
      <c r="D129" s="190" t="s">
        <v>2578</v>
      </c>
      <c r="E129" s="191"/>
    </row>
    <row r="130" spans="1:5" ht="18" x14ac:dyDescent="0.25">
      <c r="A130" s="158" t="str">
        <f>VLOOKUP(B130,'[1]LISTADO ATM'!$A$2:$C$822,3,0)</f>
        <v>NORTE</v>
      </c>
      <c r="B130" s="152">
        <v>306</v>
      </c>
      <c r="C130" s="147" t="str">
        <f>VLOOKUP(B130,'[1]LISTADO ATM'!$A$2:$B$822,2,0)</f>
        <v>ATM Hospital Dr. Toribio</v>
      </c>
      <c r="D130" s="190" t="s">
        <v>2578</v>
      </c>
      <c r="E130" s="191"/>
    </row>
    <row r="131" spans="1:5" ht="18" x14ac:dyDescent="0.25">
      <c r="A131" s="158" t="str">
        <f>VLOOKUP(B131,'[1]LISTADO ATM'!$A$2:$C$822,3,0)</f>
        <v>DISTRITO NACIONAL</v>
      </c>
      <c r="B131" s="152">
        <v>382</v>
      </c>
      <c r="C131" s="147" t="str">
        <f>VLOOKUP(B131,'[1]LISTADO ATM'!$A$2:$B$822,2,0)</f>
        <v>ATM Estación del Metro María Montés</v>
      </c>
      <c r="D131" s="190" t="s">
        <v>2596</v>
      </c>
      <c r="E131" s="191"/>
    </row>
    <row r="132" spans="1:5" ht="18" x14ac:dyDescent="0.25">
      <c r="A132" s="158" t="str">
        <f>VLOOKUP(B132,'[1]LISTADO ATM'!$A$2:$C$822,3,0)</f>
        <v>DISTRITO NACIONAL</v>
      </c>
      <c r="B132" s="152">
        <v>449</v>
      </c>
      <c r="C132" s="147" t="str">
        <f>VLOOKUP(B132,'[1]LISTADO ATM'!$A$2:$B$822,2,0)</f>
        <v>ATM Autobanco Lope de Vega II</v>
      </c>
      <c r="D132" s="190" t="s">
        <v>2596</v>
      </c>
      <c r="E132" s="191"/>
    </row>
    <row r="133" spans="1:5" ht="18" x14ac:dyDescent="0.25">
      <c r="A133" s="158" t="str">
        <f>VLOOKUP(B133,'[1]LISTADO ATM'!$A$2:$C$822,3,0)</f>
        <v>DISTRITO NACIONAL</v>
      </c>
      <c r="B133" s="164">
        <v>684</v>
      </c>
      <c r="C133" s="158" t="str">
        <f>VLOOKUP(B133,'[1]LISTADO ATM'!$A$2:$B$822,2,0)</f>
        <v>ATM Estación Texaco Prolongación 27 Febrero</v>
      </c>
      <c r="D133" s="188" t="s">
        <v>2578</v>
      </c>
      <c r="E133" s="189"/>
    </row>
    <row r="134" spans="1:5" ht="18" x14ac:dyDescent="0.25">
      <c r="A134" s="158" t="str">
        <f>VLOOKUP(B134,'[1]LISTADO ATM'!$A$2:$C$822,3,0)</f>
        <v>ESTE</v>
      </c>
      <c r="B134" s="152">
        <v>608</v>
      </c>
      <c r="C134" s="158" t="str">
        <f>VLOOKUP(B134,'[1]LISTADO ATM'!$A$2:$B$822,2,0)</f>
        <v xml:space="preserve">ATM Oficina Jumbo (San Pedro) </v>
      </c>
      <c r="D134" s="188" t="s">
        <v>2578</v>
      </c>
      <c r="E134" s="189"/>
    </row>
    <row r="135" spans="1:5" ht="18" x14ac:dyDescent="0.25">
      <c r="A135" s="158" t="str">
        <f>VLOOKUP(B135,'[1]LISTADO ATM'!$A$2:$C$822,3,0)</f>
        <v>DISTRITO NACIONAL</v>
      </c>
      <c r="B135" s="152">
        <v>628</v>
      </c>
      <c r="C135" s="158" t="str">
        <f>VLOOKUP(B135,'[1]LISTADO ATM'!$A$2:$B$822,2,0)</f>
        <v xml:space="preserve">ATM Autobanco San Isidro </v>
      </c>
      <c r="D135" s="188" t="s">
        <v>2578</v>
      </c>
      <c r="E135" s="189"/>
    </row>
    <row r="136" spans="1:5" ht="18" x14ac:dyDescent="0.25">
      <c r="A136" s="158" t="str">
        <f>VLOOKUP(B136,'[1]LISTADO ATM'!$A$2:$C$822,3,0)</f>
        <v>NORTE</v>
      </c>
      <c r="B136" s="152">
        <v>944</v>
      </c>
      <c r="C136" s="158" t="str">
        <f>VLOOKUP(B136,'[1]LISTADO ATM'!$A$2:$B$822,2,0)</f>
        <v xml:space="preserve">ATM UNP Mao </v>
      </c>
      <c r="D136" s="188" t="s">
        <v>2578</v>
      </c>
      <c r="E136" s="189"/>
    </row>
    <row r="137" spans="1:5" ht="18" x14ac:dyDescent="0.25">
      <c r="A137" s="158" t="str">
        <f>VLOOKUP(B137,'[1]LISTADO ATM'!$A$2:$C$822,3,0)</f>
        <v>NORTE</v>
      </c>
      <c r="B137" s="152">
        <v>985</v>
      </c>
      <c r="C137" s="158" t="str">
        <f>VLOOKUP(B137,'[1]LISTADO ATM'!$A$2:$B$822,2,0)</f>
        <v xml:space="preserve">ATM Oficina Dajabón II </v>
      </c>
      <c r="D137" s="188" t="s">
        <v>2578</v>
      </c>
      <c r="E137" s="189"/>
    </row>
    <row r="138" spans="1:5" ht="18" x14ac:dyDescent="0.25">
      <c r="A138" s="147" t="str">
        <f>VLOOKUP(B138,'[1]LISTADO ATM'!$A$2:$C$822,3,0)</f>
        <v>SUR</v>
      </c>
      <c r="B138" s="152">
        <v>48</v>
      </c>
      <c r="C138" s="147" t="str">
        <f>VLOOKUP(B138,'[1]LISTADO ATM'!$A$2:$B$822,2,0)</f>
        <v xml:space="preserve">ATM Autoservicio Neiba I </v>
      </c>
      <c r="D138" s="187" t="s">
        <v>2578</v>
      </c>
      <c r="E138" s="187"/>
    </row>
    <row r="139" spans="1:5" ht="18" x14ac:dyDescent="0.25">
      <c r="A139" s="147" t="str">
        <f>VLOOKUP(B139,'[1]LISTADO ATM'!$A$2:$C$822,3,0)</f>
        <v>NORTE</v>
      </c>
      <c r="B139" s="152">
        <v>119</v>
      </c>
      <c r="C139" s="147" t="str">
        <f>VLOOKUP(B139,'[1]LISTADO ATM'!$A$2:$B$822,2,0)</f>
        <v>ATM Oficina La Barranquita</v>
      </c>
      <c r="D139" s="187" t="s">
        <v>2578</v>
      </c>
      <c r="E139" s="187"/>
    </row>
    <row r="140" spans="1:5" ht="18" x14ac:dyDescent="0.25">
      <c r="A140" s="147" t="str">
        <f>VLOOKUP(B140,'[1]LISTADO ATM'!$A$2:$C$822,3,0)</f>
        <v>NORTE</v>
      </c>
      <c r="B140" s="152">
        <v>140</v>
      </c>
      <c r="C140" s="147" t="str">
        <f>VLOOKUP(B140,'[1]LISTADO ATM'!$A$2:$B$822,2,0)</f>
        <v>ATM Hospital San Vicente de Paul (SFM.)</v>
      </c>
      <c r="D140" s="187" t="s">
        <v>2578</v>
      </c>
      <c r="E140" s="187"/>
    </row>
    <row r="141" spans="1:5" ht="18" x14ac:dyDescent="0.25">
      <c r="A141" s="147" t="str">
        <f>VLOOKUP(B141,'[1]LISTADO ATM'!$A$2:$C$822,3,0)</f>
        <v>NORTE</v>
      </c>
      <c r="B141" s="152">
        <v>151</v>
      </c>
      <c r="C141" s="147" t="str">
        <f>VLOOKUP(B141,'[1]LISTADO ATM'!$A$2:$B$822,2,0)</f>
        <v xml:space="preserve">ATM Oficina Nagua </v>
      </c>
      <c r="D141" s="187" t="s">
        <v>2578</v>
      </c>
      <c r="E141" s="187"/>
    </row>
    <row r="142" spans="1:5" ht="18" x14ac:dyDescent="0.25">
      <c r="A142" s="147" t="str">
        <f>VLOOKUP(B142,'[1]LISTADO ATM'!$A$2:$C$822,3,0)</f>
        <v>NORTE</v>
      </c>
      <c r="B142" s="152">
        <v>285</v>
      </c>
      <c r="C142" s="147" t="str">
        <f>VLOOKUP(B142,'[1]LISTADO ATM'!$A$2:$B$822,2,0)</f>
        <v xml:space="preserve">ATM Oficina Camino Real (Puerto Plata) </v>
      </c>
      <c r="D142" s="187" t="s">
        <v>2578</v>
      </c>
      <c r="E142" s="187"/>
    </row>
    <row r="143" spans="1:5" ht="18" x14ac:dyDescent="0.25">
      <c r="A143" s="147" t="str">
        <f>VLOOKUP(B143,'[1]LISTADO ATM'!$A$2:$C$822,3,0)</f>
        <v>NORTE</v>
      </c>
      <c r="B143" s="152">
        <v>299</v>
      </c>
      <c r="C143" s="147" t="str">
        <f>VLOOKUP(B143,'[1]LISTADO ATM'!$A$2:$B$822,2,0)</f>
        <v xml:space="preserve">ATM S/M Aprezio Cotui </v>
      </c>
      <c r="D143" s="187" t="s">
        <v>2578</v>
      </c>
      <c r="E143" s="187"/>
    </row>
    <row r="144" spans="1:5" ht="18" x14ac:dyDescent="0.25">
      <c r="A144" s="147" t="str">
        <f>VLOOKUP(B144,'[1]LISTADO ATM'!$A$2:$C$822,3,0)</f>
        <v>DISTRITO NACIONAL</v>
      </c>
      <c r="B144" s="152">
        <v>319</v>
      </c>
      <c r="C144" s="147" t="str">
        <f>VLOOKUP(B144,'[1]LISTADO ATM'!$A$2:$B$822,2,0)</f>
        <v>ATM Autobanco Lopez de Vega</v>
      </c>
      <c r="D144" s="187" t="s">
        <v>2578</v>
      </c>
      <c r="E144" s="187"/>
    </row>
    <row r="145" spans="1:5" ht="18" x14ac:dyDescent="0.25">
      <c r="A145" s="147" t="str">
        <f>VLOOKUP(B145,'[1]LISTADO ATM'!$A$2:$C$822,3,0)</f>
        <v>NORTE</v>
      </c>
      <c r="B145" s="152">
        <v>444</v>
      </c>
      <c r="C145" s="147" t="str">
        <f>VLOOKUP(B145,'[1]LISTADO ATM'!$A$2:$B$822,2,0)</f>
        <v xml:space="preserve">ATM Hospital Metropolitano de (Santiago) (HOMS) </v>
      </c>
      <c r="D145" s="187" t="s">
        <v>2578</v>
      </c>
      <c r="E145" s="187"/>
    </row>
    <row r="146" spans="1:5" ht="18" x14ac:dyDescent="0.25">
      <c r="A146" s="147" t="str">
        <f>VLOOKUP(B146,'[1]LISTADO ATM'!$A$2:$C$822,3,0)</f>
        <v>DISTRITO NACIONAL</v>
      </c>
      <c r="B146" s="152">
        <v>600</v>
      </c>
      <c r="C146" s="147" t="str">
        <f>VLOOKUP(B146,'[1]LISTADO ATM'!$A$2:$B$822,2,0)</f>
        <v>ATM S/M Bravo Hipica</v>
      </c>
      <c r="D146" s="187" t="s">
        <v>2578</v>
      </c>
      <c r="E146" s="187"/>
    </row>
    <row r="147" spans="1:5" ht="18" x14ac:dyDescent="0.25">
      <c r="A147" s="147" t="str">
        <f>VLOOKUP(B147,'[1]LISTADO ATM'!$A$2:$C$822,3,0)</f>
        <v>NORTE</v>
      </c>
      <c r="B147" s="152">
        <v>668</v>
      </c>
      <c r="C147" s="147" t="str">
        <f>VLOOKUP(B147,'[1]LISTADO ATM'!$A$2:$B$822,2,0)</f>
        <v>ATM Hospital HEMMI (Santiago)</v>
      </c>
      <c r="D147" s="187" t="s">
        <v>2578</v>
      </c>
      <c r="E147" s="187"/>
    </row>
    <row r="148" spans="1:5" ht="18" x14ac:dyDescent="0.25">
      <c r="A148" s="147" t="str">
        <f>VLOOKUP(B148,'[1]LISTADO ATM'!$A$2:$C$822,3,0)</f>
        <v>NORTE</v>
      </c>
      <c r="B148" s="152">
        <v>809</v>
      </c>
      <c r="C148" s="147" t="str">
        <f>VLOOKUP(B148,'[1]LISTADO ATM'!$A$2:$B$822,2,0)</f>
        <v>ATM Yoma (Cotuí)</v>
      </c>
      <c r="D148" s="187" t="s">
        <v>2578</v>
      </c>
      <c r="E148" s="187"/>
    </row>
    <row r="149" spans="1:5" ht="18" x14ac:dyDescent="0.25">
      <c r="A149" s="147" t="str">
        <f>VLOOKUP(B149,'[1]LISTADO ATM'!$A$2:$C$822,3,0)</f>
        <v>DISTRITO NACIONAL</v>
      </c>
      <c r="B149" s="152">
        <v>973</v>
      </c>
      <c r="C149" s="147" t="str">
        <f>VLOOKUP(B149,'[1]LISTADO ATM'!$A$2:$B$822,2,0)</f>
        <v xml:space="preserve">ATM Oficina Sabana de la Mar </v>
      </c>
      <c r="D149" s="187" t="s">
        <v>2578</v>
      </c>
      <c r="E149" s="187"/>
    </row>
    <row r="150" spans="1:5" ht="18" x14ac:dyDescent="0.25">
      <c r="A150" s="147" t="e">
        <f>VLOOKUP(B150,'[1]LISTADO ATM'!$A$2:$C$822,3,0)</f>
        <v>#N/A</v>
      </c>
      <c r="B150" s="152"/>
      <c r="C150" s="147" t="e">
        <f>VLOOKUP(B150,'[1]LISTADO ATM'!$A$2:$B$822,2,0)</f>
        <v>#N/A</v>
      </c>
      <c r="D150" s="152"/>
      <c r="E150" s="152"/>
    </row>
    <row r="151" spans="1:5" ht="18" x14ac:dyDescent="0.25">
      <c r="A151" s="147" t="e">
        <f>VLOOKUP(B151,'[1]LISTADO ATM'!$A$2:$C$822,3,0)</f>
        <v>#N/A</v>
      </c>
      <c r="B151" s="152"/>
      <c r="C151" s="147" t="e">
        <f>VLOOKUP(B151,'[1]LISTADO ATM'!$A$2:$B$822,2,0)</f>
        <v>#N/A</v>
      </c>
      <c r="D151" s="152"/>
      <c r="E151" s="152"/>
    </row>
    <row r="152" spans="1:5" ht="18" x14ac:dyDescent="0.25">
      <c r="A152" s="147" t="e">
        <f>VLOOKUP(B152,'[1]LISTADO ATM'!$A$2:$C$822,3,0)</f>
        <v>#N/A</v>
      </c>
      <c r="B152" s="152"/>
      <c r="C152" s="147" t="e">
        <f>VLOOKUP(B152,'[1]LISTADO ATM'!$A$2:$B$822,2,0)</f>
        <v>#N/A</v>
      </c>
      <c r="D152" s="152"/>
      <c r="E152" s="152"/>
    </row>
    <row r="153" spans="1:5" ht="18.75" thickBot="1" x14ac:dyDescent="0.3">
      <c r="A153" s="149" t="s">
        <v>2468</v>
      </c>
      <c r="B153" s="165">
        <f>COUNT(B129:B149)</f>
        <v>21</v>
      </c>
      <c r="C153" s="161"/>
      <c r="D153" s="161"/>
      <c r="E153" s="166"/>
    </row>
    <row r="154" spans="1:5" x14ac:dyDescent="0.25">
      <c r="A154" s="131"/>
      <c r="B154" s="157"/>
      <c r="C154" s="131"/>
      <c r="D154" s="131"/>
      <c r="E154" s="131"/>
    </row>
    <row r="155" spans="1:5" x14ac:dyDescent="0.25">
      <c r="A155" s="131"/>
      <c r="B155" s="157"/>
      <c r="C155" s="131"/>
      <c r="D155" s="131"/>
      <c r="E155" s="131"/>
    </row>
    <row r="156" spans="1:5" x14ac:dyDescent="0.25">
      <c r="A156" s="131"/>
      <c r="B156" s="157"/>
      <c r="C156" s="131"/>
      <c r="D156" s="131"/>
      <c r="E156" s="131"/>
    </row>
    <row r="157" spans="1:5" x14ac:dyDescent="0.25">
      <c r="A157" s="131"/>
      <c r="B157" s="157"/>
      <c r="C157" s="131"/>
      <c r="D157" s="131"/>
      <c r="E157" s="131"/>
    </row>
    <row r="158" spans="1:5" x14ac:dyDescent="0.25">
      <c r="A158" s="131"/>
      <c r="B158" s="157"/>
      <c r="C158" s="131"/>
      <c r="D158" s="131"/>
      <c r="E158" s="131"/>
    </row>
    <row r="159" spans="1:5" x14ac:dyDescent="0.25">
      <c r="A159" s="131"/>
      <c r="B159" s="157"/>
      <c r="C159" s="131"/>
      <c r="D159" s="131"/>
      <c r="E159" s="131"/>
    </row>
    <row r="160" spans="1:5" x14ac:dyDescent="0.25">
      <c r="A160" s="131"/>
      <c r="B160" s="157"/>
      <c r="C160" s="131"/>
      <c r="D160" s="131"/>
      <c r="E160" s="131"/>
    </row>
    <row r="161" spans="1:5" x14ac:dyDescent="0.25">
      <c r="A161" s="131"/>
      <c r="B161" s="157"/>
      <c r="C161" s="131"/>
      <c r="D161" s="131"/>
      <c r="E161" s="131"/>
    </row>
    <row r="162" spans="1:5" x14ac:dyDescent="0.25">
      <c r="A162" s="131"/>
      <c r="B162" s="157"/>
      <c r="C162" s="131"/>
      <c r="D162" s="131"/>
      <c r="E162" s="131"/>
    </row>
    <row r="163" spans="1:5" x14ac:dyDescent="0.25">
      <c r="A163" s="131"/>
      <c r="B163" s="157"/>
      <c r="C163" s="131"/>
      <c r="D163" s="131"/>
      <c r="E163" s="131"/>
    </row>
    <row r="164" spans="1:5" x14ac:dyDescent="0.25">
      <c r="A164" s="131"/>
      <c r="B164" s="157"/>
      <c r="C164" s="131"/>
      <c r="D164" s="131"/>
      <c r="E164" s="131"/>
    </row>
    <row r="165" spans="1:5" x14ac:dyDescent="0.25">
      <c r="A165" s="131"/>
      <c r="B165" s="157"/>
      <c r="C165" s="131"/>
      <c r="D165" s="131"/>
      <c r="E165" s="131"/>
    </row>
    <row r="166" spans="1:5" x14ac:dyDescent="0.25">
      <c r="A166" s="131"/>
      <c r="B166" s="157"/>
      <c r="C166" s="131"/>
      <c r="D166" s="131"/>
      <c r="E166" s="131"/>
    </row>
    <row r="167" spans="1:5" x14ac:dyDescent="0.25">
      <c r="A167" s="131"/>
      <c r="B167" s="157"/>
      <c r="C167" s="131"/>
      <c r="D167" s="131"/>
      <c r="E167" s="131"/>
    </row>
    <row r="168" spans="1:5" x14ac:dyDescent="0.25">
      <c r="A168" s="131"/>
      <c r="B168" s="157"/>
      <c r="C168" s="131"/>
      <c r="D168" s="131"/>
      <c r="E168" s="131"/>
    </row>
    <row r="169" spans="1:5" x14ac:dyDescent="0.25">
      <c r="A169" s="131"/>
      <c r="B169" s="157"/>
      <c r="C169" s="131"/>
      <c r="D169" s="131"/>
      <c r="E169" s="131"/>
    </row>
    <row r="170" spans="1:5" x14ac:dyDescent="0.25">
      <c r="A170" s="131"/>
      <c r="B170" s="157"/>
      <c r="C170" s="131"/>
      <c r="D170" s="131"/>
      <c r="E170" s="131"/>
    </row>
    <row r="171" spans="1:5" x14ac:dyDescent="0.25">
      <c r="A171" s="131"/>
      <c r="B171" s="157"/>
      <c r="C171" s="131"/>
      <c r="D171" s="131"/>
      <c r="E171" s="131"/>
    </row>
    <row r="172" spans="1:5" x14ac:dyDescent="0.25">
      <c r="A172" s="131"/>
      <c r="B172" s="157"/>
      <c r="C172" s="131"/>
      <c r="D172" s="131"/>
      <c r="E172" s="131"/>
    </row>
    <row r="173" spans="1:5" x14ac:dyDescent="0.25">
      <c r="A173" s="131"/>
      <c r="B173" s="157"/>
      <c r="C173" s="131"/>
      <c r="D173" s="131"/>
      <c r="E173" s="131"/>
    </row>
    <row r="174" spans="1:5" x14ac:dyDescent="0.25">
      <c r="A174" s="131"/>
      <c r="B174" s="157"/>
      <c r="C174" s="131"/>
      <c r="D174" s="131"/>
      <c r="E174" s="131"/>
    </row>
    <row r="175" spans="1:5" x14ac:dyDescent="0.25">
      <c r="A175" s="131"/>
      <c r="B175" s="157"/>
      <c r="C175" s="131"/>
      <c r="D175" s="131"/>
      <c r="E175" s="131"/>
    </row>
    <row r="176" spans="1:5" x14ac:dyDescent="0.25">
      <c r="A176" s="131"/>
      <c r="B176" s="157"/>
      <c r="C176" s="131"/>
      <c r="D176" s="131"/>
      <c r="E176" s="131"/>
    </row>
    <row r="177" spans="1:5" x14ac:dyDescent="0.25">
      <c r="A177" s="131"/>
      <c r="B177" s="157"/>
      <c r="C177" s="131"/>
      <c r="D177" s="131"/>
      <c r="E177" s="131"/>
    </row>
    <row r="178" spans="1:5" x14ac:dyDescent="0.25">
      <c r="A178" s="131"/>
      <c r="B178" s="157"/>
      <c r="C178" s="131"/>
      <c r="D178" s="131"/>
      <c r="E178" s="131"/>
    </row>
    <row r="179" spans="1:5" x14ac:dyDescent="0.25">
      <c r="A179" s="131"/>
      <c r="B179" s="157"/>
      <c r="C179" s="131"/>
      <c r="D179" s="131"/>
      <c r="E179" s="131"/>
    </row>
    <row r="180" spans="1:5" x14ac:dyDescent="0.25">
      <c r="A180" s="131"/>
      <c r="B180" s="157"/>
      <c r="C180" s="131"/>
      <c r="D180" s="131"/>
      <c r="E180" s="131"/>
    </row>
    <row r="181" spans="1:5" x14ac:dyDescent="0.25">
      <c r="A181" s="131"/>
      <c r="B181" s="157"/>
      <c r="C181" s="131"/>
      <c r="D181" s="131"/>
      <c r="E181" s="131"/>
    </row>
    <row r="182" spans="1:5" x14ac:dyDescent="0.25">
      <c r="A182" s="131"/>
      <c r="B182" s="157"/>
      <c r="C182" s="131"/>
      <c r="D182" s="131"/>
      <c r="E182" s="131"/>
    </row>
    <row r="183" spans="1:5" x14ac:dyDescent="0.25">
      <c r="A183" s="131"/>
      <c r="B183" s="157"/>
      <c r="C183" s="131"/>
      <c r="D183" s="131"/>
      <c r="E183" s="131"/>
    </row>
    <row r="184" spans="1:5" x14ac:dyDescent="0.25">
      <c r="A184" s="131"/>
      <c r="B184" s="157"/>
      <c r="C184" s="131"/>
      <c r="D184" s="131"/>
      <c r="E184" s="131"/>
    </row>
    <row r="185" spans="1:5" x14ac:dyDescent="0.25">
      <c r="A185" s="131"/>
      <c r="B185" s="157"/>
      <c r="C185" s="131"/>
      <c r="D185" s="131"/>
      <c r="E185" s="131"/>
    </row>
    <row r="186" spans="1:5" x14ac:dyDescent="0.25">
      <c r="A186" s="131"/>
      <c r="B186" s="157"/>
      <c r="C186" s="131"/>
      <c r="D186" s="131"/>
      <c r="E186" s="131"/>
    </row>
    <row r="187" spans="1:5" x14ac:dyDescent="0.25">
      <c r="A187" s="131"/>
      <c r="B187" s="157"/>
      <c r="C187" s="131"/>
      <c r="D187" s="131"/>
      <c r="E187" s="131"/>
    </row>
    <row r="188" spans="1:5" x14ac:dyDescent="0.25">
      <c r="A188" s="131"/>
      <c r="B188" s="157"/>
      <c r="C188" s="131"/>
      <c r="D188" s="131"/>
      <c r="E188" s="131"/>
    </row>
    <row r="189" spans="1:5" x14ac:dyDescent="0.25">
      <c r="A189" s="131"/>
      <c r="B189" s="157"/>
      <c r="C189" s="131"/>
      <c r="D189" s="131"/>
      <c r="E189" s="131"/>
    </row>
    <row r="190" spans="1:5" x14ac:dyDescent="0.25">
      <c r="A190" s="131"/>
      <c r="B190" s="157"/>
      <c r="C190" s="131"/>
      <c r="D190" s="131"/>
      <c r="E190" s="131"/>
    </row>
    <row r="191" spans="1:5" x14ac:dyDescent="0.25">
      <c r="A191" s="131"/>
      <c r="B191" s="157"/>
      <c r="C191" s="131"/>
      <c r="D191" s="131"/>
      <c r="E191" s="131"/>
    </row>
    <row r="192" spans="1:5" x14ac:dyDescent="0.25">
      <c r="A192" s="131"/>
      <c r="B192" s="157"/>
      <c r="C192" s="131"/>
      <c r="D192" s="131"/>
      <c r="E192" s="131"/>
    </row>
    <row r="193" spans="1:5" x14ac:dyDescent="0.25">
      <c r="A193" s="131"/>
      <c r="B193" s="157"/>
      <c r="C193" s="131"/>
      <c r="D193" s="131"/>
      <c r="E193" s="131"/>
    </row>
    <row r="194" spans="1:5" x14ac:dyDescent="0.25">
      <c r="A194" s="131"/>
      <c r="B194" s="157"/>
      <c r="C194" s="131"/>
      <c r="D194" s="131"/>
      <c r="E194" s="131"/>
    </row>
    <row r="195" spans="1:5" x14ac:dyDescent="0.25">
      <c r="A195" s="131"/>
      <c r="B195" s="157"/>
      <c r="C195" s="131"/>
      <c r="D195" s="131"/>
      <c r="E195" s="131"/>
    </row>
    <row r="196" spans="1:5" x14ac:dyDescent="0.25">
      <c r="A196" s="131"/>
      <c r="B196" s="157"/>
      <c r="C196" s="131"/>
      <c r="D196" s="131"/>
      <c r="E196" s="131"/>
    </row>
    <row r="197" spans="1:5" x14ac:dyDescent="0.25">
      <c r="A197" s="131"/>
      <c r="B197" s="157"/>
      <c r="C197" s="131"/>
      <c r="D197" s="131"/>
      <c r="E197" s="131"/>
    </row>
    <row r="198" spans="1:5" x14ac:dyDescent="0.25">
      <c r="A198" s="131"/>
      <c r="B198" s="157"/>
      <c r="C198" s="131"/>
      <c r="D198" s="131"/>
      <c r="E198" s="131"/>
    </row>
    <row r="199" spans="1:5" x14ac:dyDescent="0.25">
      <c r="A199" s="131"/>
      <c r="B199" s="157"/>
      <c r="C199" s="131"/>
      <c r="D199" s="131"/>
      <c r="E199" s="131"/>
    </row>
    <row r="200" spans="1:5" x14ac:dyDescent="0.25">
      <c r="A200" s="131"/>
      <c r="B200" s="157"/>
      <c r="C200" s="131"/>
      <c r="D200" s="131"/>
      <c r="E200" s="131"/>
    </row>
    <row r="201" spans="1:5" x14ac:dyDescent="0.25">
      <c r="A201" s="131"/>
      <c r="B201" s="157"/>
      <c r="C201" s="131"/>
      <c r="D201" s="131"/>
      <c r="E201" s="131"/>
    </row>
    <row r="202" spans="1:5" x14ac:dyDescent="0.25">
      <c r="A202" s="131"/>
      <c r="B202" s="157"/>
      <c r="C202" s="131"/>
      <c r="D202" s="131"/>
      <c r="E202" s="131"/>
    </row>
    <row r="203" spans="1:5" x14ac:dyDescent="0.25">
      <c r="A203" s="131"/>
      <c r="B203" s="157"/>
      <c r="C203" s="131"/>
      <c r="D203" s="131"/>
      <c r="E203" s="131"/>
    </row>
    <row r="204" spans="1:5" x14ac:dyDescent="0.25">
      <c r="A204" s="131"/>
      <c r="B204" s="157"/>
      <c r="C204" s="131"/>
      <c r="D204" s="131"/>
      <c r="E204" s="131"/>
    </row>
    <row r="205" spans="1:5" x14ac:dyDescent="0.25">
      <c r="A205" s="131"/>
      <c r="B205" s="157"/>
      <c r="C205" s="131"/>
      <c r="D205" s="131"/>
      <c r="E205" s="131"/>
    </row>
    <row r="206" spans="1:5" x14ac:dyDescent="0.25">
      <c r="A206" s="131"/>
      <c r="B206" s="157"/>
      <c r="C206" s="131"/>
      <c r="D206" s="131"/>
      <c r="E206" s="131"/>
    </row>
    <row r="207" spans="1:5" x14ac:dyDescent="0.25">
      <c r="A207" s="131"/>
      <c r="B207" s="157"/>
      <c r="C207" s="131"/>
      <c r="D207" s="131"/>
      <c r="E207" s="131"/>
    </row>
    <row r="208" spans="1:5" x14ac:dyDescent="0.25">
      <c r="A208" s="131"/>
      <c r="B208" s="157"/>
      <c r="C208" s="131"/>
      <c r="D208" s="131"/>
      <c r="E208" s="131"/>
    </row>
    <row r="209" spans="1:5" x14ac:dyDescent="0.25">
      <c r="A209" s="131"/>
      <c r="B209" s="157"/>
      <c r="C209" s="131"/>
      <c r="D209" s="131"/>
      <c r="E209" s="131"/>
    </row>
    <row r="210" spans="1:5" x14ac:dyDescent="0.25">
      <c r="A210" s="131"/>
      <c r="B210" s="157"/>
      <c r="C210" s="131"/>
      <c r="D210" s="131"/>
      <c r="E210" s="131"/>
    </row>
    <row r="211" spans="1:5" x14ac:dyDescent="0.25">
      <c r="A211" s="131"/>
      <c r="B211" s="157"/>
      <c r="C211" s="131"/>
      <c r="D211" s="131"/>
      <c r="E211" s="131"/>
    </row>
    <row r="212" spans="1:5" x14ac:dyDescent="0.25">
      <c r="A212" s="131"/>
      <c r="B212" s="157"/>
      <c r="C212" s="131"/>
      <c r="D212" s="131"/>
      <c r="E212" s="131"/>
    </row>
    <row r="213" spans="1:5" x14ac:dyDescent="0.25">
      <c r="A213" s="131"/>
      <c r="B213" s="157"/>
      <c r="C213" s="131"/>
      <c r="D213" s="131"/>
      <c r="E213" s="131"/>
    </row>
    <row r="214" spans="1:5" x14ac:dyDescent="0.25">
      <c r="A214" s="131"/>
      <c r="B214" s="157"/>
      <c r="C214" s="131"/>
      <c r="D214" s="131"/>
      <c r="E214" s="131"/>
    </row>
    <row r="215" spans="1:5" x14ac:dyDescent="0.25">
      <c r="A215" s="131"/>
      <c r="B215" s="157"/>
      <c r="C215" s="131"/>
      <c r="D215" s="131"/>
      <c r="E215" s="131"/>
    </row>
    <row r="216" spans="1:5" x14ac:dyDescent="0.25">
      <c r="A216" s="131"/>
      <c r="B216" s="157"/>
      <c r="C216" s="131"/>
      <c r="D216" s="131"/>
      <c r="E216" s="131"/>
    </row>
    <row r="217" spans="1:5" x14ac:dyDescent="0.25">
      <c r="A217" s="131"/>
      <c r="B217" s="157"/>
      <c r="C217" s="131"/>
      <c r="D217" s="131"/>
      <c r="E217" s="131"/>
    </row>
    <row r="218" spans="1:5" x14ac:dyDescent="0.25">
      <c r="A218" s="131"/>
      <c r="B218" s="157"/>
      <c r="C218" s="131"/>
      <c r="D218" s="131"/>
      <c r="E218" s="131"/>
    </row>
    <row r="219" spans="1:5" x14ac:dyDescent="0.25">
      <c r="A219" s="131"/>
      <c r="B219" s="157"/>
      <c r="C219" s="131"/>
      <c r="D219" s="131"/>
      <c r="E219" s="131"/>
    </row>
    <row r="220" spans="1:5" x14ac:dyDescent="0.25">
      <c r="A220" s="131"/>
      <c r="B220" s="157"/>
      <c r="C220" s="131"/>
      <c r="D220" s="131"/>
      <c r="E220" s="131"/>
    </row>
    <row r="221" spans="1:5" x14ac:dyDescent="0.25">
      <c r="A221" s="131"/>
      <c r="B221" s="157"/>
      <c r="C221" s="131"/>
      <c r="D221" s="131"/>
      <c r="E221" s="131"/>
    </row>
    <row r="222" spans="1:5" x14ac:dyDescent="0.25">
      <c r="A222" s="131"/>
      <c r="B222" s="157"/>
      <c r="C222" s="131"/>
      <c r="D222" s="131"/>
      <c r="E222" s="131"/>
    </row>
    <row r="223" spans="1:5" x14ac:dyDescent="0.25">
      <c r="A223" s="131"/>
      <c r="B223" s="157"/>
      <c r="C223" s="131"/>
      <c r="D223" s="131"/>
      <c r="E223" s="131"/>
    </row>
    <row r="224" spans="1:5" x14ac:dyDescent="0.25">
      <c r="A224" s="131"/>
      <c r="B224" s="157"/>
      <c r="C224" s="131"/>
      <c r="D224" s="131"/>
      <c r="E224" s="131"/>
    </row>
    <row r="225" spans="1:5" x14ac:dyDescent="0.25">
      <c r="A225" s="131"/>
      <c r="B225" s="157"/>
      <c r="C225" s="131"/>
      <c r="D225" s="131"/>
      <c r="E225" s="131"/>
    </row>
    <row r="226" spans="1:5" x14ac:dyDescent="0.25">
      <c r="A226" s="131"/>
      <c r="B226" s="157"/>
      <c r="C226" s="131"/>
      <c r="D226" s="131"/>
      <c r="E226" s="131"/>
    </row>
    <row r="227" spans="1:5" x14ac:dyDescent="0.25">
      <c r="A227" s="131"/>
      <c r="B227" s="157"/>
      <c r="C227" s="131"/>
      <c r="D227" s="131"/>
      <c r="E227" s="131"/>
    </row>
    <row r="228" spans="1:5" x14ac:dyDescent="0.25">
      <c r="A228" s="131"/>
      <c r="B228" s="157"/>
      <c r="C228" s="131"/>
      <c r="D228" s="131"/>
      <c r="E228" s="131"/>
    </row>
    <row r="229" spans="1:5" x14ac:dyDescent="0.25">
      <c r="A229" s="131"/>
      <c r="B229" s="157"/>
      <c r="C229" s="131"/>
      <c r="D229" s="131"/>
      <c r="E229" s="131"/>
    </row>
    <row r="230" spans="1:5" x14ac:dyDescent="0.25">
      <c r="A230" s="131"/>
      <c r="B230" s="157"/>
      <c r="C230" s="131"/>
      <c r="D230" s="131"/>
      <c r="E230" s="131"/>
    </row>
    <row r="231" spans="1:5" x14ac:dyDescent="0.25">
      <c r="A231" s="131"/>
      <c r="B231" s="157"/>
      <c r="C231" s="131"/>
      <c r="D231" s="131"/>
      <c r="E231" s="131"/>
    </row>
    <row r="232" spans="1:5" x14ac:dyDescent="0.25">
      <c r="A232" s="131"/>
      <c r="B232" s="157"/>
      <c r="C232" s="131"/>
      <c r="D232" s="131"/>
      <c r="E232" s="131"/>
    </row>
    <row r="233" spans="1:5" x14ac:dyDescent="0.25">
      <c r="A233" s="131"/>
      <c r="B233" s="157"/>
      <c r="C233" s="131"/>
      <c r="D233" s="131"/>
      <c r="E233" s="131"/>
    </row>
    <row r="234" spans="1:5" x14ac:dyDescent="0.25">
      <c r="A234" s="131"/>
      <c r="B234" s="157"/>
      <c r="C234" s="131"/>
      <c r="D234" s="131"/>
      <c r="E234" s="131"/>
    </row>
    <row r="235" spans="1:5" x14ac:dyDescent="0.25">
      <c r="A235" s="131"/>
      <c r="B235" s="157"/>
      <c r="C235" s="131"/>
      <c r="D235" s="131"/>
      <c r="E235" s="131"/>
    </row>
    <row r="236" spans="1:5" x14ac:dyDescent="0.25">
      <c r="A236" s="131"/>
      <c r="B236" s="157"/>
      <c r="C236" s="131"/>
      <c r="D236" s="131"/>
      <c r="E236" s="131"/>
    </row>
    <row r="237" spans="1:5" x14ac:dyDescent="0.25">
      <c r="A237" s="131"/>
      <c r="B237" s="157"/>
      <c r="C237" s="131"/>
      <c r="D237" s="131"/>
      <c r="E237" s="131"/>
    </row>
    <row r="238" spans="1:5" x14ac:dyDescent="0.25">
      <c r="A238" s="131"/>
      <c r="B238" s="157"/>
      <c r="C238" s="131"/>
      <c r="D238" s="131"/>
      <c r="E238" s="131"/>
    </row>
    <row r="239" spans="1:5" x14ac:dyDescent="0.25">
      <c r="A239" s="131"/>
      <c r="B239" s="157"/>
      <c r="C239" s="131"/>
      <c r="D239" s="131"/>
      <c r="E239" s="131"/>
    </row>
    <row r="240" spans="1:5" x14ac:dyDescent="0.25">
      <c r="A240" s="131"/>
      <c r="B240" s="157"/>
      <c r="C240" s="131"/>
      <c r="D240" s="131"/>
      <c r="E240" s="131"/>
    </row>
    <row r="241" spans="1:5" x14ac:dyDescent="0.25">
      <c r="A241" s="131"/>
      <c r="B241" s="157"/>
      <c r="C241" s="131"/>
      <c r="D241" s="131"/>
      <c r="E241" s="131"/>
    </row>
    <row r="242" spans="1:5" x14ac:dyDescent="0.25">
      <c r="A242" s="131"/>
      <c r="B242" s="157"/>
      <c r="C242" s="131"/>
      <c r="D242" s="131"/>
      <c r="E242" s="131"/>
    </row>
    <row r="243" spans="1:5" x14ac:dyDescent="0.25">
      <c r="A243" s="131"/>
      <c r="B243" s="157"/>
      <c r="C243" s="131"/>
      <c r="D243" s="131"/>
      <c r="E243" s="131"/>
    </row>
    <row r="244" spans="1:5" x14ac:dyDescent="0.25">
      <c r="A244" s="131"/>
      <c r="B244" s="157"/>
      <c r="C244" s="131"/>
      <c r="D244" s="131"/>
      <c r="E244" s="131"/>
    </row>
    <row r="245" spans="1:5" x14ac:dyDescent="0.25">
      <c r="A245" s="131"/>
      <c r="B245" s="157"/>
      <c r="C245" s="131"/>
      <c r="D245" s="131"/>
      <c r="E245" s="131"/>
    </row>
    <row r="246" spans="1:5" x14ac:dyDescent="0.25">
      <c r="A246" s="131"/>
      <c r="B246" s="157"/>
      <c r="C246" s="131"/>
      <c r="D246" s="131"/>
      <c r="E246" s="131"/>
    </row>
    <row r="247" spans="1:5" x14ac:dyDescent="0.25">
      <c r="A247" s="131"/>
      <c r="B247" s="157"/>
      <c r="C247" s="131"/>
      <c r="D247" s="131"/>
      <c r="E247" s="131"/>
    </row>
    <row r="248" spans="1:5" x14ac:dyDescent="0.25">
      <c r="A248" s="131"/>
      <c r="B248" s="157"/>
      <c r="C248" s="131"/>
      <c r="D248" s="131"/>
      <c r="E248" s="131"/>
    </row>
    <row r="249" spans="1:5" x14ac:dyDescent="0.25">
      <c r="A249" s="131"/>
      <c r="B249" s="157"/>
      <c r="C249" s="131"/>
      <c r="D249" s="131"/>
      <c r="E249" s="131"/>
    </row>
    <row r="250" spans="1:5" x14ac:dyDescent="0.25">
      <c r="A250" s="131"/>
      <c r="B250" s="157"/>
      <c r="C250" s="131"/>
      <c r="D250" s="131"/>
      <c r="E250" s="131"/>
    </row>
    <row r="251" spans="1:5" x14ac:dyDescent="0.25">
      <c r="A251" s="131"/>
      <c r="B251" s="157"/>
      <c r="C251" s="131"/>
      <c r="D251" s="131"/>
      <c r="E251" s="131"/>
    </row>
    <row r="252" spans="1:5" x14ac:dyDescent="0.25">
      <c r="A252" s="131"/>
      <c r="B252" s="157"/>
      <c r="C252" s="131"/>
      <c r="D252" s="131"/>
      <c r="E252" s="131"/>
    </row>
    <row r="253" spans="1:5" x14ac:dyDescent="0.25">
      <c r="A253" s="131"/>
      <c r="B253" s="157"/>
      <c r="C253" s="131"/>
      <c r="D253" s="131"/>
      <c r="E253" s="131"/>
    </row>
    <row r="254" spans="1:5" x14ac:dyDescent="0.25">
      <c r="A254" s="131"/>
      <c r="B254" s="157"/>
      <c r="C254" s="131"/>
      <c r="D254" s="131"/>
      <c r="E254" s="131"/>
    </row>
    <row r="255" spans="1:5" x14ac:dyDescent="0.25">
      <c r="A255" s="131"/>
      <c r="B255" s="157"/>
      <c r="C255" s="131"/>
      <c r="D255" s="131"/>
      <c r="E255" s="131"/>
    </row>
    <row r="256" spans="1:5" x14ac:dyDescent="0.25">
      <c r="A256" s="131"/>
      <c r="B256" s="157"/>
      <c r="C256" s="131"/>
      <c r="D256" s="131"/>
      <c r="E256" s="131"/>
    </row>
    <row r="257" spans="1:5" x14ac:dyDescent="0.25">
      <c r="A257" s="131"/>
      <c r="B257" s="157"/>
      <c r="C257" s="131"/>
      <c r="D257" s="131"/>
      <c r="E257" s="131"/>
    </row>
    <row r="258" spans="1:5" x14ac:dyDescent="0.25">
      <c r="A258" s="131"/>
      <c r="B258" s="157"/>
      <c r="C258" s="131"/>
      <c r="D258" s="131"/>
      <c r="E258" s="131"/>
    </row>
    <row r="259" spans="1:5" x14ac:dyDescent="0.25">
      <c r="A259" s="131"/>
      <c r="B259" s="157"/>
      <c r="C259" s="131"/>
      <c r="D259" s="131"/>
      <c r="E259" s="131"/>
    </row>
    <row r="260" spans="1:5" x14ac:dyDescent="0.25">
      <c r="A260" s="131"/>
      <c r="B260" s="157"/>
      <c r="C260" s="131"/>
      <c r="D260" s="131"/>
      <c r="E260" s="131"/>
    </row>
    <row r="261" spans="1:5" x14ac:dyDescent="0.25">
      <c r="A261" s="131"/>
      <c r="B261" s="157"/>
      <c r="C261" s="131"/>
      <c r="D261" s="131"/>
      <c r="E261" s="131"/>
    </row>
    <row r="262" spans="1:5" x14ac:dyDescent="0.25">
      <c r="A262" s="131"/>
      <c r="B262" s="157"/>
      <c r="C262" s="131"/>
      <c r="D262" s="131"/>
      <c r="E262" s="131"/>
    </row>
    <row r="263" spans="1:5" x14ac:dyDescent="0.25">
      <c r="A263" s="131"/>
      <c r="B263" s="157"/>
      <c r="C263" s="131"/>
      <c r="D263" s="131"/>
      <c r="E263" s="131"/>
    </row>
    <row r="264" spans="1:5" x14ac:dyDescent="0.25">
      <c r="A264" s="131"/>
      <c r="B264" s="157"/>
      <c r="C264" s="131"/>
      <c r="D264" s="131"/>
      <c r="E264" s="131"/>
    </row>
    <row r="265" spans="1:5" x14ac:dyDescent="0.25">
      <c r="A265" s="131"/>
      <c r="B265" s="157"/>
      <c r="C265" s="131"/>
      <c r="D265" s="131"/>
      <c r="E265" s="131"/>
    </row>
    <row r="266" spans="1:5" x14ac:dyDescent="0.25">
      <c r="A266" s="131"/>
      <c r="B266" s="157"/>
      <c r="C266" s="131"/>
      <c r="D266" s="131"/>
      <c r="E266" s="131"/>
    </row>
    <row r="267" spans="1:5" x14ac:dyDescent="0.25">
      <c r="A267" s="131"/>
      <c r="B267" s="157"/>
      <c r="C267" s="131"/>
      <c r="D267" s="131"/>
      <c r="E267" s="131"/>
    </row>
    <row r="268" spans="1:5" x14ac:dyDescent="0.25">
      <c r="A268" s="131"/>
      <c r="B268" s="157"/>
      <c r="C268" s="131"/>
      <c r="D268" s="131"/>
      <c r="E268" s="131"/>
    </row>
    <row r="269" spans="1:5" x14ac:dyDescent="0.25">
      <c r="A269" s="131"/>
      <c r="B269" s="157"/>
      <c r="C269" s="131"/>
      <c r="D269" s="131"/>
      <c r="E269" s="131"/>
    </row>
    <row r="270" spans="1:5" x14ac:dyDescent="0.25">
      <c r="A270" s="131"/>
      <c r="B270" s="157"/>
      <c r="C270" s="131"/>
      <c r="D270" s="131"/>
      <c r="E270" s="131"/>
    </row>
    <row r="271" spans="1:5" x14ac:dyDescent="0.25">
      <c r="A271" s="131"/>
      <c r="B271" s="157"/>
      <c r="C271" s="131"/>
      <c r="D271" s="131"/>
      <c r="E271" s="131"/>
    </row>
    <row r="272" spans="1:5" x14ac:dyDescent="0.25">
      <c r="A272" s="131"/>
      <c r="B272" s="157"/>
      <c r="C272" s="131"/>
      <c r="D272" s="131"/>
      <c r="E272" s="131"/>
    </row>
    <row r="273" spans="1:5" x14ac:dyDescent="0.25">
      <c r="A273" s="131"/>
      <c r="B273" s="157"/>
      <c r="C273" s="131"/>
      <c r="D273" s="131"/>
      <c r="E273" s="131"/>
    </row>
    <row r="274" spans="1:5" x14ac:dyDescent="0.25">
      <c r="A274" s="131"/>
      <c r="B274" s="157"/>
      <c r="C274" s="131"/>
      <c r="D274" s="131"/>
      <c r="E274" s="131"/>
    </row>
    <row r="275" spans="1:5" x14ac:dyDescent="0.25">
      <c r="A275" s="131"/>
      <c r="B275" s="157"/>
      <c r="C275" s="131"/>
      <c r="D275" s="131"/>
      <c r="E275" s="131"/>
    </row>
    <row r="276" spans="1:5" x14ac:dyDescent="0.25">
      <c r="A276" s="131"/>
      <c r="B276" s="157"/>
      <c r="C276" s="131"/>
      <c r="D276" s="131"/>
      <c r="E276" s="131"/>
    </row>
    <row r="277" spans="1:5" x14ac:dyDescent="0.25">
      <c r="A277" s="131"/>
      <c r="B277" s="157"/>
      <c r="C277" s="131"/>
      <c r="D277" s="131"/>
      <c r="E277" s="131"/>
    </row>
    <row r="278" spans="1:5" x14ac:dyDescent="0.25">
      <c r="A278" s="131"/>
      <c r="B278" s="157"/>
      <c r="C278" s="131"/>
      <c r="D278" s="131"/>
      <c r="E278" s="131"/>
    </row>
    <row r="279" spans="1:5" x14ac:dyDescent="0.25">
      <c r="A279" s="131"/>
      <c r="B279" s="157"/>
      <c r="C279" s="131"/>
      <c r="D279" s="131"/>
      <c r="E279" s="131"/>
    </row>
    <row r="280" spans="1:5" x14ac:dyDescent="0.25">
      <c r="A280" s="131"/>
      <c r="B280" s="157"/>
      <c r="C280" s="131"/>
      <c r="D280" s="131"/>
      <c r="E280" s="131"/>
    </row>
    <row r="281" spans="1:5" x14ac:dyDescent="0.25">
      <c r="A281" s="131"/>
      <c r="B281" s="157"/>
      <c r="C281" s="131"/>
      <c r="D281" s="131"/>
      <c r="E281" s="131"/>
    </row>
    <row r="282" spans="1:5" x14ac:dyDescent="0.25">
      <c r="A282" s="131"/>
      <c r="B282" s="157"/>
      <c r="C282" s="131"/>
      <c r="D282" s="131"/>
      <c r="E282" s="131"/>
    </row>
    <row r="283" spans="1:5" x14ac:dyDescent="0.25">
      <c r="A283" s="131"/>
      <c r="B283" s="157"/>
      <c r="C283" s="131"/>
      <c r="D283" s="131"/>
      <c r="E283" s="131"/>
    </row>
    <row r="284" spans="1:5" x14ac:dyDescent="0.25">
      <c r="A284" s="131"/>
      <c r="B284" s="157"/>
      <c r="C284" s="131"/>
      <c r="D284" s="131"/>
      <c r="E284" s="131"/>
    </row>
    <row r="285" spans="1:5" x14ac:dyDescent="0.25">
      <c r="A285" s="131"/>
      <c r="B285" s="157"/>
      <c r="C285" s="131"/>
      <c r="D285" s="131"/>
      <c r="E285" s="131"/>
    </row>
    <row r="286" spans="1:5" x14ac:dyDescent="0.25">
      <c r="A286" s="131"/>
      <c r="B286" s="157"/>
      <c r="C286" s="131"/>
      <c r="D286" s="131"/>
      <c r="E286" s="131"/>
    </row>
    <row r="287" spans="1:5" x14ac:dyDescent="0.25">
      <c r="A287" s="131"/>
      <c r="B287" s="157"/>
      <c r="C287" s="131"/>
      <c r="D287" s="131"/>
      <c r="E287" s="131"/>
    </row>
    <row r="288" spans="1:5" x14ac:dyDescent="0.25">
      <c r="A288" s="131"/>
      <c r="B288" s="157"/>
      <c r="C288" s="131"/>
      <c r="D288" s="131"/>
      <c r="E288" s="131"/>
    </row>
    <row r="289" spans="1:5" x14ac:dyDescent="0.25">
      <c r="A289" s="131"/>
      <c r="B289" s="157"/>
      <c r="C289" s="131"/>
      <c r="D289" s="131"/>
      <c r="E289" s="131"/>
    </row>
    <row r="290" spans="1:5" x14ac:dyDescent="0.25">
      <c r="A290" s="131"/>
      <c r="B290" s="157"/>
      <c r="C290" s="131"/>
      <c r="D290" s="131"/>
      <c r="E290" s="131"/>
    </row>
    <row r="291" spans="1:5" x14ac:dyDescent="0.25">
      <c r="A291" s="131"/>
      <c r="B291" s="157"/>
      <c r="C291" s="131"/>
      <c r="D291" s="131"/>
      <c r="E291" s="131"/>
    </row>
    <row r="292" spans="1:5" x14ac:dyDescent="0.25">
      <c r="A292" s="131"/>
      <c r="B292" s="157"/>
      <c r="C292" s="131"/>
      <c r="D292" s="131"/>
      <c r="E292" s="131"/>
    </row>
    <row r="293" spans="1:5" x14ac:dyDescent="0.25">
      <c r="A293" s="131"/>
      <c r="B293" s="157"/>
      <c r="C293" s="131"/>
      <c r="D293" s="131"/>
      <c r="E293" s="131"/>
    </row>
    <row r="294" spans="1:5" x14ac:dyDescent="0.25">
      <c r="A294" s="131"/>
      <c r="B294" s="157"/>
      <c r="C294" s="131"/>
      <c r="D294" s="131"/>
      <c r="E294" s="131"/>
    </row>
    <row r="295" spans="1:5" x14ac:dyDescent="0.25">
      <c r="A295" s="131"/>
      <c r="B295" s="157"/>
      <c r="C295" s="131"/>
      <c r="D295" s="131"/>
      <c r="E295" s="131"/>
    </row>
    <row r="296" spans="1:5" x14ac:dyDescent="0.25">
      <c r="A296" s="131"/>
      <c r="B296" s="157"/>
      <c r="C296" s="131"/>
      <c r="D296" s="131"/>
      <c r="E296" s="131"/>
    </row>
    <row r="297" spans="1:5" x14ac:dyDescent="0.25">
      <c r="A297" s="131"/>
      <c r="B297" s="157"/>
      <c r="C297" s="131"/>
      <c r="D297" s="131"/>
      <c r="E297" s="131"/>
    </row>
    <row r="298" spans="1:5" x14ac:dyDescent="0.25">
      <c r="A298" s="131"/>
      <c r="B298" s="157"/>
      <c r="C298" s="131"/>
      <c r="D298" s="131"/>
      <c r="E298" s="131"/>
    </row>
    <row r="299" spans="1:5" x14ac:dyDescent="0.25">
      <c r="A299" s="131"/>
      <c r="B299" s="157"/>
      <c r="C299" s="131"/>
      <c r="D299" s="131"/>
      <c r="E299" s="131"/>
    </row>
    <row r="300" spans="1:5" x14ac:dyDescent="0.25">
      <c r="A300" s="131"/>
      <c r="B300" s="157"/>
      <c r="C300" s="131"/>
      <c r="D300" s="131"/>
      <c r="E300" s="131"/>
    </row>
    <row r="301" spans="1:5" x14ac:dyDescent="0.25">
      <c r="A301" s="131"/>
      <c r="B301" s="157"/>
      <c r="C301" s="131"/>
      <c r="D301" s="131"/>
      <c r="E301" s="131"/>
    </row>
    <row r="302" spans="1:5" x14ac:dyDescent="0.25">
      <c r="A302" s="131"/>
      <c r="B302" s="157"/>
      <c r="C302" s="131"/>
      <c r="D302" s="131"/>
      <c r="E302" s="131"/>
    </row>
    <row r="303" spans="1:5" x14ac:dyDescent="0.25">
      <c r="A303" s="131"/>
      <c r="B303" s="157"/>
      <c r="C303" s="131"/>
      <c r="D303" s="131"/>
      <c r="E303" s="131"/>
    </row>
    <row r="304" spans="1:5" x14ac:dyDescent="0.25">
      <c r="A304" s="131"/>
      <c r="B304" s="157"/>
      <c r="C304" s="131"/>
      <c r="D304" s="131"/>
      <c r="E304" s="131"/>
    </row>
    <row r="305" spans="1:5" x14ac:dyDescent="0.25">
      <c r="A305" s="131"/>
      <c r="B305" s="157"/>
      <c r="C305" s="131"/>
      <c r="D305" s="131"/>
      <c r="E305" s="131"/>
    </row>
    <row r="306" spans="1:5" x14ac:dyDescent="0.25">
      <c r="A306" s="131"/>
      <c r="B306" s="157"/>
      <c r="C306" s="131"/>
      <c r="D306" s="131"/>
      <c r="E306" s="131"/>
    </row>
    <row r="307" spans="1:5" x14ac:dyDescent="0.25">
      <c r="A307" s="131"/>
      <c r="B307" s="157"/>
      <c r="C307" s="131"/>
      <c r="D307" s="131"/>
      <c r="E307" s="131"/>
    </row>
    <row r="308" spans="1:5" x14ac:dyDescent="0.25">
      <c r="A308" s="131"/>
      <c r="B308" s="157"/>
      <c r="C308" s="131"/>
      <c r="D308" s="131"/>
      <c r="E308" s="131"/>
    </row>
    <row r="309" spans="1:5" x14ac:dyDescent="0.25">
      <c r="A309" s="131"/>
      <c r="B309" s="157"/>
      <c r="C309" s="131"/>
      <c r="D309" s="131"/>
      <c r="E309" s="131"/>
    </row>
    <row r="310" spans="1:5" x14ac:dyDescent="0.25">
      <c r="A310" s="131"/>
      <c r="B310" s="157"/>
      <c r="C310" s="131"/>
      <c r="D310" s="131"/>
      <c r="E310" s="131"/>
    </row>
    <row r="311" spans="1:5" x14ac:dyDescent="0.25">
      <c r="A311" s="131"/>
      <c r="B311" s="157"/>
      <c r="C311" s="131"/>
      <c r="D311" s="131"/>
      <c r="E311" s="131"/>
    </row>
    <row r="312" spans="1:5" x14ac:dyDescent="0.25">
      <c r="A312" s="131"/>
      <c r="B312" s="157"/>
      <c r="C312" s="131"/>
      <c r="D312" s="131"/>
      <c r="E312" s="131"/>
    </row>
    <row r="313" spans="1:5" x14ac:dyDescent="0.25">
      <c r="A313" s="131"/>
      <c r="B313" s="157"/>
      <c r="C313" s="131"/>
      <c r="D313" s="131"/>
      <c r="E313" s="131"/>
    </row>
    <row r="314" spans="1:5" x14ac:dyDescent="0.25">
      <c r="A314" s="131"/>
      <c r="B314" s="157"/>
      <c r="C314" s="131"/>
      <c r="D314" s="131"/>
      <c r="E314" s="131"/>
    </row>
    <row r="315" spans="1:5" x14ac:dyDescent="0.25">
      <c r="A315" s="131"/>
      <c r="B315" s="157"/>
      <c r="C315" s="131"/>
      <c r="D315" s="131"/>
      <c r="E315" s="131"/>
    </row>
    <row r="316" spans="1:5" x14ac:dyDescent="0.25">
      <c r="A316" s="131"/>
      <c r="B316" s="157"/>
      <c r="C316" s="131"/>
      <c r="D316" s="131"/>
      <c r="E316" s="131"/>
    </row>
    <row r="317" spans="1:5" x14ac:dyDescent="0.25">
      <c r="A317" s="131"/>
      <c r="B317" s="157"/>
      <c r="C317" s="131"/>
      <c r="D317" s="131"/>
      <c r="E317" s="131"/>
    </row>
    <row r="318" spans="1:5" x14ac:dyDescent="0.25">
      <c r="A318" s="131"/>
      <c r="B318" s="157"/>
      <c r="C318" s="131"/>
      <c r="D318" s="131"/>
      <c r="E318" s="131"/>
    </row>
    <row r="319" spans="1:5" x14ac:dyDescent="0.25">
      <c r="A319" s="131"/>
      <c r="B319" s="157"/>
      <c r="C319" s="131"/>
      <c r="D319" s="131"/>
      <c r="E319" s="131"/>
    </row>
    <row r="320" spans="1:5" x14ac:dyDescent="0.25">
      <c r="A320" s="131"/>
      <c r="B320" s="157"/>
      <c r="C320" s="131"/>
      <c r="D320" s="131"/>
      <c r="E320" s="131"/>
    </row>
    <row r="321" spans="1:5" x14ac:dyDescent="0.25">
      <c r="A321" s="131"/>
      <c r="B321" s="157"/>
      <c r="C321" s="131"/>
      <c r="D321" s="131"/>
      <c r="E321" s="131"/>
    </row>
    <row r="322" spans="1:5" x14ac:dyDescent="0.25">
      <c r="A322" s="131"/>
      <c r="B322" s="157"/>
      <c r="C322" s="131"/>
      <c r="D322" s="131"/>
      <c r="E322" s="131"/>
    </row>
    <row r="323" spans="1:5" x14ac:dyDescent="0.25">
      <c r="A323" s="131"/>
      <c r="B323" s="157"/>
      <c r="C323" s="131"/>
      <c r="D323" s="131"/>
      <c r="E323" s="131"/>
    </row>
    <row r="324" spans="1:5" x14ac:dyDescent="0.25">
      <c r="A324" s="131"/>
      <c r="B324" s="157"/>
      <c r="C324" s="131"/>
      <c r="D324" s="131"/>
      <c r="E324" s="131"/>
    </row>
    <row r="325" spans="1:5" x14ac:dyDescent="0.25">
      <c r="A325" s="131"/>
      <c r="B325" s="157"/>
      <c r="C325" s="131"/>
      <c r="D325" s="131"/>
      <c r="E325" s="131"/>
    </row>
    <row r="326" spans="1:5" x14ac:dyDescent="0.25">
      <c r="A326" s="131"/>
      <c r="B326" s="157"/>
      <c r="C326" s="131"/>
      <c r="D326" s="131"/>
      <c r="E326" s="131"/>
    </row>
    <row r="327" spans="1:5" x14ac:dyDescent="0.25">
      <c r="A327" s="131"/>
      <c r="B327" s="157"/>
      <c r="C327" s="131"/>
      <c r="D327" s="131"/>
      <c r="E327" s="131"/>
    </row>
    <row r="328" spans="1:5" x14ac:dyDescent="0.25">
      <c r="A328" s="131"/>
      <c r="B328" s="157"/>
      <c r="C328" s="131"/>
      <c r="D328" s="131"/>
      <c r="E328" s="131"/>
    </row>
    <row r="329" spans="1:5" x14ac:dyDescent="0.25">
      <c r="A329" s="131"/>
      <c r="B329" s="157"/>
      <c r="C329" s="131"/>
      <c r="D329" s="131"/>
      <c r="E329" s="131"/>
    </row>
    <row r="330" spans="1:5" x14ac:dyDescent="0.25">
      <c r="A330" s="131"/>
      <c r="B330" s="157"/>
      <c r="C330" s="131"/>
      <c r="D330" s="131"/>
      <c r="E330" s="131"/>
    </row>
    <row r="331" spans="1:5" x14ac:dyDescent="0.25">
      <c r="A331" s="131"/>
      <c r="B331" s="157"/>
      <c r="C331" s="131"/>
      <c r="D331" s="131"/>
      <c r="E331" s="131"/>
    </row>
    <row r="332" spans="1:5" x14ac:dyDescent="0.25">
      <c r="A332" s="131"/>
      <c r="B332" s="157"/>
      <c r="C332" s="131"/>
      <c r="D332" s="131"/>
      <c r="E332" s="131"/>
    </row>
    <row r="333" spans="1:5" x14ac:dyDescent="0.25">
      <c r="A333" s="131"/>
      <c r="B333" s="157"/>
      <c r="C333" s="131"/>
      <c r="D333" s="131"/>
      <c r="E333" s="131"/>
    </row>
    <row r="334" spans="1:5" x14ac:dyDescent="0.25">
      <c r="A334" s="131"/>
      <c r="B334" s="157"/>
      <c r="C334" s="131"/>
      <c r="D334" s="131"/>
      <c r="E334" s="131"/>
    </row>
    <row r="335" spans="1:5" x14ac:dyDescent="0.25">
      <c r="A335" s="131"/>
      <c r="B335" s="157"/>
      <c r="C335" s="131"/>
      <c r="D335" s="131"/>
      <c r="E335" s="131"/>
    </row>
    <row r="336" spans="1:5" x14ac:dyDescent="0.25">
      <c r="A336" s="131"/>
      <c r="B336" s="157"/>
      <c r="C336" s="131"/>
      <c r="D336" s="131"/>
      <c r="E336" s="131"/>
    </row>
    <row r="337" spans="1:5" x14ac:dyDescent="0.25">
      <c r="A337" s="131"/>
      <c r="B337" s="157"/>
      <c r="C337" s="131"/>
      <c r="D337" s="131"/>
      <c r="E337" s="131"/>
    </row>
    <row r="338" spans="1:5" x14ac:dyDescent="0.25">
      <c r="A338" s="131"/>
      <c r="B338" s="157"/>
      <c r="C338" s="131"/>
      <c r="D338" s="131"/>
      <c r="E338" s="131"/>
    </row>
    <row r="339" spans="1:5" x14ac:dyDescent="0.25">
      <c r="A339" s="131"/>
      <c r="B339" s="157"/>
      <c r="C339" s="131"/>
      <c r="D339" s="131"/>
      <c r="E339" s="131"/>
    </row>
    <row r="340" spans="1:5" x14ac:dyDescent="0.25">
      <c r="A340" s="131"/>
      <c r="B340" s="157"/>
      <c r="C340" s="131"/>
      <c r="D340" s="131"/>
      <c r="E340" s="131"/>
    </row>
    <row r="341" spans="1:5" x14ac:dyDescent="0.25">
      <c r="A341" s="131"/>
      <c r="B341" s="157"/>
      <c r="C341" s="131"/>
      <c r="D341" s="131"/>
      <c r="E341" s="131"/>
    </row>
    <row r="342" spans="1:5" x14ac:dyDescent="0.25">
      <c r="A342" s="131"/>
      <c r="B342" s="157"/>
      <c r="C342" s="131"/>
      <c r="D342" s="131"/>
      <c r="E342" s="131"/>
    </row>
    <row r="343" spans="1:5" x14ac:dyDescent="0.25">
      <c r="A343" s="131"/>
      <c r="B343" s="157"/>
      <c r="C343" s="131"/>
      <c r="D343" s="131"/>
      <c r="E343" s="131"/>
    </row>
    <row r="344" spans="1:5" x14ac:dyDescent="0.25">
      <c r="A344" s="131"/>
      <c r="B344" s="157"/>
      <c r="C344" s="131"/>
      <c r="D344" s="131"/>
      <c r="E344" s="131"/>
    </row>
    <row r="345" spans="1:5" x14ac:dyDescent="0.25">
      <c r="A345" s="131"/>
      <c r="B345" s="157"/>
      <c r="C345" s="131"/>
      <c r="D345" s="131"/>
      <c r="E345" s="131"/>
    </row>
    <row r="346" spans="1:5" x14ac:dyDescent="0.25">
      <c r="A346" s="131"/>
      <c r="B346" s="157"/>
      <c r="C346" s="131"/>
      <c r="D346" s="131"/>
      <c r="E346" s="131"/>
    </row>
    <row r="347" spans="1:5" x14ac:dyDescent="0.25">
      <c r="A347" s="131"/>
      <c r="B347" s="157"/>
      <c r="C347" s="131"/>
      <c r="D347" s="131"/>
      <c r="E347" s="131"/>
    </row>
    <row r="348" spans="1:5" x14ac:dyDescent="0.25">
      <c r="A348" s="131"/>
      <c r="B348" s="157"/>
      <c r="C348" s="131"/>
      <c r="D348" s="131"/>
      <c r="E348" s="131"/>
    </row>
    <row r="349" spans="1:5" x14ac:dyDescent="0.25">
      <c r="A349" s="131"/>
      <c r="B349" s="157"/>
      <c r="C349" s="131"/>
      <c r="D349" s="131"/>
      <c r="E349" s="131"/>
    </row>
    <row r="350" spans="1:5" x14ac:dyDescent="0.25">
      <c r="A350" s="131"/>
      <c r="B350" s="157"/>
      <c r="C350" s="131"/>
      <c r="D350" s="131"/>
      <c r="E350" s="131"/>
    </row>
    <row r="351" spans="1:5" x14ac:dyDescent="0.25">
      <c r="A351" s="131"/>
      <c r="B351" s="157"/>
      <c r="C351" s="131"/>
      <c r="D351" s="131"/>
      <c r="E351" s="131"/>
    </row>
    <row r="352" spans="1:5" x14ac:dyDescent="0.25">
      <c r="A352" s="131"/>
      <c r="B352" s="157"/>
      <c r="C352" s="131"/>
      <c r="D352" s="131"/>
      <c r="E352" s="131"/>
    </row>
    <row r="353" spans="1:5" x14ac:dyDescent="0.25">
      <c r="A353" s="131"/>
      <c r="B353" s="157"/>
      <c r="C353" s="131"/>
      <c r="D353" s="131"/>
      <c r="E353" s="131"/>
    </row>
    <row r="354" spans="1:5" x14ac:dyDescent="0.25">
      <c r="A354" s="131"/>
      <c r="B354" s="157"/>
      <c r="C354" s="131"/>
      <c r="D354" s="131"/>
      <c r="E354" s="131"/>
    </row>
    <row r="355" spans="1:5" x14ac:dyDescent="0.25">
      <c r="A355" s="131"/>
      <c r="B355" s="157"/>
      <c r="C355" s="131"/>
      <c r="D355" s="131"/>
      <c r="E355" s="131"/>
    </row>
    <row r="356" spans="1:5" x14ac:dyDescent="0.25">
      <c r="A356" s="131"/>
      <c r="B356" s="157"/>
      <c r="C356" s="131"/>
      <c r="D356" s="131"/>
      <c r="E356" s="131"/>
    </row>
    <row r="357" spans="1:5" x14ac:dyDescent="0.25">
      <c r="A357" s="131"/>
      <c r="B357" s="157"/>
      <c r="C357" s="131"/>
      <c r="D357" s="131"/>
      <c r="E357" s="131"/>
    </row>
    <row r="358" spans="1:5" x14ac:dyDescent="0.25">
      <c r="A358" s="131"/>
      <c r="B358" s="157"/>
      <c r="C358" s="131"/>
      <c r="D358" s="131"/>
      <c r="E358" s="131"/>
    </row>
    <row r="359" spans="1:5" x14ac:dyDescent="0.25">
      <c r="A359" s="131"/>
      <c r="B359" s="157"/>
      <c r="C359" s="131"/>
      <c r="D359" s="131"/>
      <c r="E359" s="131"/>
    </row>
    <row r="360" spans="1:5" x14ac:dyDescent="0.25">
      <c r="A360" s="131"/>
      <c r="B360" s="157"/>
      <c r="C360" s="131"/>
      <c r="D360" s="131"/>
      <c r="E360" s="131"/>
    </row>
    <row r="361" spans="1:5" x14ac:dyDescent="0.25">
      <c r="A361" s="131"/>
      <c r="B361" s="157"/>
      <c r="C361" s="131"/>
      <c r="D361" s="131"/>
      <c r="E361" s="131"/>
    </row>
    <row r="362" spans="1:5" x14ac:dyDescent="0.25">
      <c r="A362" s="131"/>
      <c r="B362" s="157"/>
      <c r="C362" s="131"/>
      <c r="D362" s="131"/>
      <c r="E362" s="131"/>
    </row>
    <row r="363" spans="1:5" x14ac:dyDescent="0.25">
      <c r="A363" s="131"/>
      <c r="B363" s="157"/>
      <c r="C363" s="131"/>
      <c r="D363" s="131"/>
      <c r="E363" s="131"/>
    </row>
    <row r="364" spans="1:5" x14ac:dyDescent="0.25">
      <c r="A364" s="131"/>
      <c r="B364" s="157"/>
      <c r="C364" s="131"/>
      <c r="D364" s="131"/>
      <c r="E364" s="131"/>
    </row>
    <row r="365" spans="1:5" x14ac:dyDescent="0.25">
      <c r="A365" s="131"/>
      <c r="B365" s="157"/>
      <c r="C365" s="131"/>
      <c r="D365" s="131"/>
      <c r="E365" s="131"/>
    </row>
    <row r="366" spans="1:5" x14ac:dyDescent="0.25">
      <c r="A366" s="131"/>
      <c r="B366" s="157"/>
      <c r="C366" s="131"/>
      <c r="D366" s="131"/>
      <c r="E366" s="131"/>
    </row>
    <row r="367" spans="1:5" x14ac:dyDescent="0.25">
      <c r="A367" s="131"/>
      <c r="B367" s="157"/>
      <c r="C367" s="131"/>
      <c r="D367" s="131"/>
      <c r="E367" s="131"/>
    </row>
    <row r="368" spans="1:5" x14ac:dyDescent="0.25">
      <c r="A368" s="131"/>
      <c r="B368" s="157"/>
      <c r="C368" s="131"/>
      <c r="D368" s="131"/>
      <c r="E368" s="131"/>
    </row>
    <row r="369" spans="1:5" x14ac:dyDescent="0.25">
      <c r="A369" s="131"/>
      <c r="B369" s="157"/>
      <c r="C369" s="131"/>
      <c r="D369" s="131"/>
      <c r="E369" s="131"/>
    </row>
    <row r="370" spans="1:5" x14ac:dyDescent="0.25">
      <c r="A370" s="131"/>
      <c r="B370" s="157"/>
      <c r="C370" s="131"/>
      <c r="D370" s="131"/>
      <c r="E370" s="131"/>
    </row>
    <row r="371" spans="1:5" x14ac:dyDescent="0.25">
      <c r="A371" s="131"/>
      <c r="B371" s="157"/>
      <c r="C371" s="131"/>
      <c r="D371" s="131"/>
      <c r="E371" s="131"/>
    </row>
    <row r="372" spans="1:5" x14ac:dyDescent="0.25">
      <c r="A372" s="131"/>
      <c r="B372" s="157"/>
      <c r="C372" s="131"/>
      <c r="D372" s="131"/>
      <c r="E372" s="131"/>
    </row>
    <row r="373" spans="1:5" x14ac:dyDescent="0.25">
      <c r="A373" s="131"/>
      <c r="B373" s="157"/>
      <c r="C373" s="131"/>
      <c r="D373" s="131"/>
      <c r="E373" s="131"/>
    </row>
    <row r="374" spans="1:5" x14ac:dyDescent="0.25">
      <c r="A374" s="131"/>
      <c r="B374" s="157"/>
      <c r="C374" s="131"/>
      <c r="D374" s="131"/>
      <c r="E374" s="131"/>
    </row>
    <row r="375" spans="1:5" x14ac:dyDescent="0.25">
      <c r="A375" s="131"/>
      <c r="B375" s="157"/>
      <c r="C375" s="131"/>
      <c r="D375" s="131"/>
      <c r="E375" s="131"/>
    </row>
    <row r="376" spans="1:5" x14ac:dyDescent="0.25">
      <c r="A376" s="131"/>
      <c r="B376" s="157"/>
      <c r="C376" s="131"/>
      <c r="D376" s="131"/>
      <c r="E376" s="131"/>
    </row>
    <row r="377" spans="1:5" x14ac:dyDescent="0.25">
      <c r="A377" s="131"/>
      <c r="B377" s="157"/>
      <c r="C377" s="131"/>
      <c r="D377" s="131"/>
      <c r="E377" s="131"/>
    </row>
    <row r="378" spans="1:5" x14ac:dyDescent="0.25">
      <c r="A378" s="131"/>
      <c r="B378" s="157"/>
      <c r="C378" s="131"/>
      <c r="D378" s="131"/>
      <c r="E378" s="131"/>
    </row>
    <row r="379" spans="1:5" x14ac:dyDescent="0.25">
      <c r="A379" s="131"/>
      <c r="B379" s="157"/>
      <c r="C379" s="131"/>
      <c r="D379" s="131"/>
      <c r="E379" s="131"/>
    </row>
    <row r="380" spans="1:5" x14ac:dyDescent="0.25">
      <c r="A380" s="131"/>
      <c r="B380" s="157"/>
      <c r="C380" s="131"/>
      <c r="D380" s="131"/>
      <c r="E380" s="131"/>
    </row>
    <row r="381" spans="1:5" x14ac:dyDescent="0.25">
      <c r="A381" s="131"/>
      <c r="B381" s="157"/>
      <c r="C381" s="131"/>
      <c r="D381" s="131"/>
      <c r="E381" s="131"/>
    </row>
    <row r="382" spans="1:5" x14ac:dyDescent="0.25">
      <c r="A382" s="131"/>
      <c r="B382" s="157"/>
      <c r="C382" s="131"/>
      <c r="D382" s="131"/>
      <c r="E382" s="131"/>
    </row>
    <row r="383" spans="1:5" x14ac:dyDescent="0.25">
      <c r="A383" s="131"/>
      <c r="B383" s="157"/>
      <c r="C383" s="131"/>
      <c r="D383" s="131"/>
      <c r="E383" s="131"/>
    </row>
    <row r="384" spans="1:5" x14ac:dyDescent="0.25">
      <c r="A384" s="131"/>
      <c r="B384" s="157"/>
      <c r="C384" s="131"/>
      <c r="D384" s="131"/>
      <c r="E384" s="131"/>
    </row>
    <row r="385" spans="1:5" x14ac:dyDescent="0.25">
      <c r="A385" s="131"/>
      <c r="B385" s="157"/>
      <c r="C385" s="131"/>
      <c r="D385" s="131"/>
      <c r="E385" s="131"/>
    </row>
    <row r="386" spans="1:5" x14ac:dyDescent="0.25">
      <c r="A386" s="131"/>
      <c r="B386" s="157"/>
      <c r="C386" s="131"/>
      <c r="D386" s="131"/>
      <c r="E386" s="131"/>
    </row>
    <row r="387" spans="1:5" x14ac:dyDescent="0.25">
      <c r="A387" s="131"/>
      <c r="B387" s="157"/>
      <c r="C387" s="131"/>
      <c r="D387" s="131"/>
      <c r="E387" s="131"/>
    </row>
    <row r="388" spans="1:5" x14ac:dyDescent="0.25">
      <c r="A388" s="131"/>
      <c r="B388" s="157"/>
      <c r="C388" s="131"/>
      <c r="D388" s="131"/>
      <c r="E388" s="131"/>
    </row>
    <row r="389" spans="1:5" x14ac:dyDescent="0.25">
      <c r="A389" s="131"/>
      <c r="B389" s="157"/>
      <c r="C389" s="131"/>
      <c r="D389" s="131"/>
      <c r="E389" s="131"/>
    </row>
    <row r="390" spans="1:5" x14ac:dyDescent="0.25">
      <c r="A390" s="131"/>
      <c r="B390" s="157"/>
      <c r="C390" s="131"/>
      <c r="D390" s="131"/>
      <c r="E390" s="131"/>
    </row>
    <row r="391" spans="1:5" x14ac:dyDescent="0.25">
      <c r="A391" s="131"/>
      <c r="B391" s="157"/>
      <c r="C391" s="131"/>
      <c r="D391" s="131"/>
      <c r="E391" s="131"/>
    </row>
    <row r="392" spans="1:5" x14ac:dyDescent="0.25">
      <c r="A392" s="131"/>
      <c r="B392" s="157"/>
      <c r="C392" s="131"/>
      <c r="D392" s="131"/>
      <c r="E392" s="131"/>
    </row>
    <row r="393" spans="1:5" x14ac:dyDescent="0.25">
      <c r="A393" s="131"/>
      <c r="B393" s="157"/>
      <c r="C393" s="131"/>
      <c r="D393" s="131"/>
      <c r="E393" s="131"/>
    </row>
    <row r="394" spans="1:5" x14ac:dyDescent="0.25">
      <c r="A394" s="131"/>
      <c r="B394" s="157"/>
      <c r="C394" s="131"/>
      <c r="D394" s="131"/>
      <c r="E394" s="131"/>
    </row>
    <row r="395" spans="1:5" x14ac:dyDescent="0.25">
      <c r="A395" s="131"/>
      <c r="B395" s="157"/>
      <c r="C395" s="131"/>
      <c r="D395" s="131"/>
      <c r="E395" s="131"/>
    </row>
    <row r="396" spans="1:5" x14ac:dyDescent="0.25">
      <c r="A396" s="131"/>
      <c r="B396" s="157"/>
      <c r="C396" s="131"/>
      <c r="D396" s="131"/>
      <c r="E396" s="131"/>
    </row>
    <row r="397" spans="1:5" x14ac:dyDescent="0.25">
      <c r="A397" s="131"/>
      <c r="B397" s="157"/>
      <c r="C397" s="131"/>
      <c r="D397" s="131"/>
      <c r="E397" s="131"/>
    </row>
    <row r="398" spans="1:5" x14ac:dyDescent="0.25">
      <c r="A398" s="131"/>
      <c r="B398" s="157"/>
      <c r="C398" s="131"/>
      <c r="D398" s="131"/>
      <c r="E398" s="131"/>
    </row>
    <row r="399" spans="1:5" x14ac:dyDescent="0.25">
      <c r="A399" s="131"/>
      <c r="B399" s="157"/>
      <c r="C399" s="131"/>
      <c r="D399" s="131"/>
      <c r="E399" s="131"/>
    </row>
    <row r="400" spans="1:5" x14ac:dyDescent="0.25">
      <c r="A400" s="131"/>
      <c r="B400" s="157"/>
      <c r="C400" s="131"/>
      <c r="D400" s="131"/>
      <c r="E400" s="131"/>
    </row>
    <row r="401" spans="1:5" x14ac:dyDescent="0.25">
      <c r="A401" s="131"/>
      <c r="B401" s="157"/>
      <c r="C401" s="131"/>
      <c r="D401" s="131"/>
      <c r="E401" s="131"/>
    </row>
    <row r="402" spans="1:5" x14ac:dyDescent="0.25">
      <c r="A402" s="131"/>
      <c r="B402" s="157"/>
      <c r="C402" s="131"/>
      <c r="D402" s="131"/>
      <c r="E402" s="131"/>
    </row>
    <row r="403" spans="1:5" x14ac:dyDescent="0.25">
      <c r="A403" s="131"/>
      <c r="B403" s="157"/>
      <c r="C403" s="131"/>
      <c r="D403" s="131"/>
      <c r="E403" s="131"/>
    </row>
    <row r="404" spans="1:5" x14ac:dyDescent="0.25">
      <c r="A404" s="131"/>
      <c r="B404" s="157"/>
      <c r="C404" s="131"/>
      <c r="D404" s="131"/>
      <c r="E404" s="131"/>
    </row>
    <row r="405" spans="1:5" x14ac:dyDescent="0.25">
      <c r="A405" s="131"/>
      <c r="B405" s="157"/>
      <c r="C405" s="131"/>
      <c r="D405" s="131"/>
      <c r="E405" s="131"/>
    </row>
    <row r="406" spans="1:5" x14ac:dyDescent="0.25">
      <c r="A406" s="131"/>
      <c r="B406" s="157"/>
      <c r="C406" s="131"/>
      <c r="D406" s="131"/>
      <c r="E406" s="131"/>
    </row>
    <row r="407" spans="1:5" x14ac:dyDescent="0.25">
      <c r="A407" s="131"/>
      <c r="B407" s="157"/>
      <c r="C407" s="131"/>
      <c r="D407" s="131"/>
      <c r="E407" s="131"/>
    </row>
    <row r="408" spans="1:5" x14ac:dyDescent="0.25">
      <c r="A408" s="131"/>
      <c r="B408" s="157"/>
      <c r="C408" s="131"/>
      <c r="D408" s="131"/>
      <c r="E408" s="131"/>
    </row>
    <row r="409" spans="1:5" x14ac:dyDescent="0.25">
      <c r="A409" s="131"/>
      <c r="B409" s="157"/>
      <c r="C409" s="131"/>
      <c r="D409" s="131"/>
      <c r="E409" s="131"/>
    </row>
    <row r="410" spans="1:5" x14ac:dyDescent="0.25">
      <c r="A410" s="131"/>
      <c r="B410" s="157"/>
      <c r="C410" s="131"/>
      <c r="D410" s="131"/>
      <c r="E410" s="131"/>
    </row>
    <row r="411" spans="1:5" x14ac:dyDescent="0.25">
      <c r="A411" s="131"/>
      <c r="B411" s="157"/>
      <c r="C411" s="131"/>
      <c r="D411" s="131"/>
      <c r="E411" s="131"/>
    </row>
    <row r="412" spans="1:5" x14ac:dyDescent="0.25">
      <c r="A412" s="131"/>
      <c r="B412" s="157"/>
      <c r="C412" s="131"/>
      <c r="D412" s="131"/>
      <c r="E412" s="131"/>
    </row>
    <row r="413" spans="1:5" x14ac:dyDescent="0.25">
      <c r="A413" s="131"/>
      <c r="B413" s="157"/>
      <c r="C413" s="131"/>
      <c r="D413" s="131"/>
      <c r="E413" s="131"/>
    </row>
    <row r="414" spans="1:5" x14ac:dyDescent="0.25">
      <c r="A414" s="131"/>
      <c r="B414" s="157"/>
      <c r="C414" s="131"/>
      <c r="D414" s="131"/>
      <c r="E414" s="131"/>
    </row>
    <row r="415" spans="1:5" x14ac:dyDescent="0.25">
      <c r="A415" s="131"/>
      <c r="B415" s="157"/>
      <c r="C415" s="131"/>
      <c r="D415" s="131"/>
      <c r="E415" s="131"/>
    </row>
    <row r="416" spans="1:5" x14ac:dyDescent="0.25">
      <c r="A416" s="131"/>
      <c r="B416" s="157"/>
      <c r="C416" s="131"/>
      <c r="D416" s="131"/>
      <c r="E416" s="131"/>
    </row>
    <row r="417" spans="1:5" x14ac:dyDescent="0.25">
      <c r="A417" s="131"/>
      <c r="B417" s="157"/>
      <c r="C417" s="131"/>
      <c r="D417" s="131"/>
      <c r="E417" s="131"/>
    </row>
    <row r="418" spans="1:5" x14ac:dyDescent="0.25">
      <c r="A418" s="131"/>
      <c r="B418" s="157"/>
      <c r="C418" s="131"/>
      <c r="D418" s="131"/>
      <c r="E418" s="131"/>
    </row>
    <row r="419" spans="1:5" x14ac:dyDescent="0.25">
      <c r="A419" s="131"/>
      <c r="B419" s="157"/>
      <c r="C419" s="131"/>
      <c r="D419" s="131"/>
      <c r="E419" s="131"/>
    </row>
    <row r="420" spans="1:5" x14ac:dyDescent="0.25">
      <c r="A420" s="131"/>
      <c r="B420" s="157"/>
      <c r="C420" s="131"/>
      <c r="D420" s="131"/>
      <c r="E420" s="131"/>
    </row>
    <row r="421" spans="1:5" x14ac:dyDescent="0.25">
      <c r="A421" s="131"/>
      <c r="B421" s="157"/>
      <c r="C421" s="131"/>
      <c r="D421" s="131"/>
      <c r="E421" s="131"/>
    </row>
    <row r="422" spans="1:5" x14ac:dyDescent="0.25">
      <c r="A422" s="131"/>
      <c r="B422" s="157"/>
      <c r="C422" s="131"/>
      <c r="D422" s="131"/>
      <c r="E422" s="131"/>
    </row>
    <row r="423" spans="1:5" x14ac:dyDescent="0.25">
      <c r="A423" s="131"/>
      <c r="B423" s="157"/>
      <c r="C423" s="131"/>
      <c r="D423" s="131"/>
      <c r="E423" s="131"/>
    </row>
    <row r="424" spans="1:5" x14ac:dyDescent="0.25">
      <c r="A424" s="131"/>
      <c r="B424" s="157"/>
      <c r="C424" s="131"/>
      <c r="D424" s="131"/>
      <c r="E424" s="131"/>
    </row>
    <row r="425" spans="1:5" x14ac:dyDescent="0.25">
      <c r="A425" s="131"/>
      <c r="B425" s="157"/>
      <c r="C425" s="131"/>
      <c r="D425" s="131"/>
      <c r="E425" s="131"/>
    </row>
    <row r="426" spans="1:5" x14ac:dyDescent="0.25">
      <c r="A426" s="131"/>
      <c r="B426" s="157"/>
      <c r="C426" s="131"/>
      <c r="D426" s="131"/>
      <c r="E426" s="131"/>
    </row>
    <row r="427" spans="1:5" x14ac:dyDescent="0.25">
      <c r="A427" s="131"/>
      <c r="B427" s="157"/>
      <c r="C427" s="131"/>
      <c r="D427" s="131"/>
      <c r="E427" s="131"/>
    </row>
    <row r="428" spans="1:5" x14ac:dyDescent="0.25">
      <c r="A428" s="131"/>
      <c r="B428" s="157"/>
      <c r="C428" s="131"/>
      <c r="D428" s="131"/>
      <c r="E428" s="131"/>
    </row>
    <row r="429" spans="1:5" x14ac:dyDescent="0.25">
      <c r="A429" s="131"/>
      <c r="B429" s="157"/>
      <c r="C429" s="131"/>
      <c r="D429" s="131"/>
      <c r="E429" s="131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sortState ref="A53:F81">
    <sortCondition ref="E53"/>
  </sortState>
  <mergeCells count="34">
    <mergeCell ref="A30:E30"/>
    <mergeCell ref="C36:E36"/>
    <mergeCell ref="A38:E38"/>
    <mergeCell ref="A92:E92"/>
    <mergeCell ref="A110:E110"/>
    <mergeCell ref="F1:G1"/>
    <mergeCell ref="A1:E1"/>
    <mergeCell ref="A2:E2"/>
    <mergeCell ref="A7:E7"/>
    <mergeCell ref="C28:E28"/>
    <mergeCell ref="A124:B124"/>
    <mergeCell ref="A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6:E146"/>
    <mergeCell ref="D147:E147"/>
    <mergeCell ref="D148:E148"/>
    <mergeCell ref="D149:E149"/>
    <mergeCell ref="D141:E141"/>
    <mergeCell ref="D142:E142"/>
    <mergeCell ref="D143:E143"/>
    <mergeCell ref="D144:E144"/>
    <mergeCell ref="D145:E145"/>
  </mergeCells>
  <phoneticPr fontId="46" type="noConversion"/>
  <conditionalFormatting sqref="B484:B1048576">
    <cfRule type="duplicateValues" dxfId="128" priority="2153"/>
    <cfRule type="duplicateValues" dxfId="127" priority="2155"/>
  </conditionalFormatting>
  <conditionalFormatting sqref="E484:E1048576">
    <cfRule type="duplicateValues" dxfId="126" priority="2156"/>
  </conditionalFormatting>
  <conditionalFormatting sqref="B484:B1048576">
    <cfRule type="duplicateValues" dxfId="125" priority="1678"/>
  </conditionalFormatting>
  <conditionalFormatting sqref="B430:B483">
    <cfRule type="duplicateValues" dxfId="124" priority="1668"/>
  </conditionalFormatting>
  <conditionalFormatting sqref="B430:B483">
    <cfRule type="duplicateValues" dxfId="123" priority="1675"/>
  </conditionalFormatting>
  <conditionalFormatting sqref="E430:E483">
    <cfRule type="duplicateValues" dxfId="122" priority="1677"/>
  </conditionalFormatting>
  <conditionalFormatting sqref="B430:B1048576">
    <cfRule type="duplicateValues" dxfId="121" priority="1495"/>
  </conditionalFormatting>
  <conditionalFormatting sqref="B232:B429">
    <cfRule type="duplicateValues" dxfId="120" priority="32"/>
  </conditionalFormatting>
  <conditionalFormatting sqref="E232:E429">
    <cfRule type="duplicateValues" dxfId="119" priority="31"/>
  </conditionalFormatting>
  <conditionalFormatting sqref="B186:B231">
    <cfRule type="duplicateValues" dxfId="118" priority="13"/>
  </conditionalFormatting>
  <conditionalFormatting sqref="E186:E231">
    <cfRule type="duplicateValues" dxfId="117" priority="12"/>
  </conditionalFormatting>
  <conditionalFormatting sqref="B1:B185">
    <cfRule type="duplicateValues" dxfId="116" priority="1"/>
    <cfRule type="duplicateValues" dxfId="115" priority="2"/>
  </conditionalFormatting>
  <conditionalFormatting sqref="B112:B185 B1:B7 B32:B38 B40:B92 B94:B110 B9:B30">
    <cfRule type="duplicateValues" dxfId="114" priority="3"/>
  </conditionalFormatting>
  <hyperlinks>
    <hyperlink ref="E11" r:id="rId1" display="javascript:do_default(0)"/>
    <hyperlink ref="E115" r:id="rId2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3" priority="6"/>
  </conditionalFormatting>
  <conditionalFormatting sqref="A831">
    <cfRule type="duplicateValues" dxfId="112" priority="5"/>
  </conditionalFormatting>
  <conditionalFormatting sqref="A832">
    <cfRule type="duplicateValues" dxfId="111" priority="4"/>
  </conditionalFormatting>
  <conditionalFormatting sqref="A833">
    <cfRule type="duplicateValues" dxfId="110" priority="3"/>
  </conditionalFormatting>
  <conditionalFormatting sqref="A834">
    <cfRule type="duplicateValues" dxfId="109" priority="2"/>
  </conditionalFormatting>
  <conditionalFormatting sqref="A1:A1048576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2417</v>
      </c>
      <c r="B1" s="217"/>
      <c r="C1" s="217"/>
      <c r="D1" s="217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2426</v>
      </c>
      <c r="B18" s="217"/>
      <c r="C18" s="217"/>
      <c r="D18" s="217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2021-07-29T03:00:45Z</dcterms:modified>
</cp:coreProperties>
</file>