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26" i="16" l="1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2" i="16"/>
  <c r="A82" i="16"/>
  <c r="C87" i="16"/>
  <c r="A87" i="16"/>
  <c r="C81" i="16"/>
  <c r="A81" i="16"/>
  <c r="C80" i="16"/>
  <c r="A80" i="16"/>
  <c r="C86" i="16"/>
  <c r="A86" i="16"/>
  <c r="C85" i="16"/>
  <c r="A85" i="16"/>
  <c r="C84" i="16"/>
  <c r="A84" i="16"/>
  <c r="C79" i="16"/>
  <c r="A79" i="16"/>
  <c r="C83" i="16"/>
  <c r="A83" i="16"/>
  <c r="B75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96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6" i="1" l="1"/>
  <c r="A91" i="1"/>
  <c r="A92" i="1"/>
  <c r="A93" i="1"/>
  <c r="A47" i="1"/>
  <c r="A27" i="1"/>
  <c r="F26" i="1"/>
  <c r="G26" i="1"/>
  <c r="H26" i="1"/>
  <c r="I26" i="1"/>
  <c r="J26" i="1"/>
  <c r="K26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47" i="1"/>
  <c r="G47" i="1"/>
  <c r="H47" i="1"/>
  <c r="I47" i="1"/>
  <c r="J47" i="1"/>
  <c r="K47" i="1"/>
  <c r="F27" i="1"/>
  <c r="G27" i="1"/>
  <c r="H27" i="1"/>
  <c r="I27" i="1"/>
  <c r="J27" i="1"/>
  <c r="K27" i="1"/>
  <c r="A44" i="1" l="1"/>
  <c r="A45" i="1"/>
  <c r="A46" i="1"/>
  <c r="A90" i="1"/>
  <c r="A57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90" i="1"/>
  <c r="G90" i="1"/>
  <c r="H90" i="1"/>
  <c r="I90" i="1"/>
  <c r="J90" i="1"/>
  <c r="K90" i="1"/>
  <c r="F57" i="1"/>
  <c r="G57" i="1"/>
  <c r="H57" i="1"/>
  <c r="I57" i="1"/>
  <c r="J57" i="1"/>
  <c r="K57" i="1"/>
  <c r="A108" i="1" l="1"/>
  <c r="A107" i="1"/>
  <c r="A10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43" i="1"/>
  <c r="A105" i="1"/>
  <c r="A104" i="1"/>
  <c r="A89" i="1"/>
  <c r="A42" i="1"/>
  <c r="A41" i="1"/>
  <c r="A40" i="1"/>
  <c r="A39" i="1"/>
  <c r="A38" i="1"/>
  <c r="A68" i="1"/>
  <c r="A37" i="1"/>
  <c r="A67" i="1"/>
  <c r="A88" i="1"/>
  <c r="A72" i="1"/>
  <c r="A66" i="1"/>
  <c r="A103" i="1"/>
  <c r="A87" i="1"/>
  <c r="A51" i="1"/>
  <c r="A65" i="1"/>
  <c r="A25" i="1"/>
  <c r="A102" i="1"/>
  <c r="A64" i="1"/>
  <c r="A36" i="1"/>
  <c r="A63" i="1"/>
  <c r="A35" i="1"/>
  <c r="A34" i="1"/>
  <c r="A24" i="1"/>
  <c r="A101" i="1"/>
  <c r="A56" i="1"/>
  <c r="F43" i="1"/>
  <c r="G43" i="1"/>
  <c r="H43" i="1"/>
  <c r="I43" i="1"/>
  <c r="J43" i="1"/>
  <c r="K4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89" i="1"/>
  <c r="G89" i="1"/>
  <c r="H89" i="1"/>
  <c r="I89" i="1"/>
  <c r="J89" i="1"/>
  <c r="K89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68" i="1"/>
  <c r="G68" i="1"/>
  <c r="H68" i="1"/>
  <c r="I68" i="1"/>
  <c r="J68" i="1"/>
  <c r="K68" i="1"/>
  <c r="F37" i="1"/>
  <c r="G37" i="1"/>
  <c r="H37" i="1"/>
  <c r="I37" i="1"/>
  <c r="J37" i="1"/>
  <c r="K37" i="1"/>
  <c r="F67" i="1"/>
  <c r="G67" i="1"/>
  <c r="H67" i="1"/>
  <c r="I67" i="1"/>
  <c r="J67" i="1"/>
  <c r="K67" i="1"/>
  <c r="F88" i="1"/>
  <c r="G88" i="1"/>
  <c r="H88" i="1"/>
  <c r="I88" i="1"/>
  <c r="J88" i="1"/>
  <c r="K88" i="1"/>
  <c r="F72" i="1"/>
  <c r="G72" i="1"/>
  <c r="H72" i="1"/>
  <c r="I72" i="1"/>
  <c r="J72" i="1"/>
  <c r="K72" i="1"/>
  <c r="F66" i="1"/>
  <c r="G66" i="1"/>
  <c r="H66" i="1"/>
  <c r="I66" i="1"/>
  <c r="J66" i="1"/>
  <c r="K66" i="1"/>
  <c r="F103" i="1"/>
  <c r="G103" i="1"/>
  <c r="H103" i="1"/>
  <c r="I103" i="1"/>
  <c r="J103" i="1"/>
  <c r="K103" i="1"/>
  <c r="F87" i="1"/>
  <c r="G87" i="1"/>
  <c r="H87" i="1"/>
  <c r="I87" i="1"/>
  <c r="J87" i="1"/>
  <c r="K87" i="1"/>
  <c r="F51" i="1"/>
  <c r="G51" i="1"/>
  <c r="H51" i="1"/>
  <c r="I51" i="1"/>
  <c r="J51" i="1"/>
  <c r="K51" i="1"/>
  <c r="F65" i="1"/>
  <c r="G65" i="1"/>
  <c r="H65" i="1"/>
  <c r="I65" i="1"/>
  <c r="J65" i="1"/>
  <c r="K65" i="1"/>
  <c r="F25" i="1"/>
  <c r="G25" i="1"/>
  <c r="H25" i="1"/>
  <c r="I25" i="1"/>
  <c r="J25" i="1"/>
  <c r="K25" i="1"/>
  <c r="F102" i="1"/>
  <c r="G102" i="1"/>
  <c r="H102" i="1"/>
  <c r="I102" i="1"/>
  <c r="J102" i="1"/>
  <c r="K102" i="1"/>
  <c r="F64" i="1"/>
  <c r="G64" i="1"/>
  <c r="H64" i="1"/>
  <c r="I64" i="1"/>
  <c r="J64" i="1"/>
  <c r="K64" i="1"/>
  <c r="F36" i="1"/>
  <c r="G36" i="1"/>
  <c r="H36" i="1"/>
  <c r="I36" i="1"/>
  <c r="J36" i="1"/>
  <c r="K36" i="1"/>
  <c r="F63" i="1"/>
  <c r="G63" i="1"/>
  <c r="H63" i="1"/>
  <c r="I63" i="1"/>
  <c r="J63" i="1"/>
  <c r="K63" i="1"/>
  <c r="F35" i="1"/>
  <c r="G35" i="1"/>
  <c r="H35" i="1"/>
  <c r="I35" i="1"/>
  <c r="J35" i="1"/>
  <c r="K35" i="1"/>
  <c r="F34" i="1"/>
  <c r="G34" i="1"/>
  <c r="H34" i="1"/>
  <c r="I34" i="1"/>
  <c r="J34" i="1"/>
  <c r="K34" i="1"/>
  <c r="F24" i="1"/>
  <c r="G24" i="1"/>
  <c r="H24" i="1"/>
  <c r="I24" i="1"/>
  <c r="J24" i="1"/>
  <c r="K24" i="1"/>
  <c r="F101" i="1"/>
  <c r="G101" i="1"/>
  <c r="H101" i="1"/>
  <c r="I101" i="1"/>
  <c r="J101" i="1"/>
  <c r="K101" i="1"/>
  <c r="F56" i="1"/>
  <c r="G56" i="1"/>
  <c r="H56" i="1"/>
  <c r="I56" i="1"/>
  <c r="J56" i="1"/>
  <c r="K56" i="1"/>
  <c r="A70" i="1" l="1"/>
  <c r="A33" i="1"/>
  <c r="A86" i="1"/>
  <c r="A55" i="1"/>
  <c r="A50" i="1"/>
  <c r="A23" i="1"/>
  <c r="A49" i="1"/>
  <c r="F70" i="1"/>
  <c r="G70" i="1"/>
  <c r="H70" i="1"/>
  <c r="I70" i="1"/>
  <c r="J70" i="1"/>
  <c r="K70" i="1"/>
  <c r="F33" i="1"/>
  <c r="G33" i="1"/>
  <c r="H33" i="1"/>
  <c r="I33" i="1"/>
  <c r="J33" i="1"/>
  <c r="K33" i="1"/>
  <c r="F86" i="1"/>
  <c r="G86" i="1"/>
  <c r="H86" i="1"/>
  <c r="I86" i="1"/>
  <c r="J86" i="1"/>
  <c r="K86" i="1"/>
  <c r="F55" i="1"/>
  <c r="G55" i="1"/>
  <c r="H55" i="1"/>
  <c r="I55" i="1"/>
  <c r="J55" i="1"/>
  <c r="K55" i="1"/>
  <c r="F50" i="1"/>
  <c r="G50" i="1"/>
  <c r="H50" i="1"/>
  <c r="I50" i="1"/>
  <c r="J50" i="1"/>
  <c r="K50" i="1"/>
  <c r="F23" i="1"/>
  <c r="G23" i="1"/>
  <c r="H23" i="1"/>
  <c r="I23" i="1"/>
  <c r="J23" i="1"/>
  <c r="K23" i="1"/>
  <c r="F49" i="1"/>
  <c r="G49" i="1"/>
  <c r="H49" i="1"/>
  <c r="I49" i="1"/>
  <c r="J49" i="1"/>
  <c r="K49" i="1"/>
  <c r="F22" i="1"/>
  <c r="G22" i="1"/>
  <c r="H22" i="1"/>
  <c r="I22" i="1"/>
  <c r="J22" i="1"/>
  <c r="K22" i="1"/>
  <c r="F62" i="1"/>
  <c r="G62" i="1"/>
  <c r="H62" i="1"/>
  <c r="I62" i="1"/>
  <c r="J62" i="1"/>
  <c r="K62" i="1"/>
  <c r="F61" i="1"/>
  <c r="G61" i="1"/>
  <c r="H61" i="1"/>
  <c r="I61" i="1"/>
  <c r="J61" i="1"/>
  <c r="K61" i="1"/>
  <c r="F85" i="1"/>
  <c r="G85" i="1"/>
  <c r="H85" i="1"/>
  <c r="I85" i="1"/>
  <c r="J85" i="1"/>
  <c r="K85" i="1"/>
  <c r="F100" i="1"/>
  <c r="G100" i="1"/>
  <c r="H100" i="1"/>
  <c r="I100" i="1"/>
  <c r="J100" i="1"/>
  <c r="K100" i="1"/>
  <c r="F84" i="1"/>
  <c r="G84" i="1"/>
  <c r="H84" i="1"/>
  <c r="I84" i="1"/>
  <c r="J84" i="1"/>
  <c r="K84" i="1"/>
  <c r="F21" i="1"/>
  <c r="G21" i="1"/>
  <c r="H21" i="1"/>
  <c r="I21" i="1"/>
  <c r="J21" i="1"/>
  <c r="K21" i="1"/>
  <c r="F83" i="1"/>
  <c r="G83" i="1"/>
  <c r="H83" i="1"/>
  <c r="I83" i="1"/>
  <c r="J83" i="1"/>
  <c r="K83" i="1"/>
  <c r="F99" i="1"/>
  <c r="G99" i="1"/>
  <c r="H99" i="1"/>
  <c r="I99" i="1"/>
  <c r="J99" i="1"/>
  <c r="K99" i="1"/>
  <c r="F60" i="1"/>
  <c r="G60" i="1"/>
  <c r="H60" i="1"/>
  <c r="I60" i="1"/>
  <c r="J60" i="1"/>
  <c r="K60" i="1"/>
  <c r="A22" i="1"/>
  <c r="A62" i="1"/>
  <c r="A61" i="1"/>
  <c r="A85" i="1"/>
  <c r="A100" i="1"/>
  <c r="A84" i="1"/>
  <c r="A21" i="1"/>
  <c r="A83" i="1"/>
  <c r="A99" i="1"/>
  <c r="A60" i="1"/>
  <c r="A69" i="1"/>
  <c r="A54" i="1"/>
  <c r="A20" i="1"/>
  <c r="A53" i="1"/>
  <c r="F69" i="1"/>
  <c r="G69" i="1"/>
  <c r="H69" i="1"/>
  <c r="I69" i="1"/>
  <c r="J69" i="1"/>
  <c r="K69" i="1"/>
  <c r="F54" i="1"/>
  <c r="G54" i="1"/>
  <c r="H54" i="1"/>
  <c r="I54" i="1"/>
  <c r="J54" i="1"/>
  <c r="K54" i="1"/>
  <c r="F20" i="1"/>
  <c r="G20" i="1"/>
  <c r="H20" i="1"/>
  <c r="I20" i="1"/>
  <c r="J20" i="1"/>
  <c r="K20" i="1"/>
  <c r="F53" i="1"/>
  <c r="G53" i="1"/>
  <c r="H53" i="1"/>
  <c r="I53" i="1"/>
  <c r="J53" i="1"/>
  <c r="K53" i="1"/>
  <c r="F71" i="1" l="1"/>
  <c r="G71" i="1"/>
  <c r="H71" i="1"/>
  <c r="I71" i="1"/>
  <c r="J71" i="1"/>
  <c r="K71" i="1"/>
  <c r="F98" i="1"/>
  <c r="G98" i="1"/>
  <c r="H98" i="1"/>
  <c r="I98" i="1"/>
  <c r="J98" i="1"/>
  <c r="K98" i="1"/>
  <c r="F97" i="1"/>
  <c r="G97" i="1"/>
  <c r="H97" i="1"/>
  <c r="I97" i="1"/>
  <c r="J97" i="1"/>
  <c r="K97" i="1"/>
  <c r="F32" i="1"/>
  <c r="G32" i="1"/>
  <c r="H32" i="1"/>
  <c r="I32" i="1"/>
  <c r="J32" i="1"/>
  <c r="K32" i="1"/>
  <c r="F31" i="1"/>
  <c r="G31" i="1"/>
  <c r="H31" i="1"/>
  <c r="I31" i="1"/>
  <c r="J31" i="1"/>
  <c r="K31" i="1"/>
  <c r="F19" i="1"/>
  <c r="G19" i="1"/>
  <c r="H19" i="1"/>
  <c r="I19" i="1"/>
  <c r="J19" i="1"/>
  <c r="K19" i="1"/>
  <c r="F18" i="1"/>
  <c r="G18" i="1"/>
  <c r="H18" i="1"/>
  <c r="I18" i="1"/>
  <c r="J18" i="1"/>
  <c r="K18" i="1"/>
  <c r="A71" i="1"/>
  <c r="A98" i="1"/>
  <c r="A97" i="1"/>
  <c r="A32" i="1"/>
  <c r="A31" i="1"/>
  <c r="A19" i="1"/>
  <c r="A18" i="1"/>
  <c r="F82" i="1" l="1"/>
  <c r="G82" i="1"/>
  <c r="H82" i="1"/>
  <c r="I82" i="1"/>
  <c r="J82" i="1"/>
  <c r="K82" i="1"/>
  <c r="A82" i="1"/>
  <c r="F17" i="1"/>
  <c r="G17" i="1"/>
  <c r="H17" i="1"/>
  <c r="I17" i="1"/>
  <c r="J17" i="1"/>
  <c r="K17" i="1"/>
  <c r="F81" i="1"/>
  <c r="G81" i="1"/>
  <c r="H81" i="1"/>
  <c r="I81" i="1"/>
  <c r="J81" i="1"/>
  <c r="K81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12" i="1"/>
  <c r="G12" i="1"/>
  <c r="H12" i="1"/>
  <c r="I12" i="1"/>
  <c r="J12" i="1"/>
  <c r="K12" i="1"/>
  <c r="F48" i="1"/>
  <c r="G48" i="1"/>
  <c r="H48" i="1"/>
  <c r="I48" i="1"/>
  <c r="J48" i="1"/>
  <c r="K48" i="1"/>
  <c r="F76" i="1"/>
  <c r="G76" i="1"/>
  <c r="H76" i="1"/>
  <c r="I76" i="1"/>
  <c r="J76" i="1"/>
  <c r="K76" i="1"/>
  <c r="A17" i="1"/>
  <c r="A81" i="1"/>
  <c r="A16" i="1"/>
  <c r="A15" i="1"/>
  <c r="A14" i="1"/>
  <c r="A13" i="1"/>
  <c r="A80" i="1"/>
  <c r="A79" i="1"/>
  <c r="A78" i="1"/>
  <c r="A77" i="1"/>
  <c r="A12" i="1"/>
  <c r="A48" i="1"/>
  <c r="A76" i="1"/>
  <c r="F30" i="1" l="1"/>
  <c r="G30" i="1"/>
  <c r="H30" i="1"/>
  <c r="I30" i="1"/>
  <c r="J30" i="1"/>
  <c r="K30" i="1"/>
  <c r="F29" i="1"/>
  <c r="G29" i="1"/>
  <c r="H29" i="1"/>
  <c r="I29" i="1"/>
  <c r="J29" i="1"/>
  <c r="K29" i="1"/>
  <c r="F96" i="1"/>
  <c r="G96" i="1"/>
  <c r="H96" i="1"/>
  <c r="I96" i="1"/>
  <c r="J96" i="1"/>
  <c r="K96" i="1"/>
  <c r="F75" i="1"/>
  <c r="G75" i="1"/>
  <c r="H75" i="1"/>
  <c r="I75" i="1"/>
  <c r="J75" i="1"/>
  <c r="K75" i="1"/>
  <c r="A30" i="1"/>
  <c r="A29" i="1"/>
  <c r="A96" i="1"/>
  <c r="A75" i="1"/>
  <c r="F95" i="1" l="1"/>
  <c r="G95" i="1"/>
  <c r="H95" i="1"/>
  <c r="I95" i="1"/>
  <c r="J95" i="1"/>
  <c r="K95" i="1"/>
  <c r="A95" i="1"/>
  <c r="A73" i="1" l="1"/>
  <c r="F73" i="1"/>
  <c r="G73" i="1"/>
  <c r="H73" i="1"/>
  <c r="I73" i="1"/>
  <c r="J73" i="1"/>
  <c r="K73" i="1"/>
  <c r="F28" i="1" l="1"/>
  <c r="G28" i="1"/>
  <c r="H28" i="1"/>
  <c r="I28" i="1"/>
  <c r="J28" i="1"/>
  <c r="K28" i="1"/>
  <c r="F11" i="1"/>
  <c r="G11" i="1"/>
  <c r="H11" i="1"/>
  <c r="I11" i="1"/>
  <c r="J11" i="1"/>
  <c r="K11" i="1"/>
  <c r="F10" i="1"/>
  <c r="G10" i="1"/>
  <c r="H10" i="1"/>
  <c r="I10" i="1"/>
  <c r="J10" i="1"/>
  <c r="K10" i="1"/>
  <c r="F52" i="1"/>
  <c r="G52" i="1"/>
  <c r="H52" i="1"/>
  <c r="I52" i="1"/>
  <c r="J52" i="1"/>
  <c r="K52" i="1"/>
  <c r="A28" i="1"/>
  <c r="A11" i="1"/>
  <c r="A10" i="1"/>
  <c r="A52" i="1"/>
  <c r="A10" i="3"/>
  <c r="F10" i="3"/>
  <c r="G10" i="3"/>
  <c r="H10" i="3"/>
  <c r="I10" i="3"/>
  <c r="J10" i="3"/>
  <c r="F58" i="1"/>
  <c r="G58" i="1"/>
  <c r="H58" i="1"/>
  <c r="I58" i="1"/>
  <c r="J58" i="1"/>
  <c r="K58" i="1"/>
  <c r="A58" i="1"/>
  <c r="F74" i="1" l="1"/>
  <c r="G74" i="1"/>
  <c r="H74" i="1"/>
  <c r="I74" i="1"/>
  <c r="J74" i="1"/>
  <c r="K74" i="1"/>
  <c r="F9" i="1"/>
  <c r="G9" i="1"/>
  <c r="H9" i="1"/>
  <c r="I9" i="1"/>
  <c r="J9" i="1"/>
  <c r="K9" i="1"/>
  <c r="F59" i="1"/>
  <c r="G59" i="1"/>
  <c r="H59" i="1"/>
  <c r="I59" i="1"/>
  <c r="J59" i="1"/>
  <c r="K59" i="1"/>
  <c r="A74" i="1"/>
  <c r="A9" i="1"/>
  <c r="A59" i="1"/>
  <c r="A8" i="1" l="1"/>
  <c r="F8" i="1"/>
  <c r="G8" i="1"/>
  <c r="H8" i="1"/>
  <c r="I8" i="1"/>
  <c r="J8" i="1"/>
  <c r="K8" i="1"/>
  <c r="F7" i="1"/>
  <c r="G7" i="1"/>
  <c r="H7" i="1"/>
  <c r="I7" i="1"/>
  <c r="J7" i="1"/>
  <c r="K7" i="1"/>
  <c r="A7" i="1"/>
  <c r="F94" i="1" l="1"/>
  <c r="G94" i="1"/>
  <c r="H94" i="1"/>
  <c r="I94" i="1"/>
  <c r="J94" i="1"/>
  <c r="K94" i="1"/>
  <c r="A94" i="1"/>
  <c r="A9" i="3" l="1"/>
  <c r="J9" i="3"/>
  <c r="I9" i="3"/>
  <c r="H9" i="3"/>
  <c r="G9" i="3"/>
  <c r="F9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<sst xmlns="http://schemas.openxmlformats.org/spreadsheetml/2006/main" count="13725" uniqueCount="2625">
  <si>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</si>
  <si>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</si>
  <si>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</si>
  <si>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</si>
  <si>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</si>
  <si>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</si>
  <si>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</si>
  <si>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</si>
  <si>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</si>
  <si>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</si>
  <si>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</si>
  <si>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</si>
  <si>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</si>
  <si>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</si>
  <si>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</si>
  <si>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</si>
  <si>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</si>
  <si>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</si>
  <si>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</si>
  <si>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</si>
  <si>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</si>
  <si>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</si>
  <si>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</si>
  <si>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</si>
  <si>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</si>
  <si>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</si>
  <si>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</si>
  <si>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</si>
  <si>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</si>
  <si>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</si>
  <si>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</si>
  <si>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</si>
  <si>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</si>
  <si>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</si>
  <si>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</si>
  <si>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</si>
  <si>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</si>
  <si>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</si>
  <si>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</si>
  <si>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</si>
  <si>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</si>
  <si>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</si>
  <si>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</si>
  <si>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</si>
  <si>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</si>
  <si>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</si>
  <si>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</si>
  <si>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</si>
  <si>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</si>
  <si>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</si>
  <si>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</si>
  <si>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</si>
  <si>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</si>
  <si>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</si>
  <si>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</si>
  <si>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</si>
  <si>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</si>
  <si>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</si>
  <si>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</si>
  <si>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</si>
  <si>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</si>
  <si>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</si>
  <si>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</si>
  <si>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</si>
  <si>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</si>
  <si>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</si>
  <si>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</si>
  <si>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</si>
  <si>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</si>
  <si>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</si>
  <si>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</si>
  <si>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</si>
  <si>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</si>
  <si>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</si>
  <si>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</si>
  <si>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</si>
  <si>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</si>
  <si>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</si>
  <si>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</si>
  <si>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</si>
  <si>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</si>
  <si>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</si>
  <si>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</si>
  <si>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</si>
  <si>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</si>
  <si>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</si>
  <si>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</si>
  <si>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</si>
  <si>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</si>
  <si>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</si>
  <si>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</si>
  <si>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</si>
  <si>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</si>
  <si>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</si>
  <si>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</si>
  <si>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</si>
  <si>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</si>
  <si>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</si>
  <si>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</si>
  <si>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</si>
  <si>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</si>
  <si>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</si>
  <si>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</si>
  <si>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</si>
  <si>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</si>
  <si>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</si>
  <si>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</si>
  <si>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</si>
  <si>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</si>
  <si>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</si>
  <si>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</si>
  <si>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</si>
  <si>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</si>
  <si>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</si>
  <si>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</si>
  <si>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</si>
  <si>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</si>
  <si>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</si>
  <si>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</si>
  <si>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</si>
  <si>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</si>
  <si>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</si>
  <si>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</si>
  <si>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</si>
  <si>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</si>
  <si>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</si>
  <si>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</si>
  <si>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</si>
  <si>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</si>
  <si>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</si>
  <si>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</si>
  <si>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</si>
  <si>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</si>
  <si>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</si>
  <si>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</si>
  <si>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</si>
  <si>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</si>
  <si>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</si>
  <si>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</si>
  <si>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</si>
  <si>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</si>
  <si>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</si>
  <si>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</si>
  <si>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</si>
  <si>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</si>
  <si>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</si>
  <si>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</si>
  <si>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</si>
  <si>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</si>
  <si>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</si>
  <si>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</si>
  <si>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</si>
  <si>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</si>
  <si>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</si>
  <si>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</si>
  <si>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</si>
  <si>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</si>
  <si>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</si>
  <si>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</si>
  <si>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</si>
  <si>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</si>
  <si>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</si>
  <si>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</si>
  <si>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</si>
  <si>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</si>
  <si>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</si>
  <si>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</si>
  <si>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</si>
  <si>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</si>
  <si>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</si>
  <si>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</si>
  <si>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</si>
  <si>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</si>
  <si>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</si>
  <si>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</si>
  <si>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</si>
  <si>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</si>
  <si>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</si>
  <si>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</si>
  <si>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</si>
  <si>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</si>
  <si>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</si>
  <si>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</si>
  <si>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</si>
  <si>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</si>
  <si>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</si>
  <si>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</si>
  <si>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</si>
  <si>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</si>
  <si>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</si>
  <si>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</si>
  <si>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</si>
  <si>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</si>
  <si>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</si>
  <si>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</si>
  <si>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</si>
  <si>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</si>
  <si>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</si>
  <si>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</si>
  <si>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</si>
  <si>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</si>
  <si>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</si>
  <si>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</si>
  <si>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</si>
  <si>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</si>
  <si>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</si>
  <si>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</si>
  <si>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</si>
  <si>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</si>
  <si>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</si>
  <si>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</si>
  <si>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</si>
  <si>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</si>
  <si>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</si>
  <si>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</si>
  <si>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</si>
  <si>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</si>
  <si>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</si>
  <si>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</si>
  <si>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</si>
  <si>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</si>
  <si>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</si>
  <si>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</si>
  <si>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</si>
  <si>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</si>
  <si>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</si>
  <si>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</si>
  <si>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</si>
  <si>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</si>
  <si>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</si>
  <si>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</si>
  <si>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</si>
  <si>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</si>
  <si>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</si>
  <si>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</si>
  <si>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</si>
  <si>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</si>
  <si>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</si>
  <si>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</si>
  <si>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</si>
  <si>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</si>
  <si>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</si>
  <si>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</si>
  <si>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</si>
  <si>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</si>
  <si>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</si>
  <si>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</si>
  <si>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</si>
  <si>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</si>
  <si>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</si>
  <si>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</si>
  <si>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</si>
  <si>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</si>
  <si>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</si>
  <si>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</si>
  <si>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</si>
  <si>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</si>
  <si>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</si>
  <si>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</si>
  <si>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</si>
  <si>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</si>
  <si>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</si>
  <si>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</si>
  <si>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</si>
  <si>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</si>
  <si>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</si>
  <si>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</si>
  <si>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</si>
  <si>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</si>
  <si>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</si>
  <si>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</si>
  <si>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</si>
  <si>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</si>
  <si>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</si>
  <si>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</si>
  <si>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</si>
  <si>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</si>
  <si>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</si>
  <si>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</si>
  <si>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</si>
  <si>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</si>
  <si>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</si>
  <si>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</si>
  <si>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</si>
  <si>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</si>
  <si>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</si>
  <si>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</si>
  <si>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</si>
  <si>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</si>
  <si>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</si>
  <si>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</si>
  <si>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</si>
  <si>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</si>
  <si>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</si>
  <si>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</si>
  <si>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</si>
  <si>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</si>
  <si>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</si>
  <si>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</si>
  <si>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</si>
  <si>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</si>
  <si>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</si>
  <si>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</si>
  <si>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</si>
  <si>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</si>
  <si>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</si>
  <si>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</si>
  <si>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</si>
  <si>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</si>
  <si>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</si>
  <si>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</si>
  <si>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</si>
  <si>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</si>
  <si>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</si>
  <si>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</si>
  <si>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</si>
  <si>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</si>
  <si>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</si>
  <si>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</si>
  <si>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</si>
  <si>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</si>
  <si>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</si>
  <si>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</si>
  <si>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</si>
  <si>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</si>
  <si>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</si>
  <si>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</si>
  <si>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</si>
  <si>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</si>
  <si>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</si>
  <si>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</si>
  <si>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</si>
  <si>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</si>
  <si>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</si>
  <si>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</si>
  <si>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</si>
  <si>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</si>
  <si>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</si>
  <si>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</si>
  <si>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</si>
  <si>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</si>
  <si>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</si>
  <si>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</si>
  <si>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</si>
  <si>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</si>
  <si>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</si>
  <si>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</si>
  <si>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</si>
  <si>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</si>
  <si>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</si>
  <si>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</si>
  <si>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</si>
  <si>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</si>
  <si>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</si>
  <si>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</si>
  <si>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</si>
  <si>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</si>
  <si>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</si>
  <si>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</si>
  <si>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</si>
  <si>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</si>
  <si>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</si>
  <si>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</si>
  <si>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</si>
  <si>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</si>
  <si>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</si>
  <si>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</si>
  <si>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</si>
  <si>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</si>
  <si>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</si>
  <si>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</si>
  <si>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</si>
  <si>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</si>
  <si>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</si>
  <si>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</si>
  <si>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</si>
  <si>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</si>
  <si>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</si>
  <si>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</si>
  <si>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</si>
  <si>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</si>
  <si>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</si>
  <si>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</si>
  <si>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</si>
  <si>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</si>
  <si>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</si>
  <si>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</si>
  <si>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</si>
  <si>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</si>
  <si>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</si>
  <si>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</si>
  <si>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</si>
  <si>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</si>
  <si>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</si>
  <si>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</si>
  <si>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</si>
  <si>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</si>
  <si>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</si>
  <si>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</si>
  <si>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</si>
  <si>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</si>
  <si>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</si>
  <si>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</si>
  <si>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</si>
  <si>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</si>
  <si>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</si>
  <si>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</si>
  <si>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</si>
  <si>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</si>
  <si>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</si>
  <si>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</si>
  <si>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</si>
  <si>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</si>
  <si>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</si>
  <si>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</si>
  <si>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</si>
  <si>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</si>
  <si>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</si>
  <si>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</si>
  <si>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</si>
  <si>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</si>
  <si>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</si>
  <si>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</si>
  <si>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</si>
  <si>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</si>
  <si>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</si>
  <si>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</si>
  <si>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</si>
  <si>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</si>
  <si>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</si>
  <si>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</si>
  <si>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</si>
  <si>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</si>
  <si>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</si>
  <si>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</si>
  <si>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</si>
  <si>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</si>
  <si>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</si>
  <si>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</si>
  <si>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</si>
  <si>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</si>
  <si>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</si>
  <si>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</si>
  <si>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</si>
  <si>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</si>
  <si>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</si>
  <si>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</si>
  <si>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</si>
  <si>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</si>
  <si>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</si>
  <si>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</si>
  <si>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</si>
  <si>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</si>
  <si>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</si>
  <si>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</si>
  <si>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</si>
  <si>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</si>
  <si>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</si>
  <si>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</si>
  <si>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</si>
  <si>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</si>
  <si>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</si>
  <si>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</si>
  <si>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</si>
  <si>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</si>
  <si>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</si>
  <si>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</si>
  <si>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</si>
  <si>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</si>
  <si>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</si>
  <si>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</si>
  <si>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</si>
  <si>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</si>
  <si>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</si>
  <si>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</si>
  <si>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</si>
  <si>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</si>
  <si>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</si>
  <si>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</si>
  <si>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</si>
  <si>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</si>
  <si>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</si>
  <si>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</si>
  <si>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</si>
  <si>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</si>
  <si>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</si>
  <si>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</si>
  <si>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</si>
  <si>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</si>
  <si>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</si>
  <si>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</si>
  <si>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</si>
  <si>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</si>
  <si>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</si>
  <si>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</si>
  <si>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</si>
  <si>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</si>
  <si>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</si>
  <si>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</si>
  <si>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</si>
  <si>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</si>
  <si>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</si>
  <si>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</si>
  <si>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</si>
  <si>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</si>
  <si>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</si>
  <si>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</si>
  <si>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</si>
  <si>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</si>
  <si>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</si>
  <si>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</si>
  <si>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</si>
  <si>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</si>
  <si>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</si>
  <si>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</si>
  <si>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</si>
  <si>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</si>
  <si>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</si>
  <si>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</si>
  <si>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</si>
  <si>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</si>
  <si>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</si>
  <si>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</si>
  <si>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</si>
  <si>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</si>
  <si>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</si>
  <si>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</si>
  <si>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</si>
  <si>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</si>
  <si>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</si>
  <si>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</si>
  <si>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</si>
  <si>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</si>
  <si>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</si>
  <si>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</si>
  <si>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</si>
  <si>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</si>
  <si>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</si>
  <si>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</si>
  <si>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</si>
  <si>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</si>
  <si>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</si>
  <si>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</si>
  <si>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</si>
  <si>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</si>
  <si>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</si>
  <si>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</si>
  <si>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</si>
  <si>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</si>
  <si>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</si>
  <si>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</si>
  <si>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</si>
  <si>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</si>
  <si>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</si>
  <si>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</si>
  <si>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</si>
  <si>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</si>
  <si>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</si>
  <si>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</si>
  <si>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</si>
  <si>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</si>
  <si>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</si>
  <si>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</si>
  <si>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</si>
  <si>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</si>
  <si>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</si>
  <si>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</si>
  <si>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</si>
  <si>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</si>
  <si>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</si>
  <si>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</si>
  <si>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</si>
  <si>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</si>
  <si>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</si>
  <si>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</si>
  <si>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</si>
  <si>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</si>
  <si>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</si>
  <si>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</si>
  <si>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</si>
  <si>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</si>
  <si>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</si>
  <si>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</si>
  <si>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</si>
  <si>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</si>
  <si>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</si>
  <si>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</si>
  <si>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</si>
  <si>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</si>
  <si>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</si>
  <si>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</si>
  <si>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</si>
  <si>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</si>
  <si>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</si>
  <si>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</si>
  <si>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</si>
  <si>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</si>
  <si>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</si>
  <si>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</si>
  <si>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</si>
  <si>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</si>
  <si>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</si>
  <si>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</si>
  <si>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</si>
  <si>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</si>
  <si>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</si>
  <si>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</si>
  <si>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</si>
  <si>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</si>
  <si>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</si>
  <si>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</si>
  <si>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</si>
  <si>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</si>
  <si>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</si>
  <si>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</si>
  <si>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</si>
  <si>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</si>
  <si>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</si>
  <si>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</si>
  <si>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</si>
  <si>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</si>
  <si>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</si>
  <si>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</si>
  <si>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</si>
  <si>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</si>
  <si>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</si>
  <si>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</si>
  <si>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</si>
  <si>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</si>
  <si>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</si>
  <si>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</si>
  <si>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</si>
  <si>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</si>
  <si>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</si>
  <si>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</si>
  <si>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</si>
  <si>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</si>
  <si>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</si>
  <si>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</si>
  <si>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</si>
  <si>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</si>
  <si>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</si>
  <si>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</si>
  <si>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</si>
  <si>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</si>
  <si>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</si>
  <si>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</si>
  <si>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</si>
  <si>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</si>
  <si>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</si>
  <si>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</si>
  <si>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</si>
  <si>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</si>
  <si>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</si>
  <si>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</si>
  <si>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</si>
  <si>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</si>
  <si>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</si>
  <si>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</si>
  <si>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</si>
  <si>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</si>
  <si>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</si>
  <si>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</si>
  <si>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</si>
  <si>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</si>
  <si>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</si>
  <si>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</si>
  <si>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</si>
  <si>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</si>
  <si>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</si>
  <si>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</si>
  <si>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</si>
  <si>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</si>
  <si>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</si>
  <si>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</si>
  <si>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</si>
  <si>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</si>
  <si>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</si>
  <si>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</si>
  <si>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</si>
  <si>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</si>
  <si>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</si>
  <si>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</si>
  <si>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</si>
  <si>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</si>
  <si>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</si>
  <si>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</si>
  <si>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</si>
  <si>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</si>
  <si>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</si>
  <si>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</si>
  <si>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</si>
  <si>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</si>
  <si>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</si>
  <si>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</si>
  <si>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</si>
  <si>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</si>
  <si>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</si>
  <si>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</si>
  <si>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</si>
  <si>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</si>
  <si>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</si>
  <si>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</si>
  <si>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</si>
  <si>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</si>
  <si>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</si>
  <si>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</si>
  <si>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</si>
  <si>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</si>
  <si>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</si>
  <si>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</si>
  <si>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</si>
  <si>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</si>
  <si>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</si>
  <si>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</si>
  <si>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</si>
  <si>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</si>
  <si>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</si>
  <si>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</si>
  <si>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</si>
  <si>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</si>
  <si>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</si>
  <si>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</si>
  <si>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</si>
  <si>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</si>
  <si>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</si>
  <si>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</si>
  <si>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</si>
  <si>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</si>
  <si>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</si>
  <si>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</si>
  <si>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</si>
  <si>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</si>
  <si>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</si>
  <si>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</si>
  <si>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</si>
  <si>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</si>
  <si>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</si>
  <si>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</si>
  <si>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</si>
  <si>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</si>
  <si>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</si>
  <si>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</si>
  <si>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</si>
  <si>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</si>
  <si>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</si>
  <si>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</si>
  <si>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</si>
  <si>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</si>
  <si>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</si>
  <si>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</si>
  <si>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</si>
  <si>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</si>
  <si>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</si>
  <si>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</si>
  <si>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</si>
  <si>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</si>
  <si>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</si>
  <si>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</si>
  <si>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</si>
  <si>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</si>
  <si>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</si>
  <si>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</si>
  <si>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</si>
  <si>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</si>
  <si>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</si>
  <si>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</si>
  <si>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</si>
  <si>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</si>
  <si>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</si>
  <si>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</si>
  <si>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</si>
  <si>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</si>
  <si>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</si>
  <si>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</si>
  <si>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</si>
  <si>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</si>
  <si>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</si>
  <si>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</si>
  <si>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</si>
  <si>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</si>
  <si>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</si>
  <si>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</si>
  <si>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</si>
  <si>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</si>
  <si>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</si>
  <si>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</si>
  <si>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</si>
  <si>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</si>
  <si>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</si>
  <si>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</si>
  <si>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</si>
  <si>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</si>
  <si>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</si>
  <si>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</si>
  <si>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</si>
  <si>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</si>
  <si>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</si>
  <si>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</si>
  <si>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</si>
  <si>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</si>
  <si>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</si>
  <si>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</si>
  <si>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</si>
  <si>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</si>
  <si>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</si>
  <si>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</si>
  <si>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</si>
  <si>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</si>
  <si>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</si>
  <si>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</si>
  <si>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</si>
  <si>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</si>
  <si>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</si>
  <si>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</si>
  <si>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</si>
  <si>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</si>
  <si>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</si>
  <si>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</si>
  <si>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</si>
  <si>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</si>
  <si>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</si>
  <si>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</si>
  <si>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</si>
  <si>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</si>
  <si>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</si>
  <si>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</si>
  <si>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</si>
  <si>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</si>
  <si>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</si>
  <si>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</si>
  <si>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</si>
  <si>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</si>
  <si>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</si>
  <si>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</si>
  <si>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</si>
  <si>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</si>
  <si>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</si>
  <si>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</si>
  <si>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</si>
  <si>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</si>
  <si>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</si>
  <si>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</si>
  <si>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</si>
  <si>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</si>
  <si>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</si>
  <si>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</si>
  <si>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</si>
  <si>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</si>
  <si>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</si>
  <si>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</si>
  <si>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</si>
  <si>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</si>
  <si>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</si>
  <si>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</si>
  <si>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</si>
  <si>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</si>
  <si>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</si>
  <si>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</si>
  <si>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</si>
  <si>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</si>
  <si>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</si>
  <si>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</si>
  <si>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</si>
  <si>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</si>
  <si>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</si>
  <si>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</si>
  <si>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</si>
  <si>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</si>
  <si>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</si>
  <si>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</si>
  <si>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</si>
  <si>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</si>
  <si>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</si>
  <si>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</si>
  <si>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</si>
  <si>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</si>
  <si>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</si>
  <si>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</si>
  <si>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</si>
  <si>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</si>
  <si>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</si>
  <si>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</si>
  <si>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</si>
  <si>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</si>
  <si>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</si>
  <si>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</si>
  <si>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</si>
  <si>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</si>
  <si>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</si>
  <si>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</si>
  <si>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</si>
  <si>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</si>
  <si>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</si>
  <si>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</si>
  <si>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</si>
  <si>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</si>
  <si>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</si>
  <si>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</si>
  <si>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</si>
  <si>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</si>
  <si>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</si>
  <si>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</si>
  <si>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</si>
  <si>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</si>
  <si>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</si>
  <si>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</si>
  <si>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</si>
  <si>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</si>
  <si>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</si>
  <si>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</si>
  <si>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</si>
  <si>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</si>
  <si>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</si>
  <si>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</si>
  <si>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</si>
  <si>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</si>
  <si>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</si>
  <si>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</si>
  <si>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</si>
  <si>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</si>
  <si>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</si>
  <si>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</si>
  <si>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</si>
  <si>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</si>
  <si>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</si>
  <si>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</si>
  <si>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</si>
  <si>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</si>
  <si>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</si>
  <si>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</si>
  <si>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</si>
  <si>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</si>
  <si>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</si>
  <si>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</si>
  <si>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</si>
  <si>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</si>
  <si>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</si>
  <si>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</si>
  <si>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</si>
  <si>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</si>
  <si>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</si>
  <si>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</si>
  <si>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</si>
  <si>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</si>
  <si>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</si>
  <si>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</si>
  <si>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</si>
  <si>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</si>
  <si>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</si>
  <si>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</si>
  <si>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</si>
  <si>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</si>
  <si>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</si>
  <si>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</si>
  <si>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</si>
  <si>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</si>
  <si>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</si>
  <si>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</si>
  <si>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</si>
  <si>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</si>
  <si>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</si>
  <si>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</si>
  <si>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</si>
  <si>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</si>
  <si>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</si>
  <si>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</si>
  <si>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</si>
  <si>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</si>
  <si>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</si>
  <si>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</si>
  <si>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</si>
  <si>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</si>
  <si>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</si>
  <si>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</si>
  <si>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</si>
  <si>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</si>
  <si>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</si>
  <si>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</si>
  <si>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</si>
  <si>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</si>
  <si>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</si>
  <si>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</si>
  <si>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</si>
  <si>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</si>
  <si>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</si>
  <si>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</si>
  <si>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</si>
  <si>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</si>
  <si>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</si>
  <si>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</si>
  <si>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</si>
  <si>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</si>
  <si>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</si>
  <si>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</si>
  <si>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</si>
  <si>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</si>
  <si>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</si>
  <si>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</si>
  <si>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</si>
  <si>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</si>
  <si>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</si>
  <si>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</si>
  <si>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</si>
  <si>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</si>
  <si>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</si>
  <si>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</si>
  <si>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</si>
  <si>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</si>
  <si>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</si>
  <si>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</si>
  <si>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</si>
  <si>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</si>
  <si>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</si>
  <si>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</si>
  <si>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</si>
  <si>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</si>
  <si>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</si>
  <si>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</si>
  <si>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</si>
  <si>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</si>
  <si>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</si>
  <si>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</si>
  <si>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</si>
  <si>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</si>
  <si>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</si>
  <si>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</si>
  <si>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</si>
  <si>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</si>
  <si>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</si>
  <si>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</si>
  <si>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</si>
  <si>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</si>
  <si>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</si>
  <si>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</si>
  <si>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</si>
  <si>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</si>
  <si>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</si>
  <si>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</si>
  <si>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</si>
  <si>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</si>
  <si>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</si>
  <si>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</si>
  <si>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</si>
  <si>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</si>
  <si>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</si>
  <si>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</si>
  <si>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</si>
  <si>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</si>
  <si>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</si>
  <si>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</si>
  <si>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</si>
  <si>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</si>
  <si>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</si>
  <si>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</si>
  <si>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</si>
  <si>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</si>
  <si>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</si>
  <si>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</si>
  <si>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</si>
  <si>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</si>
  <si>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</si>
  <si>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</si>
  <si>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</si>
  <si>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</si>
  <si>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</si>
  <si>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</si>
  <si>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</si>
  <si>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</si>
  <si>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</si>
  <si>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</si>
  <si>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</si>
  <si>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</si>
  <si>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</si>
  <si>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</si>
  <si>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</si>
  <si>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</si>
  <si>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</si>
  <si>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</si>
  <si>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</si>
  <si>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</si>
  <si>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</si>
  <si>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</si>
  <si>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</si>
  <si>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</si>
  <si>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</si>
  <si>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</si>
  <si>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</si>
  <si>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</si>
  <si>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</si>
  <si>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</si>
  <si>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</si>
  <si>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</si>
  <si>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</si>
  <si>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</si>
  <si>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</si>
  <si>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</si>
  <si>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</si>
  <si>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</si>
  <si>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</si>
  <si>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</si>
  <si>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</si>
  <si>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</si>
  <si>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</si>
  <si>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</si>
  <si>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</si>
  <si>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</si>
  <si>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</si>
  <si>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</si>
  <si>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</si>
  <si>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</si>
  <si>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</si>
  <si>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</si>
  <si>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</si>
  <si>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</si>
  <si>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</si>
  <si>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</si>
  <si>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</si>
  <si>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</si>
  <si>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</si>
  <si>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</si>
  <si>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</si>
  <si>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</si>
  <si>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</si>
  <si>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</si>
  <si>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</si>
  <si>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</si>
  <si>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</si>
  <si>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</si>
  <si>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</si>
  <si>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</si>
  <si>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</si>
  <si>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</si>
  <si>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</si>
  <si>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</si>
  <si>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</si>
  <si>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</si>
  <si>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</si>
  <si>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</si>
  <si>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</si>
  <si>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</si>
  <si>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</si>
  <si>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</si>
  <si>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</si>
  <si>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</si>
  <si>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</si>
  <si>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</si>
  <si>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</si>
  <si>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</si>
  <si>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</si>
  <si>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</si>
  <si>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</si>
  <si>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</si>
  <si>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</si>
  <si>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</si>
  <si>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</si>
  <si>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</si>
  <si>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</si>
  <si>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</si>
  <si>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</si>
  <si>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</si>
  <si>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</si>
  <si>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</si>
  <si>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</si>
  <si>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</si>
  <si>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</si>
  <si>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</si>
  <si>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</si>
  <si>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</si>
  <si>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</si>
  <si>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</si>
  <si>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</si>
  <si>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</si>
  <si>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</si>
  <si>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</si>
  <si>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</si>
  <si>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</si>
  <si>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</si>
  <si>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</si>
  <si>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</si>
  <si>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</si>
  <si>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</si>
  <si>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</si>
  <si>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</si>
  <si>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</si>
  <si>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</si>
  <si>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</si>
  <si>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</si>
  <si>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</si>
  <si>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</si>
  <si>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</si>
  <si>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</si>
  <si>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</si>
  <si>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</si>
  <si>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</si>
  <si>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</si>
  <si>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</si>
  <si>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</si>
  <si>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</si>
  <si>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</si>
  <si>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</si>
  <si>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</si>
  <si>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</si>
  <si>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</si>
  <si>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</si>
  <si>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</si>
  <si>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</si>
  <si>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</si>
  <si>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</si>
  <si>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</si>
  <si>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</si>
  <si>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</si>
  <si>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</si>
  <si>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</si>
  <si>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</si>
  <si>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</si>
  <si>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</si>
  <si>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</si>
  <si>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</si>
  <si>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</si>
  <si>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</si>
  <si>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</si>
  <si>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</si>
  <si>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</si>
  <si>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</si>
  <si>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</si>
  <si>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</si>
  <si>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</si>
  <si>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</si>
  <si>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</si>
  <si>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</si>
  <si>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</si>
  <si>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</si>
  <si>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</si>
  <si>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</si>
  <si>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</si>
  <si>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</si>
  <si>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</si>
  <si>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</si>
  <si>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</si>
  <si>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</si>
  <si>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</si>
  <si>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</si>
  <si>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</si>
  <si>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</si>
  <si>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</si>
  <si>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</si>
  <si>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</si>
  <si>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</si>
  <si>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</si>
  <si>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</si>
  <si>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</si>
  <si>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</si>
  <si>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</si>
  <si>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</si>
  <si>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</si>
  <si>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</si>
  <si>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</si>
  <si>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</si>
  <si>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</si>
  <si>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</si>
  <si>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</si>
  <si>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</si>
  <si>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</si>
  <si>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</si>
  <si>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</si>
  <si>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</si>
  <si>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</si>
  <si>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</si>
  <si>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</si>
  <si>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</si>
  <si>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</si>
  <si>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</si>
  <si>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</si>
  <si>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</si>
  <si>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</si>
  <si>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</si>
  <si>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</si>
  <si>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</si>
  <si>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</si>
  <si>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</si>
  <si>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</si>
  <si>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</si>
  <si>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</si>
  <si>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</si>
  <si>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</si>
  <si>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</si>
  <si>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</si>
  <si>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</si>
  <si>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</si>
  <si>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</si>
  <si>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</si>
  <si>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</si>
  <si>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</si>
  <si>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</si>
  <si>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</si>
  <si>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</si>
  <si>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</si>
  <si>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</si>
  <si>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</si>
  <si>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</si>
  <si>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</si>
  <si>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</si>
  <si>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</si>
  <si>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</si>
  <si>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</si>
  <si>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</si>
  <si>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</si>
  <si>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</si>
  <si>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</si>
  <si>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</si>
  <si>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</si>
  <si>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</si>
  <si>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</si>
  <si>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</si>
  <si>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</si>
  <si>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</si>
  <si>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</si>
  <si>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</si>
  <si>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</si>
  <si>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</si>
  <si>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</si>
  <si>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</si>
  <si>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</si>
  <si>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</si>
  <si>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</si>
  <si>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</si>
  <si>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</si>
  <si>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</si>
  <si>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</si>
  <si>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</si>
  <si>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</si>
  <si>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</si>
  <si>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</si>
  <si>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</si>
  <si>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</si>
  <si>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</si>
  <si>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</si>
  <si>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</si>
  <si>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</si>
  <si>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</si>
  <si>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</si>
  <si>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</si>
  <si>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</si>
  <si>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</si>
  <si>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</si>
  <si>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</si>
  <si>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</si>
  <si>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</si>
  <si>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</si>
  <si>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</si>
  <si>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</si>
  <si>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</si>
  <si>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</si>
  <si>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</si>
  <si>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</si>
  <si>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</si>
  <si>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</si>
  <si>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</si>
  <si>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</si>
  <si>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</si>
  <si>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</si>
  <si>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</si>
  <si>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</si>
  <si>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</si>
  <si>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</si>
  <si>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</si>
  <si>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</si>
  <si>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</si>
  <si>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</si>
  <si>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</si>
  <si>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</si>
  <si>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</si>
  <si>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</si>
  <si>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</si>
  <si>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</si>
  <si>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</si>
  <si>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</si>
  <si>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</si>
  <si>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</si>
  <si>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</si>
  <si>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</si>
  <si>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</si>
  <si>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</si>
  <si>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</si>
  <si>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</si>
  <si>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</si>
  <si>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</si>
  <si>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</si>
  <si>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</si>
  <si>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</si>
  <si>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</si>
  <si>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</si>
  <si>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</si>
  <si>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</si>
  <si>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</si>
  <si>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</si>
  <si>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</si>
  <si>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</si>
  <si>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</si>
  <si>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</si>
  <si>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</si>
  <si>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</si>
  <si>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</si>
  <si>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</si>
  <si>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</si>
  <si>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</si>
  <si>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</si>
  <si>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</si>
  <si>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</si>
  <si>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</si>
  <si>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</si>
  <si>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</si>
  <si>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</si>
  <si>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</si>
  <si>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</si>
  <si>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</si>
  <si>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</si>
  <si>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</si>
  <si>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</si>
  <si>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</si>
  <si>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</si>
  <si>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</si>
  <si>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</si>
  <si>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</si>
  <si>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</si>
  <si>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</si>
  <si>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</si>
  <si>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</si>
  <si>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</si>
  <si>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</si>
  <si>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</si>
  <si>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</si>
  <si>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</si>
  <si>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</si>
  <si>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</si>
  <si>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</si>
  <si>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</si>
  <si>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</si>
  <si>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</si>
  <si>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</si>
  <si>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</si>
  <si>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</si>
  <si>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</si>
  <si>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</si>
  <si>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</si>
  <si>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</si>
  <si>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</si>
  <si>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</si>
  <si>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</si>
  <si>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</si>
  <si>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</si>
  <si>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</si>
  <si>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</si>
  <si>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</si>
  <si>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</si>
  <si>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</si>
  <si>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</si>
  <si>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</si>
  <si>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</si>
  <si>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</si>
  <si>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</si>
  <si>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</si>
  <si>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</si>
  <si>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</si>
  <si>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</si>
  <si>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</si>
  <si>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</si>
  <si>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</si>
  <si>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</si>
  <si>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</si>
  <si>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</si>
  <si>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</si>
  <si>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</si>
  <si>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</si>
  <si>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</si>
  <si>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</si>
  <si>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</si>
  <si>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</si>
  <si>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</si>
  <si>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</si>
  <si>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</si>
  <si>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</si>
  <si>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</si>
  <si>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</si>
  <si>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</si>
  <si>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</si>
  <si>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</si>
  <si>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</si>
  <si>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</si>
  <si>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</si>
  <si>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</si>
  <si>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</si>
  <si>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</si>
  <si>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</si>
  <si>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</si>
  <si>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</si>
  <si>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</si>
  <si>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</si>
  <si>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</si>
  <si>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</si>
  <si>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</si>
  <si>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</si>
  <si>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</si>
  <si>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</si>
  <si>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</si>
  <si>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</si>
  <si>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</si>
  <si>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</si>
  <si>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</si>
  <si>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</si>
  <si>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</si>
  <si>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</si>
  <si>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</si>
  <si>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</si>
  <si>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</si>
  <si>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</si>
  <si>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</si>
  <si>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</si>
  <si>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</si>
  <si>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</si>
  <si>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</si>
  <si>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</si>
  <si>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</si>
  <si>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</si>
  <si>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</si>
  <si>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</si>
  <si>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</si>
  <si>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</si>
  <si>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</si>
  <si>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</si>
  <si>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</si>
  <si>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</si>
  <si>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</si>
  <si>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</si>
  <si>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</si>
  <si>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</si>
  <si>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</si>
  <si>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</si>
  <si>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</si>
  <si>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</si>
  <si>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</si>
  <si>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</si>
  <si>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</si>
  <si>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</si>
  <si>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</si>
  <si>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</si>
  <si>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</si>
  <si>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</si>
  <si>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</si>
  <si>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</si>
  <si>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</si>
  <si>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</si>
  <si>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</si>
  <si>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</si>
  <si>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</si>
  <si>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</si>
  <si>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</si>
  <si>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</si>
  <si>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</si>
  <si>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</si>
  <si>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</si>
  <si>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</si>
  <si>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</si>
  <si>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</si>
  <si>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</si>
  <si>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</si>
  <si>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</si>
  <si>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</si>
  <si>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</si>
  <si>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</si>
  <si>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</si>
  <si>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</si>
  <si>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</si>
  <si>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</si>
  <si>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</si>
  <si>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</si>
  <si>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</si>
  <si>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</si>
  <si>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</si>
  <si>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</si>
  <si>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</si>
  <si>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</si>
  <si>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</si>
  <si>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</si>
  <si>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</si>
  <si>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</si>
  <si>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</si>
  <si>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</si>
  <si>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</si>
  <si>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</si>
  <si>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</si>
  <si>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</si>
  <si>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</si>
  <si>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</si>
  <si>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</si>
  <si>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</si>
  <si>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</si>
  <si>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</si>
  <si>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</si>
  <si>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</si>
  <si>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</si>
  <si>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</si>
  <si>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</si>
  <si>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</si>
  <si>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</si>
  <si>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</si>
  <si>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</si>
  <si>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</si>
  <si>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</si>
  <si>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</si>
  <si>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</si>
  <si>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</si>
  <si>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</si>
  <si>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</si>
  <si>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</si>
  <si>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</si>
  <si>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</si>
  <si>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</si>
  <si>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</si>
  <si>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</si>
  <si>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</si>
  <si>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</si>
  <si>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</si>
  <si>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</si>
  <si>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</si>
  <si>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</si>
  <si>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</si>
  <si>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</si>
  <si>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</si>
  <si>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</si>
  <si>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</si>
  <si>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</si>
  <si>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</si>
  <si>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</si>
  <si>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</si>
  <si>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</si>
  <si>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</si>
  <si>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</si>
  <si>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</si>
  <si>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</si>
  <si>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</si>
  <si>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</si>
  <si>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</si>
  <si>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</si>
  <si>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</si>
  <si>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</si>
  <si>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</si>
  <si>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</si>
  <si>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</si>
  <si>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</si>
  <si>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</si>
  <si>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</si>
  <si>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</si>
  <si>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</si>
  <si>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</si>
  <si>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</si>
  <si>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</si>
  <si>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</si>
  <si>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</si>
  <si>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</si>
  <si>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</si>
  <si>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</si>
  <si>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</si>
  <si>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</si>
  <si>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</si>
  <si>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</si>
  <si>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</si>
  <si>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</si>
  <si>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</si>
  <si>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</si>
  <si>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</si>
  <si>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</si>
  <si>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</si>
  <si>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</si>
  <si>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</si>
  <si>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</si>
  <si>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</si>
  <si>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</si>
  <si>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</si>
  <si>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</si>
  <si>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</si>
  <si>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</si>
  <si>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</si>
  <si>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</si>
  <si>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</si>
  <si>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</si>
  <si>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</si>
  <si>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</si>
  <si>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</si>
  <si>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</si>
  <si>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</si>
  <si>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</si>
  <si>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</si>
  <si>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</si>
  <si>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</si>
  <si>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</si>
  <si>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</si>
  <si>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</si>
  <si>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</si>
  <si>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</si>
  <si>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</si>
  <si>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</si>
  <si>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</si>
  <si>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</si>
  <si>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</si>
  <si>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</si>
  <si>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</si>
  <si>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</si>
  <si>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</si>
  <si>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</si>
  <si>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</si>
  <si>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</si>
  <si>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</si>
  <si>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</si>
  <si>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</si>
  <si>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</si>
  <si>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</si>
  <si>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</si>
  <si>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</si>
  <si>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</si>
  <si>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</si>
  <si>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</si>
  <si>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</si>
  <si>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</si>
  <si>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</si>
  <si>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</si>
  <si>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</si>
  <si>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</si>
  <si>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</si>
  <si>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</si>
  <si>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</si>
  <si>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</si>
  <si>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</si>
  <si>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</si>
  <si>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</si>
  <si>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</si>
  <si>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</si>
  <si>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</si>
  <si>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</si>
  <si>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</si>
  <si>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</si>
  <si>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</si>
  <si>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</si>
  <si>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</si>
  <si>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</si>
  <si>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</si>
  <si>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</si>
  <si>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</si>
  <si>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</si>
  <si>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</si>
  <si>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</si>
  <si>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</si>
  <si>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</si>
  <si>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</si>
  <si>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</si>
  <si>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</si>
  <si>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</si>
  <si>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</si>
  <si>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</si>
  <si>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</si>
  <si>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</si>
  <si>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</si>
  <si>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</si>
  <si>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</si>
  <si>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</si>
  <si>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</si>
  <si>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</si>
  <si>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</si>
  <si>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</si>
  <si>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</si>
  <si>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</si>
  <si>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</si>
  <si>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</si>
  <si>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</si>
  <si>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</si>
  <si>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</si>
  <si>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</si>
  <si>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</si>
  <si>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</si>
  <si>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</si>
  <si>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</si>
  <si>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</si>
  <si>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</si>
  <si>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</si>
  <si>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</si>
  <si>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</si>
  <si>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</si>
  <si>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</si>
  <si>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</si>
  <si>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</si>
  <si>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</si>
  <si>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</si>
  <si>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</si>
  <si>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</si>
  <si>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</si>
  <si>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</si>
  <si>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</si>
  <si>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</si>
  <si>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</si>
  <si>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</si>
  <si>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</si>
  <si>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</si>
  <si>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</si>
  <si>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</si>
  <si>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</si>
  <si>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</si>
  <si>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</si>
  <si>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</si>
  <si>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</si>
  <si>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</si>
  <si>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</si>
  <si>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</si>
  <si>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</si>
  <si>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</si>
  <si>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</si>
  <si>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</si>
  <si>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</si>
  <si>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</si>
  <si>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</si>
  <si>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</si>
  <si>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</si>
  <si>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</si>
  <si>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</si>
  <si>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</si>
  <si>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</si>
  <si>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</si>
  <si>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</si>
  <si>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</si>
  <si>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</si>
  <si>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</si>
  <si>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</si>
  <si>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</si>
  <si>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</si>
  <si>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</si>
  <si>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</si>
  <si>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</si>
  <si>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</si>
  <si>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</si>
  <si>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</si>
  <si>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</si>
  <si>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</si>
  <si>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</si>
  <si>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</si>
  <si>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</si>
  <si>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</si>
  <si>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</si>
  <si>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</si>
  <si>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</si>
  <si>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</si>
  <si>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</si>
  <si>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</si>
  <si>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</si>
  <si>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</si>
  <si>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</si>
  <si>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</si>
  <si>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</si>
  <si>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</si>
  <si>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</si>
  <si>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</si>
  <si>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</si>
  <si>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</si>
  <si>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</si>
  <si>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</si>
  <si>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</si>
  <si>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</si>
  <si>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</si>
  <si>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</si>
  <si>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</si>
  <si>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</si>
  <si>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</si>
  <si>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</si>
  <si>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</si>
  <si>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</si>
  <si>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</si>
  <si>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</si>
  <si>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</si>
  <si>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</si>
  <si>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</si>
  <si>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</si>
  <si>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</si>
  <si>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</si>
  <si>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</si>
  <si>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</si>
  <si>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</si>
  <si>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</si>
  <si>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</si>
  <si>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</si>
  <si>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</si>
  <si>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</si>
  <si>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</si>
  <si>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</si>
  <si>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</si>
  <si>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</si>
  <si>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</si>
  <si>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</si>
  <si>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</si>
  <si>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</si>
  <si>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</si>
  <si>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</si>
  <si>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</si>
  <si>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</si>
  <si>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</si>
  <si>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</si>
  <si>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</si>
  <si>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</si>
  <si>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</si>
  <si>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</si>
  <si>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</si>
  <si>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</si>
  <si>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</si>
  <si>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</si>
  <si>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</si>
  <si>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</si>
  <si>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</si>
  <si>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</si>
  <si>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</si>
  <si>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</si>
  <si>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</si>
  <si>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</si>
  <si>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</si>
  <si>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</si>
  <si>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</si>
  <si>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</si>
  <si>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</si>
  <si>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</si>
  <si>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</si>
  <si>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</si>
  <si>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</si>
  <si>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</si>
  <si>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</si>
  <si>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</si>
  <si>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</si>
  <si>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</si>
  <si>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</si>
  <si>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</si>
  <si>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</si>
  <si>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</si>
  <si>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</si>
  <si>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</si>
  <si>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</si>
  <si>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</si>
  <si>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</si>
  <si>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</si>
  <si>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</si>
  <si>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</si>
  <si>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</si>
  <si>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</si>
  <si>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</si>
  <si>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</si>
  <si>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</si>
  <si>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</si>
  <si>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</si>
  <si>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</si>
  <si>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</si>
  <si>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</si>
  <si>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</si>
  <si>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</si>
  <si>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</si>
  <si>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</si>
  <si>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</si>
  <si>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</si>
  <si>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</si>
  <si>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</si>
  <si>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</si>
  <si>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</si>
  <si>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</si>
  <si>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</si>
  <si>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</si>
  <si>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</si>
  <si>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</si>
  <si>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</si>
  <si>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</si>
  <si>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</si>
  <si>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</si>
  <si>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</si>
  <si>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</si>
  <si>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</si>
  <si>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</si>
  <si>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</si>
  <si>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</si>
  <si>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</si>
  <si>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</si>
  <si>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</si>
  <si>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</si>
  <si>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</si>
  <si>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</si>
  <si>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</si>
  <si>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</si>
  <si>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</si>
  <si>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</si>
  <si>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</si>
  <si>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</si>
  <si>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</si>
  <si>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</si>
  <si>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</si>
  <si>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</si>
  <si>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</si>
  <si>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</si>
  <si>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</si>
  <si>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</si>
  <si>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</si>
  <si>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</si>
  <si>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</si>
  <si>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</si>
  <si>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</si>
  <si>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</si>
  <si>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</si>
  <si>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</si>
  <si>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</si>
  <si>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</si>
  <si>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</si>
  <si>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</si>
  <si>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</si>
  <si>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</si>
  <si>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</si>
  <si>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</si>
  <si>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</si>
  <si>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</si>
  <si>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</si>
  <si>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</si>
  <si>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</si>
  <si>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</si>
  <si>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</si>
  <si>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</si>
  <si>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</si>
  <si>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</si>
  <si>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</si>
  <si>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</si>
  <si>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</si>
  <si>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</si>
  <si>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</si>
  <si>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</si>
  <si>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</si>
  <si>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</si>
  <si>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</si>
  <si>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</si>
  <si>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</si>
  <si>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</si>
  <si>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</si>
  <si>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</si>
  <si>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</si>
  <si>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</si>
  <si>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</si>
  <si>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</si>
  <si>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</si>
  <si>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</si>
  <si>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</si>
  <si>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</si>
  <si>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</si>
  <si>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</si>
  <si>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</si>
  <si>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</si>
  <si>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</si>
  <si>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</si>
  <si>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</si>
  <si>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</si>
  <si>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</si>
  <si>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</si>
  <si>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</si>
  <si>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</si>
  <si>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</si>
  <si>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</si>
  <si>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</si>
  <si>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</si>
  <si>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</si>
  <si>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</si>
  <si>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</si>
  <si>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</si>
  <si>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</si>
  <si>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</si>
  <si>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</si>
  <si>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</si>
  <si>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</si>
  <si>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</si>
  <si>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</si>
  <si>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</si>
  <si>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</si>
  <si>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</si>
  <si>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</si>
  <si>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</si>
  <si>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</si>
  <si>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</si>
  <si>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</si>
  <si>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</si>
  <si>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</si>
  <si>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</si>
  <si>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</si>
  <si>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</si>
  <si>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</si>
  <si>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</si>
  <si>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</si>
  <si>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</si>
  <si>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</si>
  <si>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</si>
  <si>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</si>
  <si>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</si>
  <si>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</si>
  <si>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</si>
  <si>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</si>
  <si>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</si>
  <si>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</si>
  <si>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</si>
  <si>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</si>
  <si>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</si>
  <si>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</si>
  <si>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</si>
  <si>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</si>
  <si>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</si>
  <si>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</si>
  <si>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</si>
  <si>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</si>
  <si>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</si>
  <si>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</si>
  <si>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</si>
  <si>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</si>
  <si>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</si>
  <si>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</si>
  <si>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</si>
  <si>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</si>
  <si>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</si>
  <si>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</si>
  <si>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</si>
  <si>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</si>
  <si>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</si>
  <si>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</si>
  <si>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</si>
  <si>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</si>
  <si>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</si>
  <si>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</si>
  <si>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</si>
  <si>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</si>
  <si>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</si>
  <si>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</si>
  <si>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</si>
  <si>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</si>
  <si>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</si>
  <si>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</si>
  <si>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</si>
  <si>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</si>
  <si>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</si>
  <si>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</si>
  <si>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</si>
  <si>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</si>
  <si>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</si>
  <si>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</si>
  <si>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</si>
  <si>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</si>
  <si>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</si>
  <si>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</si>
  <si>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</si>
  <si>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</si>
  <si>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</si>
  <si>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</si>
  <si>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</si>
  <si>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</si>
  <si>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</si>
  <si>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</si>
  <si>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</si>
  <si>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</si>
  <si>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</si>
  <si>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</si>
  <si>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</si>
  <si>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</si>
  <si>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</si>
  <si>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</si>
  <si>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</si>
  <si>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</si>
  <si>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</si>
  <si>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</si>
  <si>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</si>
  <si>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</si>
  <si>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</si>
  <si>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</si>
  <si>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</si>
  <si>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</si>
  <si>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</si>
  <si>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</si>
  <si>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</si>
  <si>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</si>
  <si>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</si>
  <si>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</si>
  <si>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</si>
  <si>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</si>
  <si>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</si>
  <si>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</si>
  <si>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</si>
  <si>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</si>
  <si>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</si>
  <si>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</si>
  <si>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</si>
  <si>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</si>
  <si>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</si>
  <si>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</si>
  <si>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</si>
  <si>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</si>
  <si>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</si>
  <si>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</si>
  <si>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</si>
  <si>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</si>
  <si>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</si>
  <si>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</si>
  <si>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</si>
  <si>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</si>
  <si>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</si>
  <si>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</si>
  <si>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</si>
  <si>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</si>
  <si>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</si>
  <si>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</si>
  <si>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</si>
  <si>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</si>
  <si>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</si>
  <si>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</si>
  <si>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</si>
  <si>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</si>
  <si>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</si>
  <si>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</si>
  <si>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</si>
  <si>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</si>
  <si>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</si>
  <si>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</si>
  <si>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</si>
  <si>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</si>
  <si>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</si>
  <si>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</si>
  <si>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</si>
  <si>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</si>
  <si>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</si>
  <si>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</si>
  <si>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</si>
  <si>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</si>
  <si>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</si>
  <si>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</si>
  <si>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</si>
  <si>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</si>
  <si>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</si>
  <si>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</si>
  <si>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</si>
  <si>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</si>
  <si>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</si>
  <si>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</si>
  <si>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</si>
  <si>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</si>
  <si>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</si>
  <si>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</si>
  <si>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</si>
  <si>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</si>
  <si>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</si>
  <si>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</si>
  <si>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</si>
  <si>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</si>
  <si>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</si>
  <si>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</si>
  <si>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</si>
  <si>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</si>
  <si>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</si>
  <si>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</si>
  <si>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</si>
  <si>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</si>
  <si>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</si>
  <si>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</si>
  <si>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</si>
  <si>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</si>
  <si>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</si>
  <si>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</si>
  <si>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</si>
  <si>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</si>
  <si>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</si>
  <si>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</si>
  <si>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</si>
  <si>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</si>
  <si>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</si>
  <si>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</si>
  <si>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</si>
  <si>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</si>
  <si>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</si>
  <si>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</si>
  <si>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</si>
  <si>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</si>
  <si>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</si>
  <si>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</si>
  <si>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</si>
  <si>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</si>
  <si>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</si>
  <si>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</si>
  <si>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</si>
  <si>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</si>
  <si>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</si>
  <si>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</si>
  <si>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</si>
  <si>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</si>
  <si>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</si>
  <si>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</si>
  <si>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</si>
  <si>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</si>
  <si>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</si>
  <si>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</si>
  <si>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</si>
  <si>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</si>
  <si>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</si>
  <si>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</si>
  <si>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</si>
  <si>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</si>
  <si>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</si>
  <si>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</si>
  <si>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</si>
  <si>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</si>
  <si>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</si>
  <si>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</si>
  <si>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</si>
  <si>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</si>
  <si>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</si>
  <si>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</si>
  <si>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</si>
  <si>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</si>
  <si>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</si>
  <si>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</si>
  <si>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</si>
  <si>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</si>
  <si>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</si>
  <si>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</si>
  <si>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</si>
  <si>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</si>
  <si>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</si>
  <si>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</si>
  <si>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</si>
  <si>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</si>
  <si>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</si>
  <si>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</si>
  <si>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</si>
  <si>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</si>
  <si>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</si>
  <si>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</si>
  <si>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</si>
  <si>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</si>
  <si>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</si>
  <si>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</si>
  <si>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</si>
  <si>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</si>
  <si>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</si>
  <si>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</si>
  <si>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</si>
  <si>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</si>
  <si>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</si>
  <si>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</si>
  <si>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</si>
  <si>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</si>
  <si>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</si>
  <si>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</si>
  <si>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</si>
  <si>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</si>
  <si>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</si>
  <si>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</si>
  <si>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</si>
  <si>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</si>
  <si>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</si>
  <si>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</si>
  <si>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</si>
  <si>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</si>
  <si>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</si>
  <si>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</si>
  <si>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</si>
  <si>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</si>
  <si>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</si>
  <si>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</si>
  <si>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</si>
  <si>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</si>
  <si>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</si>
  <si>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</si>
  <si>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</si>
  <si>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</si>
  <si>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</si>
  <si>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</si>
  <si>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</si>
  <si>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</si>
  <si>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</si>
  <si>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</si>
  <si>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</si>
  <si>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</si>
  <si>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</si>
  <si>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</si>
  <si>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</si>
  <si>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</si>
  <si>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</si>
  <si>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</si>
  <si>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</si>
  <si>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</si>
  <si>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</si>
  <si>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</si>
  <si>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</si>
  <si>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</si>
  <si>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</si>
  <si>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</si>
  <si>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</si>
  <si>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</si>
  <si>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</si>
  <si>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</si>
  <si>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</si>
  <si>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</si>
  <si>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</si>
  <si>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</si>
  <si>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</si>
  <si>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</si>
  <si>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</si>
  <si>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</si>
  <si>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</si>
  <si>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</si>
  <si>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</si>
  <si>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</si>
  <si>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</si>
  <si>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</si>
  <si>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</si>
  <si>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</si>
  <si>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</si>
  <si>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</si>
  <si>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</si>
  <si>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</si>
  <si>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</si>
  <si>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</si>
  <si>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</si>
  <si>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</si>
  <si>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</si>
  <si>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</si>
  <si>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</si>
  <si>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</si>
  <si>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</si>
  <si>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</si>
  <si>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</si>
  <si>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</si>
  <si>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</si>
  <si>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</si>
  <si>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</si>
  <si>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</si>
  <si>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</si>
  <si>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</si>
  <si>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</si>
  <si>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</si>
  <si>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</si>
  <si>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</si>
  <si>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</si>
  <si>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</si>
  <si>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</si>
  <si>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</si>
  <si>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</si>
  <si>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</si>
  <si>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</si>
  <si>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</si>
  <si>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</si>
  <si>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</si>
  <si>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</si>
  <si>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</si>
  <si>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</si>
  <si>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</si>
  <si>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</si>
  <si>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</si>
  <si>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</si>
  <si>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</si>
  <si>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</si>
  <si>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</si>
  <si>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</si>
  <si>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</si>
  <si>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</si>
  <si>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</si>
  <si>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</si>
  <si>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</si>
  <si>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</si>
  <si>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</si>
  <si>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</si>
  <si>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</si>
  <si>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</si>
  <si>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</si>
  <si>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</si>
  <si>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</si>
  <si>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</si>
  <si>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</si>
  <si>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</si>
  <si>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</si>
  <si>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</si>
  <si>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</si>
  <si>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</si>
  <si>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</si>
  <si>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</si>
  <si>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</si>
  <si>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</si>
  <si>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</si>
  <si>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</si>
  <si>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</si>
  <si>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</si>
  <si>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</si>
  <si>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</si>
  <si>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</si>
  <si>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</si>
  <si>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</si>
  <si>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</si>
  <si>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</si>
  <si>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</si>
  <si>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</si>
  <si>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</si>
  <si>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</si>
  <si>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</si>
  <si>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</si>
  <si>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</si>
  <si>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</si>
  <si>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</si>
  <si>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</si>
  <si>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</si>
  <si>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</si>
  <si>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</si>
  <si>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</si>
  <si>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</si>
  <si>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</si>
  <si>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</si>
  <si>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</si>
  <si>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</si>
  <si>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</si>
  <si>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</si>
  <si>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</si>
  <si>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</si>
  <si>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</si>
  <si>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</si>
  <si>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</si>
  <si>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</si>
  <si>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</si>
  <si>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</si>
  <si>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</si>
  <si>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</si>
  <si>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</si>
  <si>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</si>
  <si>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</si>
  <si>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</si>
  <si>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</si>
  <si>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</si>
  <si>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</si>
  <si>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</si>
  <si>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</si>
  <si>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</si>
  <si>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</si>
  <si>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</si>
  <si>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</si>
  <si>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</si>
  <si>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</si>
  <si>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</si>
  <si>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</si>
  <si>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</si>
  <si>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</si>
  <si>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</si>
  <si>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</si>
  <si>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</si>
  <si>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</si>
  <si>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</si>
  <si>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</si>
  <si>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</si>
  <si>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</si>
  <si>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</si>
  <si>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</si>
  <si>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</si>
  <si>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</si>
  <si>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</si>
  <si>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</si>
  <si>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</si>
  <si>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</si>
  <si>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</si>
  <si>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</si>
  <si>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</si>
  <si>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</si>
  <si>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</si>
  <si>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</si>
  <si>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</si>
  <si>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</si>
  <si>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</si>
  <si>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</si>
  <si>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</si>
  <si>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</si>
  <si>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</si>
  <si>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</si>
  <si>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</si>
  <si>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</si>
  <si>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</si>
  <si>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</si>
  <si>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</si>
  <si>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</si>
  <si>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</si>
  <si>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</si>
  <si>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</si>
  <si>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</si>
  <si>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</si>
  <si>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</si>
  <si>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</si>
  <si>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</si>
  <si>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</si>
  <si>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</si>
  <si>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</si>
  <si>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</si>
  <si>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</si>
  <si>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</si>
  <si>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</si>
  <si>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</si>
  <si>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</si>
  <si>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</si>
  <si>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</si>
  <si>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</si>
  <si>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</si>
  <si>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</si>
  <si>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</si>
  <si>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</si>
  <si>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</si>
  <si>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TARJETA TRABANDO</t>
  </si>
  <si>
    <t>29 Julio de 2021</t>
  </si>
  <si>
    <t>3335970714</t>
  </si>
  <si>
    <t>3335970715</t>
  </si>
  <si>
    <t>3335970716</t>
  </si>
  <si>
    <t>3335970717</t>
  </si>
  <si>
    <t>3335970718</t>
  </si>
  <si>
    <t>3335970840</t>
  </si>
  <si>
    <t>3335970835</t>
  </si>
  <si>
    <t>3335970746</t>
  </si>
  <si>
    <t>3335970739</t>
  </si>
  <si>
    <t>3335970725</t>
  </si>
  <si>
    <t>3335970723</t>
  </si>
  <si>
    <t>3335970581 </t>
  </si>
  <si>
    <t>3335970694 </t>
  </si>
  <si>
    <t>3335970603 </t>
  </si>
  <si>
    <t>3335970692 </t>
  </si>
  <si>
    <t>3335970635 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</si>
</sst>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8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9"/>
      <tableStyleElement type="headerRow" dxfId="818"/>
      <tableStyleElement type="totalRow" dxfId="817"/>
      <tableStyleElement type="firstColumn" dxfId="816"/>
      <tableStyleElement type="lastColumn" dxfId="815"/>
      <tableStyleElement type="firstRowStripe" dxfId="814"/>
      <tableStyleElement type="firstColumnStripe" dxfId="8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787" priority="99379"/>
  </conditionalFormatting>
  <conditionalFormatting sqref="E3">
    <cfRule type="duplicateValues" dxfId="786" priority="121742"/>
  </conditionalFormatting>
  <conditionalFormatting sqref="E3">
    <cfRule type="duplicateValues" dxfId="785" priority="121743"/>
    <cfRule type="duplicateValues" dxfId="784" priority="121744"/>
  </conditionalFormatting>
  <conditionalFormatting sqref="E3">
    <cfRule type="duplicateValues" dxfId="783" priority="121745"/>
    <cfRule type="duplicateValues" dxfId="782" priority="121746"/>
    <cfRule type="duplicateValues" dxfId="781" priority="121747"/>
    <cfRule type="duplicateValues" dxfId="780" priority="121748"/>
  </conditionalFormatting>
  <conditionalFormatting sqref="B3">
    <cfRule type="duplicateValues" dxfId="779" priority="121749"/>
  </conditionalFormatting>
  <conditionalFormatting sqref="E4">
    <cfRule type="duplicateValues" dxfId="778" priority="104"/>
  </conditionalFormatting>
  <conditionalFormatting sqref="E4">
    <cfRule type="duplicateValues" dxfId="777" priority="101"/>
    <cfRule type="duplicateValues" dxfId="776" priority="102"/>
    <cfRule type="duplicateValues" dxfId="775" priority="103"/>
  </conditionalFormatting>
  <conditionalFormatting sqref="E4">
    <cfRule type="duplicateValues" dxfId="774" priority="100"/>
  </conditionalFormatting>
  <conditionalFormatting sqref="E4">
    <cfRule type="duplicateValues" dxfId="773" priority="97"/>
    <cfRule type="duplicateValues" dxfId="772" priority="98"/>
    <cfRule type="duplicateValues" dxfId="771" priority="99"/>
  </conditionalFormatting>
  <conditionalFormatting sqref="B4">
    <cfRule type="duplicateValues" dxfId="770" priority="96"/>
  </conditionalFormatting>
  <conditionalFormatting sqref="E4">
    <cfRule type="duplicateValues" dxfId="769" priority="95"/>
  </conditionalFormatting>
  <conditionalFormatting sqref="E5">
    <cfRule type="duplicateValues" dxfId="768" priority="94"/>
  </conditionalFormatting>
  <conditionalFormatting sqref="E5">
    <cfRule type="duplicateValues" dxfId="767" priority="91"/>
    <cfRule type="duplicateValues" dxfId="766" priority="92"/>
    <cfRule type="duplicateValues" dxfId="765" priority="93"/>
  </conditionalFormatting>
  <conditionalFormatting sqref="E5">
    <cfRule type="duplicateValues" dxfId="764" priority="90"/>
  </conditionalFormatting>
  <conditionalFormatting sqref="E5">
    <cfRule type="duplicateValues" dxfId="763" priority="87"/>
    <cfRule type="duplicateValues" dxfId="762" priority="88"/>
    <cfRule type="duplicateValues" dxfId="761" priority="89"/>
  </conditionalFormatting>
  <conditionalFormatting sqref="B5">
    <cfRule type="duplicateValues" dxfId="760" priority="86"/>
  </conditionalFormatting>
  <conditionalFormatting sqref="E5">
    <cfRule type="duplicateValues" dxfId="759" priority="85"/>
  </conditionalFormatting>
  <conditionalFormatting sqref="B6">
    <cfRule type="duplicateValues" dxfId="758" priority="69"/>
  </conditionalFormatting>
  <conditionalFormatting sqref="E6">
    <cfRule type="duplicateValues" dxfId="757" priority="68"/>
  </conditionalFormatting>
  <conditionalFormatting sqref="E6">
    <cfRule type="duplicateValues" dxfId="756" priority="65"/>
    <cfRule type="duplicateValues" dxfId="755" priority="66"/>
    <cfRule type="duplicateValues" dxfId="754" priority="67"/>
  </conditionalFormatting>
  <conditionalFormatting sqref="E6">
    <cfRule type="duplicateValues" dxfId="753" priority="64"/>
  </conditionalFormatting>
  <conditionalFormatting sqref="E6">
    <cfRule type="duplicateValues" dxfId="752" priority="61"/>
    <cfRule type="duplicateValues" dxfId="751" priority="62"/>
    <cfRule type="duplicateValues" dxfId="750" priority="63"/>
  </conditionalFormatting>
  <conditionalFormatting sqref="E6">
    <cfRule type="duplicateValues" dxfId="749" priority="60"/>
  </conditionalFormatting>
  <conditionalFormatting sqref="E9">
    <cfRule type="duplicateValues" dxfId="748" priority="43"/>
    <cfRule type="duplicateValues" dxfId="747" priority="44"/>
  </conditionalFormatting>
  <conditionalFormatting sqref="E9">
    <cfRule type="duplicateValues" dxfId="746" priority="42"/>
  </conditionalFormatting>
  <conditionalFormatting sqref="B9">
    <cfRule type="duplicateValues" dxfId="745" priority="41"/>
  </conditionalFormatting>
  <conditionalFormatting sqref="B9">
    <cfRule type="duplicateValues" dxfId="744" priority="40"/>
  </conditionalFormatting>
  <conditionalFormatting sqref="B9">
    <cfRule type="duplicateValues" dxfId="743" priority="38"/>
    <cfRule type="duplicateValues" dxfId="742" priority="39"/>
  </conditionalFormatting>
  <conditionalFormatting sqref="B9">
    <cfRule type="duplicateValues" dxfId="741" priority="37"/>
  </conditionalFormatting>
  <conditionalFormatting sqref="E9">
    <cfRule type="duplicateValues" dxfId="740" priority="36"/>
  </conditionalFormatting>
  <conditionalFormatting sqref="E9">
    <cfRule type="duplicateValues" dxfId="739" priority="34"/>
    <cfRule type="duplicateValues" dxfId="738" priority="35"/>
  </conditionalFormatting>
  <conditionalFormatting sqref="E9">
    <cfRule type="duplicateValues" dxfId="737" priority="33"/>
  </conditionalFormatting>
  <conditionalFormatting sqref="B9">
    <cfRule type="duplicateValues" dxfId="736" priority="32"/>
  </conditionalFormatting>
  <conditionalFormatting sqref="B9">
    <cfRule type="duplicateValues" dxfId="735" priority="31"/>
  </conditionalFormatting>
  <conditionalFormatting sqref="B9">
    <cfRule type="duplicateValues" dxfId="734" priority="30"/>
  </conditionalFormatting>
  <conditionalFormatting sqref="B9">
    <cfRule type="duplicateValues" dxfId="733" priority="28"/>
    <cfRule type="duplicateValues" dxfId="732" priority="29"/>
  </conditionalFormatting>
  <conditionalFormatting sqref="B9">
    <cfRule type="duplicateValues" dxfId="731" priority="27"/>
  </conditionalFormatting>
  <conditionalFormatting sqref="B9">
    <cfRule type="duplicateValues" dxfId="730" priority="25"/>
    <cfRule type="duplicateValues" dxfId="729" priority="26"/>
  </conditionalFormatting>
  <conditionalFormatting sqref="E9">
    <cfRule type="duplicateValues" dxfId="728" priority="24"/>
  </conditionalFormatting>
  <conditionalFormatting sqref="E9">
    <cfRule type="duplicateValues" dxfId="727" priority="23"/>
  </conditionalFormatting>
  <conditionalFormatting sqref="B9">
    <cfRule type="duplicateValues" dxfId="726" priority="22"/>
  </conditionalFormatting>
  <conditionalFormatting sqref="E9">
    <cfRule type="duplicateValues" dxfId="725" priority="21"/>
  </conditionalFormatting>
  <conditionalFormatting sqref="E9">
    <cfRule type="duplicateValues" dxfId="724" priority="19"/>
    <cfRule type="duplicateValues" dxfId="723" priority="20"/>
  </conditionalFormatting>
  <conditionalFormatting sqref="B9">
    <cfRule type="duplicateValues" dxfId="722" priority="18"/>
  </conditionalFormatting>
  <conditionalFormatting sqref="E9">
    <cfRule type="duplicateValues" dxfId="721" priority="17"/>
  </conditionalFormatting>
  <conditionalFormatting sqref="E9">
    <cfRule type="duplicateValues" dxfId="720" priority="16"/>
  </conditionalFormatting>
  <conditionalFormatting sqref="E9">
    <cfRule type="duplicateValues" dxfId="719" priority="15"/>
  </conditionalFormatting>
  <conditionalFormatting sqref="B9">
    <cfRule type="duplicateValues" dxfId="718" priority="14"/>
  </conditionalFormatting>
  <conditionalFormatting sqref="E7:E8">
    <cfRule type="duplicateValues" dxfId="717" priority="129592"/>
  </conditionalFormatting>
  <conditionalFormatting sqref="B7:B8">
    <cfRule type="duplicateValues" dxfId="716" priority="129594"/>
  </conditionalFormatting>
  <conditionalFormatting sqref="B7:B8">
    <cfRule type="duplicateValues" dxfId="715" priority="129596"/>
    <cfRule type="duplicateValues" dxfId="714" priority="129597"/>
    <cfRule type="duplicateValues" dxfId="713" priority="129598"/>
  </conditionalFormatting>
  <conditionalFormatting sqref="E7:E8">
    <cfRule type="duplicateValues" dxfId="712" priority="129602"/>
    <cfRule type="duplicateValues" dxfId="711" priority="129603"/>
  </conditionalFormatting>
  <conditionalFormatting sqref="E7:E8">
    <cfRule type="duplicateValues" dxfId="710" priority="129606"/>
    <cfRule type="duplicateValues" dxfId="709" priority="129607"/>
    <cfRule type="duplicateValues" dxfId="708" priority="129608"/>
  </conditionalFormatting>
  <conditionalFormatting sqref="E7:E8">
    <cfRule type="duplicateValues" dxfId="707" priority="129612"/>
    <cfRule type="duplicateValues" dxfId="706" priority="129613"/>
    <cfRule type="duplicateValues" dxfId="705" priority="129614"/>
    <cfRule type="duplicateValues" dxfId="704" priority="129615"/>
  </conditionalFormatting>
  <conditionalFormatting sqref="E10">
    <cfRule type="duplicateValues" dxfId="703" priority="13"/>
  </conditionalFormatting>
  <conditionalFormatting sqref="E10">
    <cfRule type="duplicateValues" dxfId="702" priority="11"/>
    <cfRule type="duplicateValues" dxfId="701" priority="12"/>
  </conditionalFormatting>
  <conditionalFormatting sqref="E10">
    <cfRule type="duplicateValues" dxfId="700" priority="8"/>
    <cfRule type="duplicateValues" dxfId="699" priority="9"/>
    <cfRule type="duplicateValues" dxfId="698" priority="10"/>
  </conditionalFormatting>
  <conditionalFormatting sqref="E10">
    <cfRule type="duplicateValues" dxfId="697" priority="4"/>
    <cfRule type="duplicateValues" dxfId="696" priority="5"/>
    <cfRule type="duplicateValues" dxfId="695" priority="6"/>
    <cfRule type="duplicateValues" dxfId="694" priority="7"/>
  </conditionalFormatting>
  <conditionalFormatting sqref="B10">
    <cfRule type="duplicateValues" dxfId="693" priority="3"/>
  </conditionalFormatting>
  <conditionalFormatting sqref="B10">
    <cfRule type="duplicateValues" dxfId="692" priority="1"/>
    <cfRule type="duplicateValues" dxfId="69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90" priority="2"/>
  </conditionalFormatting>
  <conditionalFormatting sqref="B1:B1048576">
    <cfRule type="duplicateValues" dxfId="68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840"/>
  <sheetViews>
    <sheetView tabSelected="1" topLeftCell="B1" zoomScale="85" zoomScaleNormal="85" workbookViewId="0">
      <pane ySplit="4" topLeftCell="A5" activePane="bottomLeft" state="frozen"/>
      <selection pane="bottomLeft" activeCell="L115" sqref="L115"/>
    </sheetView>
  </sheetViews>
  <sheetFormatPr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" style="43" bestFit="1" customWidth="1"/>
    <col min="4" max="4" width="29.42578125" style="105" bestFit="1" customWidth="1"/>
    <col min="5" max="5" width="10.5703125" style="75" bestFit="1" customWidth="1"/>
    <col min="6" max="6" width="11.5703125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2608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DISTRITO NACIONAL</v>
      </c>
      <c r="B5" s="118">
        <v>3335966135</v>
      </c>
      <c r="C5" s="99">
        <v>44402.964155092595</v>
      </c>
      <c r="D5" s="99" t="s">
        <v>2177</v>
      </c>
      <c r="E5" s="142">
        <v>566</v>
      </c>
      <c r="F5" s="147" t="str">
        <f>VLOOKUP(E5,VIP!$A$2:$O14638,2,0)</f>
        <v>DRBR508</v>
      </c>
      <c r="G5" s="147" t="str">
        <f>VLOOKUP(E5,'LISTADO ATM'!$A$2:$B$901,2,0)</f>
        <v xml:space="preserve">ATM Hiper Olé Aut. Duarte </v>
      </c>
      <c r="H5" s="147" t="str">
        <f>VLOOKUP(E5,VIP!$A$2:$O19599,7,FALSE)</f>
        <v>Si</v>
      </c>
      <c r="I5" s="147" t="str">
        <f>VLOOKUP(E5,VIP!$A$2:$O11564,8,FALSE)</f>
        <v>Si</v>
      </c>
      <c r="J5" s="147" t="str">
        <f>VLOOKUP(E5,VIP!$A$2:$O11514,8,FALSE)</f>
        <v>Si</v>
      </c>
      <c r="K5" s="147" t="str">
        <f>VLOOKUP(E5,VIP!$A$2:$O15088,6,0)</f>
        <v>NO</v>
      </c>
      <c r="L5" s="148" t="s">
        <v>2216</v>
      </c>
      <c r="M5" s="98" t="s">
        <v>2442</v>
      </c>
      <c r="N5" s="98" t="s">
        <v>2449</v>
      </c>
      <c r="O5" s="147" t="s">
        <v>2451</v>
      </c>
      <c r="P5" s="166"/>
      <c r="Q5" s="98" t="s">
        <v>2216</v>
      </c>
    </row>
    <row r="6" spans="1:17" s="126" customFormat="1" ht="18" x14ac:dyDescent="0.25">
      <c r="A6" s="147" t="str">
        <f>VLOOKUP(E6,'LISTADO ATM'!$A$2:$C$902,3,0)</f>
        <v>DISTRITO NACIONAL</v>
      </c>
      <c r="B6" s="118">
        <v>3335967534</v>
      </c>
      <c r="C6" s="99">
        <v>44403.668344907404</v>
      </c>
      <c r="D6" s="99" t="s">
        <v>2177</v>
      </c>
      <c r="E6" s="142">
        <v>34</v>
      </c>
      <c r="F6" s="147" t="str">
        <f>VLOOKUP(E6,VIP!$A$2:$O14663,2,0)</f>
        <v>DRBR034</v>
      </c>
      <c r="G6" s="147" t="str">
        <f>VLOOKUP(E6,'LISTADO ATM'!$A$2:$B$901,2,0)</f>
        <v xml:space="preserve">ATM Plaza de la Salud </v>
      </c>
      <c r="H6" s="147" t="str">
        <f>VLOOKUP(E6,VIP!$A$2:$O19624,7,FALSE)</f>
        <v>Si</v>
      </c>
      <c r="I6" s="147" t="str">
        <f>VLOOKUP(E6,VIP!$A$2:$O11589,8,FALSE)</f>
        <v>Si</v>
      </c>
      <c r="J6" s="147" t="str">
        <f>VLOOKUP(E6,VIP!$A$2:$O11539,8,FALSE)</f>
        <v>Si</v>
      </c>
      <c r="K6" s="147" t="str">
        <f>VLOOKUP(E6,VIP!$A$2:$O15113,6,0)</f>
        <v>NO</v>
      </c>
      <c r="L6" s="148" t="s">
        <v>2216</v>
      </c>
      <c r="M6" s="98" t="s">
        <v>2442</v>
      </c>
      <c r="N6" s="98" t="s">
        <v>2449</v>
      </c>
      <c r="O6" s="147" t="s">
        <v>2451</v>
      </c>
      <c r="P6" s="166"/>
      <c r="Q6" s="98" t="s">
        <v>2216</v>
      </c>
    </row>
    <row r="7" spans="1:17" s="126" customFormat="1" ht="18" x14ac:dyDescent="0.25">
      <c r="A7" s="147" t="str">
        <f>VLOOKUP(E7,'LISTADO ATM'!$A$2:$C$902,3,0)</f>
        <v>DISTRITO NACIONAL</v>
      </c>
      <c r="B7" s="118">
        <v>3335969054</v>
      </c>
      <c r="C7" s="99">
        <v>44404.657268518517</v>
      </c>
      <c r="D7" s="99" t="s">
        <v>2177</v>
      </c>
      <c r="E7" s="142">
        <v>327</v>
      </c>
      <c r="F7" s="147" t="str">
        <f>VLOOKUP(E7,VIP!$A$2:$O14725,2,0)</f>
        <v>DRBR327</v>
      </c>
      <c r="G7" s="147" t="str">
        <f>VLOOKUP(E7,'LISTADO ATM'!$A$2:$B$901,2,0)</f>
        <v xml:space="preserve">ATM UNP CCN (Nacional 27 de Febrero) </v>
      </c>
      <c r="H7" s="147" t="str">
        <f>VLOOKUP(E7,VIP!$A$2:$O19686,7,FALSE)</f>
        <v>Si</v>
      </c>
      <c r="I7" s="147" t="str">
        <f>VLOOKUP(E7,VIP!$A$2:$O11651,8,FALSE)</f>
        <v>Si</v>
      </c>
      <c r="J7" s="147" t="str">
        <f>VLOOKUP(E7,VIP!$A$2:$O11601,8,FALSE)</f>
        <v>Si</v>
      </c>
      <c r="K7" s="147" t="str">
        <f>VLOOKUP(E7,VIP!$A$2:$O15175,6,0)</f>
        <v>NO</v>
      </c>
      <c r="L7" s="148" t="s">
        <v>2216</v>
      </c>
      <c r="M7" s="98" t="s">
        <v>2442</v>
      </c>
      <c r="N7" s="98" t="s">
        <v>2449</v>
      </c>
      <c r="O7" s="147" t="s">
        <v>2451</v>
      </c>
      <c r="P7" s="147"/>
      <c r="Q7" s="98" t="s">
        <v>2216</v>
      </c>
    </row>
    <row r="8" spans="1:17" s="126" customFormat="1" ht="18" x14ac:dyDescent="0.25">
      <c r="A8" s="147" t="str">
        <f>VLOOKUP(E8,'LISTADO ATM'!$A$2:$C$902,3,0)</f>
        <v>DISTRITO NACIONAL</v>
      </c>
      <c r="B8" s="118">
        <v>3335969135</v>
      </c>
      <c r="C8" s="99">
        <v>44404.682534722226</v>
      </c>
      <c r="D8" s="99" t="s">
        <v>2177</v>
      </c>
      <c r="E8" s="142">
        <v>239</v>
      </c>
      <c r="F8" s="147" t="str">
        <f>VLOOKUP(E8,VIP!$A$2:$O14742,2,0)</f>
        <v>DRBR239</v>
      </c>
      <c r="G8" s="147" t="str">
        <f>VLOOKUP(E8,'LISTADO ATM'!$A$2:$B$901,2,0)</f>
        <v xml:space="preserve">ATM Autobanco Charles de Gaulle </v>
      </c>
      <c r="H8" s="147" t="str">
        <f>VLOOKUP(E8,VIP!$A$2:$O19703,7,FALSE)</f>
        <v>Si</v>
      </c>
      <c r="I8" s="147" t="str">
        <f>VLOOKUP(E8,VIP!$A$2:$O11668,8,FALSE)</f>
        <v>Si</v>
      </c>
      <c r="J8" s="147" t="str">
        <f>VLOOKUP(E8,VIP!$A$2:$O11618,8,FALSE)</f>
        <v>Si</v>
      </c>
      <c r="K8" s="147" t="str">
        <f>VLOOKUP(E8,VIP!$A$2:$O15192,6,0)</f>
        <v>SI</v>
      </c>
      <c r="L8" s="148" t="s">
        <v>2216</v>
      </c>
      <c r="M8" s="98" t="s">
        <v>2442</v>
      </c>
      <c r="N8" s="98" t="s">
        <v>2449</v>
      </c>
      <c r="O8" s="147" t="s">
        <v>2451</v>
      </c>
      <c r="P8" s="147"/>
      <c r="Q8" s="98" t="s">
        <v>2216</v>
      </c>
    </row>
    <row r="9" spans="1:17" s="126" customFormat="1" ht="18" x14ac:dyDescent="0.25">
      <c r="A9" s="147" t="str">
        <f>VLOOKUP(E9,'LISTADO ATM'!$A$2:$C$902,3,0)</f>
        <v>DISTRITO NACIONAL</v>
      </c>
      <c r="B9" s="118">
        <v>3335969341</v>
      </c>
      <c r="C9" s="99">
        <v>44404.881979166668</v>
      </c>
      <c r="D9" s="99" t="s">
        <v>2177</v>
      </c>
      <c r="E9" s="142">
        <v>545</v>
      </c>
      <c r="F9" s="147" t="str">
        <f>VLOOKUP(E9,VIP!$A$2:$O14733,2,0)</f>
        <v>DRBR995</v>
      </c>
      <c r="G9" s="147" t="str">
        <f>VLOOKUP(E9,'LISTADO ATM'!$A$2:$B$901,2,0)</f>
        <v xml:space="preserve">ATM Oficina Isabel La Católica II  </v>
      </c>
      <c r="H9" s="147" t="str">
        <f>VLOOKUP(E9,VIP!$A$2:$O19694,7,FALSE)</f>
        <v>Si</v>
      </c>
      <c r="I9" s="147" t="str">
        <f>VLOOKUP(E9,VIP!$A$2:$O11659,8,FALSE)</f>
        <v>Si</v>
      </c>
      <c r="J9" s="147" t="str">
        <f>VLOOKUP(E9,VIP!$A$2:$O11609,8,FALSE)</f>
        <v>Si</v>
      </c>
      <c r="K9" s="147" t="str">
        <f>VLOOKUP(E9,VIP!$A$2:$O15183,6,0)</f>
        <v>NO</v>
      </c>
      <c r="L9" s="148" t="s">
        <v>2216</v>
      </c>
      <c r="M9" s="98" t="s">
        <v>2442</v>
      </c>
      <c r="N9" s="98" t="s">
        <v>2449</v>
      </c>
      <c r="O9" s="147" t="s">
        <v>2451</v>
      </c>
      <c r="P9" s="147"/>
      <c r="Q9" s="98" t="s">
        <v>2216</v>
      </c>
    </row>
    <row r="10" spans="1:17" s="126" customFormat="1" ht="18" x14ac:dyDescent="0.25">
      <c r="A10" s="147" t="str">
        <f>VLOOKUP(E10,'LISTADO ATM'!$A$2:$C$902,3,0)</f>
        <v>DISTRITO NACIONAL</v>
      </c>
      <c r="B10" s="118">
        <v>3335969354</v>
      </c>
      <c r="C10" s="99">
        <v>44404.981122685182</v>
      </c>
      <c r="D10" s="99" t="s">
        <v>2177</v>
      </c>
      <c r="E10" s="142">
        <v>281</v>
      </c>
      <c r="F10" s="147" t="str">
        <f>VLOOKUP(E10,VIP!$A$2:$O14738,2,0)</f>
        <v>DRBR737</v>
      </c>
      <c r="G10" s="147" t="str">
        <f>VLOOKUP(E10,'LISTADO ATM'!$A$2:$B$901,2,0)</f>
        <v xml:space="preserve">ATM S/M Pola Independencia </v>
      </c>
      <c r="H10" s="147" t="str">
        <f>VLOOKUP(E10,VIP!$A$2:$O19699,7,FALSE)</f>
        <v>Si</v>
      </c>
      <c r="I10" s="147" t="str">
        <f>VLOOKUP(E10,VIP!$A$2:$O11664,8,FALSE)</f>
        <v>Si</v>
      </c>
      <c r="J10" s="147" t="str">
        <f>VLOOKUP(E10,VIP!$A$2:$O11614,8,FALSE)</f>
        <v>Si</v>
      </c>
      <c r="K10" s="147" t="str">
        <f>VLOOKUP(E10,VIP!$A$2:$O15188,6,0)</f>
        <v>NO</v>
      </c>
      <c r="L10" s="148" t="s">
        <v>2216</v>
      </c>
      <c r="M10" s="98" t="s">
        <v>2442</v>
      </c>
      <c r="N10" s="98" t="s">
        <v>2449</v>
      </c>
      <c r="O10" s="147" t="s">
        <v>2451</v>
      </c>
      <c r="P10" s="147"/>
      <c r="Q10" s="98" t="s">
        <v>2216</v>
      </c>
    </row>
    <row r="11" spans="1:17" s="126" customFormat="1" ht="18" x14ac:dyDescent="0.25">
      <c r="A11" s="147" t="str">
        <f>VLOOKUP(E11,'LISTADO ATM'!$A$2:$C$902,3,0)</f>
        <v>DISTRITO NACIONAL</v>
      </c>
      <c r="B11" s="118">
        <v>3335969357</v>
      </c>
      <c r="C11" s="99">
        <v>44404.985925925925</v>
      </c>
      <c r="D11" s="99" t="s">
        <v>2177</v>
      </c>
      <c r="E11" s="142">
        <v>541</v>
      </c>
      <c r="F11" s="147" t="str">
        <f>VLOOKUP(E11,VIP!$A$2:$O14735,2,0)</f>
        <v>DRBR541</v>
      </c>
      <c r="G11" s="147" t="str">
        <f>VLOOKUP(E11,'LISTADO ATM'!$A$2:$B$901,2,0)</f>
        <v xml:space="preserve">ATM Oficina Sambil II </v>
      </c>
      <c r="H11" s="147" t="str">
        <f>VLOOKUP(E11,VIP!$A$2:$O19696,7,FALSE)</f>
        <v>Si</v>
      </c>
      <c r="I11" s="147" t="str">
        <f>VLOOKUP(E11,VIP!$A$2:$O11661,8,FALSE)</f>
        <v>Si</v>
      </c>
      <c r="J11" s="147" t="str">
        <f>VLOOKUP(E11,VIP!$A$2:$O11611,8,FALSE)</f>
        <v>Si</v>
      </c>
      <c r="K11" s="147" t="str">
        <f>VLOOKUP(E11,VIP!$A$2:$O15185,6,0)</f>
        <v>SI</v>
      </c>
      <c r="L11" s="148" t="s">
        <v>2216</v>
      </c>
      <c r="M11" s="98" t="s">
        <v>2442</v>
      </c>
      <c r="N11" s="98" t="s">
        <v>2449</v>
      </c>
      <c r="O11" s="147" t="s">
        <v>2451</v>
      </c>
      <c r="P11" s="166"/>
      <c r="Q11" s="98" t="s">
        <v>2216</v>
      </c>
    </row>
    <row r="12" spans="1:17" s="126" customFormat="1" ht="18" x14ac:dyDescent="0.25">
      <c r="A12" s="147" t="str">
        <f>VLOOKUP(E12,'LISTADO ATM'!$A$2:$C$902,3,0)</f>
        <v>DISTRITO NACIONAL</v>
      </c>
      <c r="B12" s="118">
        <v>3335970091</v>
      </c>
      <c r="C12" s="99">
        <v>44405.505324074074</v>
      </c>
      <c r="D12" s="99" t="s">
        <v>2177</v>
      </c>
      <c r="E12" s="142">
        <v>87</v>
      </c>
      <c r="F12" s="147" t="str">
        <f>VLOOKUP(E12,VIP!$A$2:$O14763,2,0)</f>
        <v>DRBR087</v>
      </c>
      <c r="G12" s="147" t="str">
        <f>VLOOKUP(E12,'LISTADO ATM'!$A$2:$B$901,2,0)</f>
        <v xml:space="preserve">ATM Autoservicio Sarasota </v>
      </c>
      <c r="H12" s="147" t="str">
        <f>VLOOKUP(E12,VIP!$A$2:$O19724,7,FALSE)</f>
        <v>Si</v>
      </c>
      <c r="I12" s="147" t="str">
        <f>VLOOKUP(E12,VIP!$A$2:$O11689,8,FALSE)</f>
        <v>Si</v>
      </c>
      <c r="J12" s="147" t="str">
        <f>VLOOKUP(E12,VIP!$A$2:$O11639,8,FALSE)</f>
        <v>Si</v>
      </c>
      <c r="K12" s="147" t="str">
        <f>VLOOKUP(E12,VIP!$A$2:$O15213,6,0)</f>
        <v>NO</v>
      </c>
      <c r="L12" s="148" t="s">
        <v>2216</v>
      </c>
      <c r="M12" s="98" t="s">
        <v>2442</v>
      </c>
      <c r="N12" s="98" t="s">
        <v>2449</v>
      </c>
      <c r="O12" s="147" t="s">
        <v>2451</v>
      </c>
      <c r="P12" s="166"/>
      <c r="Q12" s="98" t="s">
        <v>2216</v>
      </c>
    </row>
    <row r="13" spans="1:17" s="126" customFormat="1" ht="18" x14ac:dyDescent="0.25">
      <c r="A13" s="147" t="str">
        <f>VLOOKUP(E13,'LISTADO ATM'!$A$2:$C$902,3,0)</f>
        <v>DISTRITO NACIONAL</v>
      </c>
      <c r="B13" s="118">
        <v>3335970210</v>
      </c>
      <c r="C13" s="99">
        <v>44405.557303240741</v>
      </c>
      <c r="D13" s="99" t="s">
        <v>2177</v>
      </c>
      <c r="E13" s="142">
        <v>953</v>
      </c>
      <c r="F13" s="147" t="str">
        <f>VLOOKUP(E13,VIP!$A$2:$O14751,2,0)</f>
        <v>DRBR01I</v>
      </c>
      <c r="G13" s="147" t="str">
        <f>VLOOKUP(E13,'LISTADO ATM'!$A$2:$B$901,2,0)</f>
        <v xml:space="preserve">ATM Estafeta Dirección General de Pasaportes/Migración </v>
      </c>
      <c r="H13" s="147" t="str">
        <f>VLOOKUP(E13,VIP!$A$2:$O19712,7,FALSE)</f>
        <v>Si</v>
      </c>
      <c r="I13" s="147" t="str">
        <f>VLOOKUP(E13,VIP!$A$2:$O11677,8,FALSE)</f>
        <v>Si</v>
      </c>
      <c r="J13" s="147" t="str">
        <f>VLOOKUP(E13,VIP!$A$2:$O11627,8,FALSE)</f>
        <v>Si</v>
      </c>
      <c r="K13" s="147" t="str">
        <f>VLOOKUP(E13,VIP!$A$2:$O15201,6,0)</f>
        <v>No</v>
      </c>
      <c r="L13" s="148" t="s">
        <v>2216</v>
      </c>
      <c r="M13" s="98" t="s">
        <v>2442</v>
      </c>
      <c r="N13" s="98" t="s">
        <v>2449</v>
      </c>
      <c r="O13" s="147" t="s">
        <v>2451</v>
      </c>
      <c r="P13" s="166"/>
      <c r="Q13" s="98" t="s">
        <v>2216</v>
      </c>
    </row>
    <row r="14" spans="1:17" s="126" customFormat="1" ht="18" x14ac:dyDescent="0.25">
      <c r="A14" s="147" t="str">
        <f>VLOOKUP(E14,'LISTADO ATM'!$A$2:$C$902,3,0)</f>
        <v>ESTE</v>
      </c>
      <c r="B14" s="118">
        <v>3335970224</v>
      </c>
      <c r="C14" s="99">
        <v>44405.558935185189</v>
      </c>
      <c r="D14" s="99" t="s">
        <v>2177</v>
      </c>
      <c r="E14" s="142">
        <v>293</v>
      </c>
      <c r="F14" s="147" t="str">
        <f>VLOOKUP(E14,VIP!$A$2:$O14750,2,0)</f>
        <v>DRBR293</v>
      </c>
      <c r="G14" s="147" t="str">
        <f>VLOOKUP(E14,'LISTADO ATM'!$A$2:$B$901,2,0)</f>
        <v xml:space="preserve">ATM S/M Nueva Visión (San Pedro) </v>
      </c>
      <c r="H14" s="147" t="str">
        <f>VLOOKUP(E14,VIP!$A$2:$O19711,7,FALSE)</f>
        <v>Si</v>
      </c>
      <c r="I14" s="147" t="str">
        <f>VLOOKUP(E14,VIP!$A$2:$O11676,8,FALSE)</f>
        <v>Si</v>
      </c>
      <c r="J14" s="147" t="str">
        <f>VLOOKUP(E14,VIP!$A$2:$O11626,8,FALSE)</f>
        <v>Si</v>
      </c>
      <c r="K14" s="147" t="str">
        <f>VLOOKUP(E14,VIP!$A$2:$O15200,6,0)</f>
        <v>NO</v>
      </c>
      <c r="L14" s="148" t="s">
        <v>2216</v>
      </c>
      <c r="M14" s="98" t="s">
        <v>2442</v>
      </c>
      <c r="N14" s="98" t="s">
        <v>2449</v>
      </c>
      <c r="O14" s="147" t="s">
        <v>2451</v>
      </c>
      <c r="P14" s="147"/>
      <c r="Q14" s="98" t="s">
        <v>2216</v>
      </c>
    </row>
    <row r="15" spans="1:17" s="126" customFormat="1" ht="18" x14ac:dyDescent="0.25">
      <c r="A15" s="147" t="str">
        <f>VLOOKUP(E15,'LISTADO ATM'!$A$2:$C$902,3,0)</f>
        <v>SUR</v>
      </c>
      <c r="B15" s="118">
        <v>3335970235</v>
      </c>
      <c r="C15" s="99">
        <v>44405.560567129629</v>
      </c>
      <c r="D15" s="99" t="s">
        <v>2177</v>
      </c>
      <c r="E15" s="142">
        <v>470</v>
      </c>
      <c r="F15" s="147" t="str">
        <f>VLOOKUP(E15,VIP!$A$2:$O14749,2,0)</f>
        <v>DRBR470</v>
      </c>
      <c r="G15" s="147" t="str">
        <f>VLOOKUP(E15,'LISTADO ATM'!$A$2:$B$901,2,0)</f>
        <v xml:space="preserve">ATM Hospital Taiwán (Azua) </v>
      </c>
      <c r="H15" s="147" t="str">
        <f>VLOOKUP(E15,VIP!$A$2:$O19710,7,FALSE)</f>
        <v>Si</v>
      </c>
      <c r="I15" s="147" t="str">
        <f>VLOOKUP(E15,VIP!$A$2:$O11675,8,FALSE)</f>
        <v>Si</v>
      </c>
      <c r="J15" s="147" t="str">
        <f>VLOOKUP(E15,VIP!$A$2:$O11625,8,FALSE)</f>
        <v>Si</v>
      </c>
      <c r="K15" s="147" t="str">
        <f>VLOOKUP(E15,VIP!$A$2:$O15199,6,0)</f>
        <v>NO</v>
      </c>
      <c r="L15" s="148" t="s">
        <v>2216</v>
      </c>
      <c r="M15" s="98" t="s">
        <v>2442</v>
      </c>
      <c r="N15" s="98" t="s">
        <v>2449</v>
      </c>
      <c r="O15" s="147" t="s">
        <v>2451</v>
      </c>
      <c r="P15" s="147"/>
      <c r="Q15" s="98" t="s">
        <v>2216</v>
      </c>
    </row>
    <row r="16" spans="1:17" s="126" customFormat="1" ht="18" x14ac:dyDescent="0.25">
      <c r="A16" s="147" t="str">
        <f>VLOOKUP(E16,'LISTADO ATM'!$A$2:$C$902,3,0)</f>
        <v>NORTE</v>
      </c>
      <c r="B16" s="118">
        <v>3335970242</v>
      </c>
      <c r="C16" s="99">
        <v>44405.561678240738</v>
      </c>
      <c r="D16" s="99" t="s">
        <v>2178</v>
      </c>
      <c r="E16" s="142">
        <v>172</v>
      </c>
      <c r="F16" s="147" t="str">
        <f>VLOOKUP(E16,VIP!$A$2:$O14748,2,0)</f>
        <v>DRBR172</v>
      </c>
      <c r="G16" s="147" t="str">
        <f>VLOOKUP(E16,'LISTADO ATM'!$A$2:$B$901,2,0)</f>
        <v xml:space="preserve">ATM UNP Guaucí </v>
      </c>
      <c r="H16" s="147" t="str">
        <f>VLOOKUP(E16,VIP!$A$2:$O19709,7,FALSE)</f>
        <v>Si</v>
      </c>
      <c r="I16" s="147" t="str">
        <f>VLOOKUP(E16,VIP!$A$2:$O11674,8,FALSE)</f>
        <v>Si</v>
      </c>
      <c r="J16" s="147" t="str">
        <f>VLOOKUP(E16,VIP!$A$2:$O11624,8,FALSE)</f>
        <v>Si</v>
      </c>
      <c r="K16" s="147" t="str">
        <f>VLOOKUP(E16,VIP!$A$2:$O15198,6,0)</f>
        <v>NO</v>
      </c>
      <c r="L16" s="148" t="s">
        <v>2216</v>
      </c>
      <c r="M16" s="98" t="s">
        <v>2442</v>
      </c>
      <c r="N16" s="98" t="s">
        <v>2449</v>
      </c>
      <c r="O16" s="147" t="s">
        <v>2592</v>
      </c>
      <c r="P16" s="147"/>
      <c r="Q16" s="98" t="s">
        <v>2216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3335970250</v>
      </c>
      <c r="C17" s="99">
        <v>44405.566250000003</v>
      </c>
      <c r="D17" s="99" t="s">
        <v>2177</v>
      </c>
      <c r="E17" s="142">
        <v>952</v>
      </c>
      <c r="F17" s="147" t="str">
        <f>VLOOKUP(E17,VIP!$A$2:$O14746,2,0)</f>
        <v>DRBR16L</v>
      </c>
      <c r="G17" s="147" t="str">
        <f>VLOOKUP(E17,'LISTADO ATM'!$A$2:$B$901,2,0)</f>
        <v xml:space="preserve">ATM Alvarez Rivas </v>
      </c>
      <c r="H17" s="147" t="str">
        <f>VLOOKUP(E17,VIP!$A$2:$O19707,7,FALSE)</f>
        <v>Si</v>
      </c>
      <c r="I17" s="147" t="str">
        <f>VLOOKUP(E17,VIP!$A$2:$O11672,8,FALSE)</f>
        <v>Si</v>
      </c>
      <c r="J17" s="147" t="str">
        <f>VLOOKUP(E17,VIP!$A$2:$O11622,8,FALSE)</f>
        <v>Si</v>
      </c>
      <c r="K17" s="147" t="str">
        <f>VLOOKUP(E17,VIP!$A$2:$O15196,6,0)</f>
        <v>NO</v>
      </c>
      <c r="L17" s="148" t="s">
        <v>2216</v>
      </c>
      <c r="M17" s="98" t="s">
        <v>2442</v>
      </c>
      <c r="N17" s="98" t="s">
        <v>2449</v>
      </c>
      <c r="O17" s="147" t="s">
        <v>2451</v>
      </c>
      <c r="P17" s="147"/>
      <c r="Q17" s="98" t="s">
        <v>2216</v>
      </c>
    </row>
    <row r="18" spans="1:17" s="126" customFormat="1" ht="18" x14ac:dyDescent="0.25">
      <c r="A18" s="147" t="str">
        <f>VLOOKUP(E18,'LISTADO ATM'!$A$2:$C$902,3,0)</f>
        <v>SUR</v>
      </c>
      <c r="B18" s="118">
        <v>3335970408</v>
      </c>
      <c r="C18" s="99">
        <v>44405.637118055558</v>
      </c>
      <c r="D18" s="99" t="s">
        <v>2177</v>
      </c>
      <c r="E18" s="142">
        <v>6</v>
      </c>
      <c r="F18" s="147" t="str">
        <f>VLOOKUP(E18,VIP!$A$2:$O14755,2,0)</f>
        <v>DRBR006</v>
      </c>
      <c r="G18" s="147" t="str">
        <f>VLOOKUP(E18,'LISTADO ATM'!$A$2:$B$901,2,0)</f>
        <v xml:space="preserve">ATM Plaza WAO San Juan </v>
      </c>
      <c r="H18" s="147" t="str">
        <f>VLOOKUP(E18,VIP!$A$2:$O19716,7,FALSE)</f>
        <v>N/A</v>
      </c>
      <c r="I18" s="147" t="str">
        <f>VLOOKUP(E18,VIP!$A$2:$O11681,8,FALSE)</f>
        <v>N/A</v>
      </c>
      <c r="J18" s="147" t="str">
        <f>VLOOKUP(E18,VIP!$A$2:$O11631,8,FALSE)</f>
        <v>N/A</v>
      </c>
      <c r="K18" s="147" t="str">
        <f>VLOOKUP(E18,VIP!$A$2:$O15205,6,0)</f>
        <v/>
      </c>
      <c r="L18" s="148" t="s">
        <v>2216</v>
      </c>
      <c r="M18" s="98" t="s">
        <v>2442</v>
      </c>
      <c r="N18" s="98" t="s">
        <v>2449</v>
      </c>
      <c r="O18" s="147" t="s">
        <v>2451</v>
      </c>
      <c r="P18" s="166"/>
      <c r="Q18" s="98" t="s">
        <v>2216</v>
      </c>
    </row>
    <row r="19" spans="1:17" s="126" customFormat="1" ht="18" x14ac:dyDescent="0.25">
      <c r="A19" s="147" t="str">
        <f>VLOOKUP(E19,'LISTADO ATM'!$A$2:$C$902,3,0)</f>
        <v>DISTRITO NACIONAL</v>
      </c>
      <c r="B19" s="118">
        <v>3335970410</v>
      </c>
      <c r="C19" s="99">
        <v>44405.638020833336</v>
      </c>
      <c r="D19" s="99" t="s">
        <v>2177</v>
      </c>
      <c r="E19" s="142">
        <v>248</v>
      </c>
      <c r="F19" s="147" t="str">
        <f>VLOOKUP(E19,VIP!$A$2:$O14754,2,0)</f>
        <v>DRBR248</v>
      </c>
      <c r="G19" s="147" t="str">
        <f>VLOOKUP(E19,'LISTADO ATM'!$A$2:$B$901,2,0)</f>
        <v xml:space="preserve">ATM Shell Paraiso </v>
      </c>
      <c r="H19" s="147" t="str">
        <f>VLOOKUP(E19,VIP!$A$2:$O19715,7,FALSE)</f>
        <v>Si</v>
      </c>
      <c r="I19" s="147" t="str">
        <f>VLOOKUP(E19,VIP!$A$2:$O11680,8,FALSE)</f>
        <v>Si</v>
      </c>
      <c r="J19" s="147" t="str">
        <f>VLOOKUP(E19,VIP!$A$2:$O11630,8,FALSE)</f>
        <v>Si</v>
      </c>
      <c r="K19" s="147" t="str">
        <f>VLOOKUP(E19,VIP!$A$2:$O15204,6,0)</f>
        <v>NO</v>
      </c>
      <c r="L19" s="148" t="s">
        <v>2216</v>
      </c>
      <c r="M19" s="98" t="s">
        <v>2442</v>
      </c>
      <c r="N19" s="98" t="s">
        <v>2449</v>
      </c>
      <c r="O19" s="147" t="s">
        <v>2451</v>
      </c>
      <c r="P19" s="147"/>
      <c r="Q19" s="98" t="s">
        <v>2216</v>
      </c>
    </row>
    <row r="20" spans="1:17" s="126" customFormat="1" ht="18" x14ac:dyDescent="0.25">
      <c r="A20" s="147" t="str">
        <f>VLOOKUP(E20,'LISTADO ATM'!$A$2:$C$902,3,0)</f>
        <v>DISTRITO NACIONAL</v>
      </c>
      <c r="B20" s="118">
        <v>3335970514</v>
      </c>
      <c r="C20" s="99">
        <v>44405.676874999997</v>
      </c>
      <c r="D20" s="99" t="s">
        <v>2177</v>
      </c>
      <c r="E20" s="142">
        <v>336</v>
      </c>
      <c r="F20" s="147" t="str">
        <f>VLOOKUP(E20,VIP!$A$2:$O14751,2,0)</f>
        <v>DRBR336</v>
      </c>
      <c r="G20" s="147" t="str">
        <f>VLOOKUP(E20,'LISTADO ATM'!$A$2:$B$901,2,0)</f>
        <v>ATM Instituto Nacional de Cancer (incart)</v>
      </c>
      <c r="H20" s="147" t="str">
        <f>VLOOKUP(E20,VIP!$A$2:$O19712,7,FALSE)</f>
        <v>Si</v>
      </c>
      <c r="I20" s="147" t="str">
        <f>VLOOKUP(E20,VIP!$A$2:$O11677,8,FALSE)</f>
        <v>Si</v>
      </c>
      <c r="J20" s="147" t="str">
        <f>VLOOKUP(E20,VIP!$A$2:$O11627,8,FALSE)</f>
        <v>Si</v>
      </c>
      <c r="K20" s="147" t="str">
        <f>VLOOKUP(E20,VIP!$A$2:$O15201,6,0)</f>
        <v>NO</v>
      </c>
      <c r="L20" s="148" t="s">
        <v>2216</v>
      </c>
      <c r="M20" s="98" t="s">
        <v>2442</v>
      </c>
      <c r="N20" s="98" t="s">
        <v>2449</v>
      </c>
      <c r="O20" s="147" t="s">
        <v>2451</v>
      </c>
      <c r="P20" s="147"/>
      <c r="Q20" s="98" t="s">
        <v>2216</v>
      </c>
    </row>
    <row r="21" spans="1:17" s="126" customFormat="1" ht="18" x14ac:dyDescent="0.25">
      <c r="A21" s="147" t="str">
        <f>VLOOKUP(E21,'LISTADO ATM'!$A$2:$C$902,3,0)</f>
        <v>DISTRITO NACIONAL</v>
      </c>
      <c r="B21" s="118">
        <v>3335970582</v>
      </c>
      <c r="C21" s="99">
        <v>44405.704467592594</v>
      </c>
      <c r="D21" s="99" t="s">
        <v>2177</v>
      </c>
      <c r="E21" s="142">
        <v>499</v>
      </c>
      <c r="F21" s="147" t="str">
        <f>VLOOKUP(E21,VIP!$A$2:$O14756,2,0)</f>
        <v>DRBR499</v>
      </c>
      <c r="G21" s="147" t="str">
        <f>VLOOKUP(E21,'LISTADO ATM'!$A$2:$B$901,2,0)</f>
        <v xml:space="preserve">ATM Estación Sunix Tiradentes </v>
      </c>
      <c r="H21" s="147" t="str">
        <f>VLOOKUP(E21,VIP!$A$2:$O19717,7,FALSE)</f>
        <v>Si</v>
      </c>
      <c r="I21" s="147" t="str">
        <f>VLOOKUP(E21,VIP!$A$2:$O11682,8,FALSE)</f>
        <v>Si</v>
      </c>
      <c r="J21" s="147" t="str">
        <f>VLOOKUP(E21,VIP!$A$2:$O11632,8,FALSE)</f>
        <v>Si</v>
      </c>
      <c r="K21" s="147" t="str">
        <f>VLOOKUP(E21,VIP!$A$2:$O15206,6,0)</f>
        <v>NO</v>
      </c>
      <c r="L21" s="148" t="s">
        <v>2216</v>
      </c>
      <c r="M21" s="98" t="s">
        <v>2442</v>
      </c>
      <c r="N21" s="98" t="s">
        <v>2449</v>
      </c>
      <c r="O21" s="147" t="s">
        <v>2451</v>
      </c>
      <c r="P21" s="147"/>
      <c r="Q21" s="98" t="s">
        <v>2216</v>
      </c>
    </row>
    <row r="22" spans="1:17" s="126" customFormat="1" ht="18" x14ac:dyDescent="0.25">
      <c r="A22" s="147" t="str">
        <f>VLOOKUP(E22,'LISTADO ATM'!$A$2:$C$902,3,0)</f>
        <v>DISTRITO NACIONAL</v>
      </c>
      <c r="B22" s="118">
        <v>3335970608</v>
      </c>
      <c r="C22" s="99">
        <v>44405.718217592592</v>
      </c>
      <c r="D22" s="99" t="s">
        <v>2177</v>
      </c>
      <c r="E22" s="142">
        <v>160</v>
      </c>
      <c r="F22" s="147" t="str">
        <f>VLOOKUP(E22,VIP!$A$2:$O14750,2,0)</f>
        <v>DRBR160</v>
      </c>
      <c r="G22" s="147" t="str">
        <f>VLOOKUP(E22,'LISTADO ATM'!$A$2:$B$901,2,0)</f>
        <v xml:space="preserve">ATM Oficina Herrera </v>
      </c>
      <c r="H22" s="147" t="str">
        <f>VLOOKUP(E22,VIP!$A$2:$O19711,7,FALSE)</f>
        <v>Si</v>
      </c>
      <c r="I22" s="147" t="str">
        <f>VLOOKUP(E22,VIP!$A$2:$O11676,8,FALSE)</f>
        <v>Si</v>
      </c>
      <c r="J22" s="147" t="str">
        <f>VLOOKUP(E22,VIP!$A$2:$O11626,8,FALSE)</f>
        <v>Si</v>
      </c>
      <c r="K22" s="147" t="str">
        <f>VLOOKUP(E22,VIP!$A$2:$O15200,6,0)</f>
        <v>NO</v>
      </c>
      <c r="L22" s="148" t="s">
        <v>2216</v>
      </c>
      <c r="M22" s="98" t="s">
        <v>2442</v>
      </c>
      <c r="N22" s="98" t="s">
        <v>2449</v>
      </c>
      <c r="O22" s="147" t="s">
        <v>2451</v>
      </c>
      <c r="P22" s="147"/>
      <c r="Q22" s="98" t="s">
        <v>2216</v>
      </c>
    </row>
    <row r="23" spans="1:17" s="126" customFormat="1" ht="18" x14ac:dyDescent="0.25">
      <c r="A23" s="147" t="str">
        <f>VLOOKUP(E23,'LISTADO ATM'!$A$2:$C$902,3,0)</f>
        <v>DISTRITO NACIONAL</v>
      </c>
      <c r="B23" s="118">
        <v>3335970653</v>
      </c>
      <c r="C23" s="99">
        <v>44405.755752314813</v>
      </c>
      <c r="D23" s="99" t="s">
        <v>2177</v>
      </c>
      <c r="E23" s="142">
        <v>115</v>
      </c>
      <c r="F23" s="147" t="str">
        <f>VLOOKUP(E23,VIP!$A$2:$O14756,2,0)</f>
        <v>DRBR115</v>
      </c>
      <c r="G23" s="147" t="str">
        <f>VLOOKUP(E23,'LISTADO ATM'!$A$2:$B$901,2,0)</f>
        <v xml:space="preserve">ATM Oficina Megacentro I </v>
      </c>
      <c r="H23" s="147" t="str">
        <f>VLOOKUP(E23,VIP!$A$2:$O19717,7,FALSE)</f>
        <v>Si</v>
      </c>
      <c r="I23" s="147" t="str">
        <f>VLOOKUP(E23,VIP!$A$2:$O11682,8,FALSE)</f>
        <v>Si</v>
      </c>
      <c r="J23" s="147" t="str">
        <f>VLOOKUP(E23,VIP!$A$2:$O11632,8,FALSE)</f>
        <v>Si</v>
      </c>
      <c r="K23" s="147" t="str">
        <f>VLOOKUP(E23,VIP!$A$2:$O15206,6,0)</f>
        <v>SI</v>
      </c>
      <c r="L23" s="148" t="s">
        <v>2216</v>
      </c>
      <c r="M23" s="98" t="s">
        <v>2442</v>
      </c>
      <c r="N23" s="98" t="s">
        <v>2449</v>
      </c>
      <c r="O23" s="147" t="s">
        <v>2451</v>
      </c>
      <c r="P23" s="147"/>
      <c r="Q23" s="98" t="s">
        <v>2216</v>
      </c>
    </row>
    <row r="24" spans="1:17" s="126" customFormat="1" ht="18" x14ac:dyDescent="0.25">
      <c r="A24" s="147" t="str">
        <f>VLOOKUP(E24,'LISTADO ATM'!$A$2:$C$902,3,0)</f>
        <v>NORTE</v>
      </c>
      <c r="B24" s="118">
        <v>3335970677</v>
      </c>
      <c r="C24" s="99">
        <v>44405.805983796294</v>
      </c>
      <c r="D24" s="99" t="s">
        <v>2177</v>
      </c>
      <c r="E24" s="142">
        <v>396</v>
      </c>
      <c r="F24" s="147" t="str">
        <f>VLOOKUP(E24,VIP!$A$2:$O14778,2,0)</f>
        <v>DRBR396</v>
      </c>
      <c r="G24" s="147" t="str">
        <f>VLOOKUP(E24,'LISTADO ATM'!$A$2:$B$901,2,0)</f>
        <v xml:space="preserve">ATM Oficina Plaza Ulloa (La Fuente) </v>
      </c>
      <c r="H24" s="147" t="str">
        <f>VLOOKUP(E24,VIP!$A$2:$O19739,7,FALSE)</f>
        <v>Si</v>
      </c>
      <c r="I24" s="147" t="str">
        <f>VLOOKUP(E24,VIP!$A$2:$O11704,8,FALSE)</f>
        <v>Si</v>
      </c>
      <c r="J24" s="147" t="str">
        <f>VLOOKUP(E24,VIP!$A$2:$O11654,8,FALSE)</f>
        <v>Si</v>
      </c>
      <c r="K24" s="147" t="str">
        <f>VLOOKUP(E24,VIP!$A$2:$O15228,6,0)</f>
        <v>NO</v>
      </c>
      <c r="L24" s="148" t="s">
        <v>2216</v>
      </c>
      <c r="M24" s="98" t="s">
        <v>2442</v>
      </c>
      <c r="N24" s="98" t="s">
        <v>2449</v>
      </c>
      <c r="O24" s="147" t="s">
        <v>2451</v>
      </c>
      <c r="P24" s="147"/>
      <c r="Q24" s="98" t="s">
        <v>2216</v>
      </c>
    </row>
    <row r="25" spans="1:17" s="126" customFormat="1" ht="18" x14ac:dyDescent="0.25">
      <c r="A25" s="147" t="str">
        <f>VLOOKUP(E25,'LISTADO ATM'!$A$2:$C$902,3,0)</f>
        <v>DISTRITO NACIONAL</v>
      </c>
      <c r="B25" s="118">
        <v>3335970686</v>
      </c>
      <c r="C25" s="99">
        <v>44405.820497685185</v>
      </c>
      <c r="D25" s="99" t="s">
        <v>2177</v>
      </c>
      <c r="E25" s="142">
        <v>10</v>
      </c>
      <c r="F25" s="147" t="str">
        <f>VLOOKUP(E25,VIP!$A$2:$O14771,2,0)</f>
        <v>DRBR010</v>
      </c>
      <c r="G25" s="147" t="str">
        <f>VLOOKUP(E25,'LISTADO ATM'!$A$2:$B$901,2,0)</f>
        <v xml:space="preserve">ATM Ministerio Salud Pública </v>
      </c>
      <c r="H25" s="147" t="str">
        <f>VLOOKUP(E25,VIP!$A$2:$O19732,7,FALSE)</f>
        <v>Si</v>
      </c>
      <c r="I25" s="147" t="str">
        <f>VLOOKUP(E25,VIP!$A$2:$O11697,8,FALSE)</f>
        <v>Si</v>
      </c>
      <c r="J25" s="147" t="str">
        <f>VLOOKUP(E25,VIP!$A$2:$O11647,8,FALSE)</f>
        <v>Si</v>
      </c>
      <c r="K25" s="147" t="str">
        <f>VLOOKUP(E25,VIP!$A$2:$O15221,6,0)</f>
        <v>NO</v>
      </c>
      <c r="L25" s="148" t="s">
        <v>2216</v>
      </c>
      <c r="M25" s="98" t="s">
        <v>2442</v>
      </c>
      <c r="N25" s="98" t="s">
        <v>2449</v>
      </c>
      <c r="O25" s="147" t="s">
        <v>2451</v>
      </c>
      <c r="P25" s="147"/>
      <c r="Q25" s="98" t="s">
        <v>2216</v>
      </c>
    </row>
    <row r="26" spans="1:17" s="126" customFormat="1" ht="18" x14ac:dyDescent="0.25">
      <c r="A26" s="147" t="str">
        <f>VLOOKUP(E26,'LISTADO ATM'!$A$2:$C$902,3,0)</f>
        <v>DISTRITO NACIONAL</v>
      </c>
      <c r="B26" s="118" t="s">
        <v>2614</v>
      </c>
      <c r="C26" s="99">
        <v>44406.349664351852</v>
      </c>
      <c r="D26" s="99" t="s">
        <v>2177</v>
      </c>
      <c r="E26" s="142">
        <v>232</v>
      </c>
      <c r="F26" s="147" t="str">
        <f>VLOOKUP(E26,VIP!$A$2:$O14759,2,0)</f>
        <v>DRBR232</v>
      </c>
      <c r="G26" s="147" t="str">
        <f>VLOOKUP(E26,'LISTADO ATM'!$A$2:$B$901,2,0)</f>
        <v xml:space="preserve">ATM S/M Nacional Charles de Gaulle </v>
      </c>
      <c r="H26" s="147" t="str">
        <f>VLOOKUP(E26,VIP!$A$2:$O19720,7,FALSE)</f>
        <v>Si</v>
      </c>
      <c r="I26" s="147" t="str">
        <f>VLOOKUP(E26,VIP!$A$2:$O11685,8,FALSE)</f>
        <v>Si</v>
      </c>
      <c r="J26" s="147" t="str">
        <f>VLOOKUP(E26,VIP!$A$2:$O11635,8,FALSE)</f>
        <v>Si</v>
      </c>
      <c r="K26" s="147" t="str">
        <f>VLOOKUP(E26,VIP!$A$2:$O15209,6,0)</f>
        <v>SI</v>
      </c>
      <c r="L26" s="148" t="s">
        <v>2216</v>
      </c>
      <c r="M26" s="98" t="s">
        <v>2442</v>
      </c>
      <c r="N26" s="98" t="s">
        <v>2449</v>
      </c>
      <c r="O26" s="147" t="s">
        <v>2451</v>
      </c>
      <c r="P26" s="147"/>
      <c r="Q26" s="98" t="s">
        <v>2216</v>
      </c>
    </row>
    <row r="27" spans="1:17" s="126" customFormat="1" ht="18" x14ac:dyDescent="0.25">
      <c r="A27" s="147" t="str">
        <f>VLOOKUP(E27,'LISTADO ATM'!$A$2:$C$902,3,0)</f>
        <v>NORTE</v>
      </c>
      <c r="B27" s="118" t="s">
        <v>2619</v>
      </c>
      <c r="C27" s="99">
        <v>44406.310914351852</v>
      </c>
      <c r="D27" s="99" t="s">
        <v>2178</v>
      </c>
      <c r="E27" s="142">
        <v>638</v>
      </c>
      <c r="F27" s="147" t="str">
        <f>VLOOKUP(E27,VIP!$A$2:$O14764,2,0)</f>
        <v>DRBR638</v>
      </c>
      <c r="G27" s="147" t="str">
        <f>VLOOKUP(E27,'LISTADO ATM'!$A$2:$B$901,2,0)</f>
        <v xml:space="preserve">ATM S/M Yoma </v>
      </c>
      <c r="H27" s="147" t="str">
        <f>VLOOKUP(E27,VIP!$A$2:$O19725,7,FALSE)</f>
        <v>Si</v>
      </c>
      <c r="I27" s="147" t="str">
        <f>VLOOKUP(E27,VIP!$A$2:$O11690,8,FALSE)</f>
        <v>Si</v>
      </c>
      <c r="J27" s="147" t="str">
        <f>VLOOKUP(E27,VIP!$A$2:$O11640,8,FALSE)</f>
        <v>Si</v>
      </c>
      <c r="K27" s="147" t="str">
        <f>VLOOKUP(E27,VIP!$A$2:$O15214,6,0)</f>
        <v>NO</v>
      </c>
      <c r="L27" s="148" t="s">
        <v>2216</v>
      </c>
      <c r="M27" s="98" t="s">
        <v>2442</v>
      </c>
      <c r="N27" s="98" t="s">
        <v>2449</v>
      </c>
      <c r="O27" s="147" t="s">
        <v>2592</v>
      </c>
      <c r="P27" s="147"/>
      <c r="Q27" s="98" t="s">
        <v>2216</v>
      </c>
    </row>
    <row r="28" spans="1:17" s="126" customFormat="1" ht="18" x14ac:dyDescent="0.25">
      <c r="A28" s="147" t="str">
        <f>VLOOKUP(E28,'LISTADO ATM'!$A$2:$C$902,3,0)</f>
        <v>ESTE</v>
      </c>
      <c r="B28" s="118">
        <v>3335969364</v>
      </c>
      <c r="C28" s="99">
        <v>44404.994050925925</v>
      </c>
      <c r="D28" s="99" t="s">
        <v>2177</v>
      </c>
      <c r="E28" s="142">
        <v>1</v>
      </c>
      <c r="F28" s="147" t="str">
        <f>VLOOKUP(E28,VIP!$A$2:$O14730,2,0)</f>
        <v>DRBR001</v>
      </c>
      <c r="G28" s="147" t="str">
        <f>VLOOKUP(E28,'LISTADO ATM'!$A$2:$B$901,2,0)</f>
        <v>ATM S/M San Rafael del Yuma</v>
      </c>
      <c r="H28" s="147" t="str">
        <f>VLOOKUP(E28,VIP!$A$2:$O19691,7,FALSE)</f>
        <v>Si</v>
      </c>
      <c r="I28" s="147" t="str">
        <f>VLOOKUP(E28,VIP!$A$2:$O11656,8,FALSE)</f>
        <v>Si</v>
      </c>
      <c r="J28" s="147" t="str">
        <f>VLOOKUP(E28,VIP!$A$2:$O11606,8,FALSE)</f>
        <v>Si</v>
      </c>
      <c r="K28" s="147" t="str">
        <f>VLOOKUP(E28,VIP!$A$2:$O15180,6,0)</f>
        <v>NO</v>
      </c>
      <c r="L28" s="148" t="s">
        <v>2242</v>
      </c>
      <c r="M28" s="98" t="s">
        <v>2442</v>
      </c>
      <c r="N28" s="98" t="s">
        <v>2449</v>
      </c>
      <c r="O28" s="147" t="s">
        <v>2451</v>
      </c>
      <c r="P28" s="147"/>
      <c r="Q28" s="98" t="s">
        <v>2242</v>
      </c>
    </row>
    <row r="29" spans="1:17" s="126" customFormat="1" ht="18" x14ac:dyDescent="0.25">
      <c r="A29" s="147" t="str">
        <f>VLOOKUP(E29,'LISTADO ATM'!$A$2:$C$902,3,0)</f>
        <v>DISTRITO NACIONAL</v>
      </c>
      <c r="B29" s="118">
        <v>3335969593</v>
      </c>
      <c r="C29" s="99">
        <v>44405.378599537034</v>
      </c>
      <c r="D29" s="99" t="s">
        <v>2177</v>
      </c>
      <c r="E29" s="142">
        <v>624</v>
      </c>
      <c r="F29" s="147" t="str">
        <f>VLOOKUP(E29,VIP!$A$2:$O14738,2,0)</f>
        <v>DRBR624</v>
      </c>
      <c r="G29" s="147" t="str">
        <f>VLOOKUP(E29,'LISTADO ATM'!$A$2:$B$901,2,0)</f>
        <v xml:space="preserve">ATM Policía Nacional I </v>
      </c>
      <c r="H29" s="147" t="str">
        <f>VLOOKUP(E29,VIP!$A$2:$O19699,7,FALSE)</f>
        <v>Si</v>
      </c>
      <c r="I29" s="147" t="str">
        <f>VLOOKUP(E29,VIP!$A$2:$O11664,8,FALSE)</f>
        <v>Si</v>
      </c>
      <c r="J29" s="147" t="str">
        <f>VLOOKUP(E29,VIP!$A$2:$O11614,8,FALSE)</f>
        <v>Si</v>
      </c>
      <c r="K29" s="147" t="str">
        <f>VLOOKUP(E29,VIP!$A$2:$O15188,6,0)</f>
        <v>NO</v>
      </c>
      <c r="L29" s="148" t="s">
        <v>2242</v>
      </c>
      <c r="M29" s="98" t="s">
        <v>2442</v>
      </c>
      <c r="N29" s="98" t="s">
        <v>2449</v>
      </c>
      <c r="O29" s="147" t="s">
        <v>2451</v>
      </c>
      <c r="P29" s="147"/>
      <c r="Q29" s="98" t="s">
        <v>2242</v>
      </c>
    </row>
    <row r="30" spans="1:17" s="126" customFormat="1" ht="18" x14ac:dyDescent="0.25">
      <c r="A30" s="147" t="str">
        <f>VLOOKUP(E30,'LISTADO ATM'!$A$2:$C$902,3,0)</f>
        <v>DISTRITO NACIONAL</v>
      </c>
      <c r="B30" s="118">
        <v>3335969798</v>
      </c>
      <c r="C30" s="99">
        <v>44405.430439814816</v>
      </c>
      <c r="D30" s="99" t="s">
        <v>2177</v>
      </c>
      <c r="E30" s="142">
        <v>718</v>
      </c>
      <c r="F30" s="147" t="str">
        <f>VLOOKUP(E30,VIP!$A$2:$O14732,2,0)</f>
        <v>DRBR24Y</v>
      </c>
      <c r="G30" s="147" t="str">
        <f>VLOOKUP(E30,'LISTADO ATM'!$A$2:$B$901,2,0)</f>
        <v xml:space="preserve">ATM Feria Ganadera </v>
      </c>
      <c r="H30" s="147" t="str">
        <f>VLOOKUP(E30,VIP!$A$2:$O19693,7,FALSE)</f>
        <v>Si</v>
      </c>
      <c r="I30" s="147" t="str">
        <f>VLOOKUP(E30,VIP!$A$2:$O11658,8,FALSE)</f>
        <v>Si</v>
      </c>
      <c r="J30" s="147" t="str">
        <f>VLOOKUP(E30,VIP!$A$2:$O11608,8,FALSE)</f>
        <v>Si</v>
      </c>
      <c r="K30" s="147" t="str">
        <f>VLOOKUP(E30,VIP!$A$2:$O15182,6,0)</f>
        <v>NO</v>
      </c>
      <c r="L30" s="148" t="s">
        <v>2242</v>
      </c>
      <c r="M30" s="98" t="s">
        <v>2442</v>
      </c>
      <c r="N30" s="98" t="s">
        <v>2449</v>
      </c>
      <c r="O30" s="147" t="s">
        <v>2451</v>
      </c>
      <c r="P30" s="147"/>
      <c r="Q30" s="98" t="s">
        <v>2242</v>
      </c>
    </row>
    <row r="31" spans="1:17" s="126" customFormat="1" ht="18" x14ac:dyDescent="0.25">
      <c r="A31" s="147" t="str">
        <f>VLOOKUP(E31,'LISTADO ATM'!$A$2:$C$902,3,0)</f>
        <v>DISTRITO NACIONAL</v>
      </c>
      <c r="B31" s="118">
        <v>3335970422</v>
      </c>
      <c r="C31" s="99">
        <v>44405.641134259262</v>
      </c>
      <c r="D31" s="99" t="s">
        <v>2177</v>
      </c>
      <c r="E31" s="142">
        <v>875</v>
      </c>
      <c r="F31" s="147" t="str">
        <f>VLOOKUP(E31,VIP!$A$2:$O14752,2,0)</f>
        <v>DRBR875</v>
      </c>
      <c r="G31" s="147" t="str">
        <f>VLOOKUP(E31,'LISTADO ATM'!$A$2:$B$901,2,0)</f>
        <v xml:space="preserve">ATM Texaco Aut. Duarte KM 14 1/2 (Los Alcarrizos) </v>
      </c>
      <c r="H31" s="147" t="str">
        <f>VLOOKUP(E31,VIP!$A$2:$O19713,7,FALSE)</f>
        <v>Si</v>
      </c>
      <c r="I31" s="147" t="str">
        <f>VLOOKUP(E31,VIP!$A$2:$O11678,8,FALSE)</f>
        <v>Si</v>
      </c>
      <c r="J31" s="147" t="str">
        <f>VLOOKUP(E31,VIP!$A$2:$O11628,8,FALSE)</f>
        <v>Si</v>
      </c>
      <c r="K31" s="147" t="str">
        <f>VLOOKUP(E31,VIP!$A$2:$O15202,6,0)</f>
        <v>NO</v>
      </c>
      <c r="L31" s="148" t="s">
        <v>2242</v>
      </c>
      <c r="M31" s="98" t="s">
        <v>2442</v>
      </c>
      <c r="N31" s="98" t="s">
        <v>2449</v>
      </c>
      <c r="O31" s="147" t="s">
        <v>2451</v>
      </c>
      <c r="P31" s="147"/>
      <c r="Q31" s="98" t="s">
        <v>2242</v>
      </c>
    </row>
    <row r="32" spans="1:17" s="126" customFormat="1" ht="18" x14ac:dyDescent="0.25">
      <c r="A32" s="147" t="str">
        <f>VLOOKUP(E32,'LISTADO ATM'!$A$2:$C$902,3,0)</f>
        <v>DISTRITO NACIONAL</v>
      </c>
      <c r="B32" s="118">
        <v>3335970434</v>
      </c>
      <c r="C32" s="99">
        <v>44405.644849537035</v>
      </c>
      <c r="D32" s="99" t="s">
        <v>2177</v>
      </c>
      <c r="E32" s="142">
        <v>887</v>
      </c>
      <c r="F32" s="147" t="str">
        <f>VLOOKUP(E32,VIP!$A$2:$O14751,2,0)</f>
        <v>DRBR887</v>
      </c>
      <c r="G32" s="147" t="str">
        <f>VLOOKUP(E32,'LISTADO ATM'!$A$2:$B$901,2,0)</f>
        <v>ATM S/M Bravo Los Proceres</v>
      </c>
      <c r="H32" s="147" t="str">
        <f>VLOOKUP(E32,VIP!$A$2:$O19712,7,FALSE)</f>
        <v>Si</v>
      </c>
      <c r="I32" s="147" t="str">
        <f>VLOOKUP(E32,VIP!$A$2:$O11677,8,FALSE)</f>
        <v>Si</v>
      </c>
      <c r="J32" s="147" t="str">
        <f>VLOOKUP(E32,VIP!$A$2:$O11627,8,FALSE)</f>
        <v>Si</v>
      </c>
      <c r="K32" s="147" t="str">
        <f>VLOOKUP(E32,VIP!$A$2:$O15201,6,0)</f>
        <v>NO</v>
      </c>
      <c r="L32" s="148" t="s">
        <v>2242</v>
      </c>
      <c r="M32" s="98" t="s">
        <v>2442</v>
      </c>
      <c r="N32" s="98" t="s">
        <v>2449</v>
      </c>
      <c r="O32" s="147" t="s">
        <v>2451</v>
      </c>
      <c r="P32" s="147"/>
      <c r="Q32" s="98" t="s">
        <v>2242</v>
      </c>
    </row>
    <row r="33" spans="1:17" s="126" customFormat="1" ht="18" x14ac:dyDescent="0.25">
      <c r="A33" s="147" t="str">
        <f>VLOOKUP(E33,'LISTADO ATM'!$A$2:$C$902,3,0)</f>
        <v>NORTE</v>
      </c>
      <c r="B33" s="118">
        <v>3335970662</v>
      </c>
      <c r="C33" s="99">
        <v>44405.765162037038</v>
      </c>
      <c r="D33" s="99" t="s">
        <v>2178</v>
      </c>
      <c r="E33" s="142">
        <v>9</v>
      </c>
      <c r="F33" s="147" t="str">
        <f>VLOOKUP(E33,VIP!$A$2:$O14752,2,0)</f>
        <v>DRBR009</v>
      </c>
      <c r="G33" s="147" t="str">
        <f>VLOOKUP(E33,'LISTADO ATM'!$A$2:$B$901,2,0)</f>
        <v>ATM Hispañiola Fresh Fruit</v>
      </c>
      <c r="H33" s="147" t="str">
        <f>VLOOKUP(E33,VIP!$A$2:$O19713,7,FALSE)</f>
        <v>Si</v>
      </c>
      <c r="I33" s="147" t="str">
        <f>VLOOKUP(E33,VIP!$A$2:$O11678,8,FALSE)</f>
        <v>Si</v>
      </c>
      <c r="J33" s="147" t="str">
        <f>VLOOKUP(E33,VIP!$A$2:$O11628,8,FALSE)</f>
        <v>Si</v>
      </c>
      <c r="K33" s="147" t="str">
        <f>VLOOKUP(E33,VIP!$A$2:$O15202,6,0)</f>
        <v>NO</v>
      </c>
      <c r="L33" s="148" t="s">
        <v>2242</v>
      </c>
      <c r="M33" s="98" t="s">
        <v>2442</v>
      </c>
      <c r="N33" s="98" t="s">
        <v>2449</v>
      </c>
      <c r="O33" s="147" t="s">
        <v>2579</v>
      </c>
      <c r="P33" s="147"/>
      <c r="Q33" s="98" t="s">
        <v>2242</v>
      </c>
    </row>
    <row r="34" spans="1:17" s="126" customFormat="1" ht="18" x14ac:dyDescent="0.25">
      <c r="A34" s="147" t="str">
        <f>VLOOKUP(E34,'LISTADO ATM'!$A$2:$C$902,3,0)</f>
        <v>DISTRITO NACIONAL</v>
      </c>
      <c r="B34" s="118">
        <v>3335970680</v>
      </c>
      <c r="C34" s="99">
        <v>44405.80978009259</v>
      </c>
      <c r="D34" s="99" t="s">
        <v>2177</v>
      </c>
      <c r="E34" s="142">
        <v>938</v>
      </c>
      <c r="F34" s="147" t="str">
        <f>VLOOKUP(E34,VIP!$A$2:$O14777,2,0)</f>
        <v>DRBR938</v>
      </c>
      <c r="G34" s="147" t="str">
        <f>VLOOKUP(E34,'LISTADO ATM'!$A$2:$B$901,2,0)</f>
        <v xml:space="preserve">ATM Autobanco Oficina Filadelfia Plaza </v>
      </c>
      <c r="H34" s="147" t="str">
        <f>VLOOKUP(E34,VIP!$A$2:$O19738,7,FALSE)</f>
        <v>Si</v>
      </c>
      <c r="I34" s="147" t="str">
        <f>VLOOKUP(E34,VIP!$A$2:$O11703,8,FALSE)</f>
        <v>Si</v>
      </c>
      <c r="J34" s="147" t="str">
        <f>VLOOKUP(E34,VIP!$A$2:$O11653,8,FALSE)</f>
        <v>Si</v>
      </c>
      <c r="K34" s="147" t="str">
        <f>VLOOKUP(E34,VIP!$A$2:$O15227,6,0)</f>
        <v>NO</v>
      </c>
      <c r="L34" s="148" t="s">
        <v>2242</v>
      </c>
      <c r="M34" s="98" t="s">
        <v>2442</v>
      </c>
      <c r="N34" s="98" t="s">
        <v>2449</v>
      </c>
      <c r="O34" s="147" t="s">
        <v>2451</v>
      </c>
      <c r="P34" s="147"/>
      <c r="Q34" s="98" t="s">
        <v>2242</v>
      </c>
    </row>
    <row r="35" spans="1:17" s="126" customFormat="1" ht="18" x14ac:dyDescent="0.25">
      <c r="A35" s="147" t="str">
        <f>VLOOKUP(E35,'LISTADO ATM'!$A$2:$C$902,3,0)</f>
        <v>DISTRITO NACIONAL</v>
      </c>
      <c r="B35" s="118">
        <v>3335970681</v>
      </c>
      <c r="C35" s="99">
        <v>44405.810370370367</v>
      </c>
      <c r="D35" s="99" t="s">
        <v>2177</v>
      </c>
      <c r="E35" s="142">
        <v>883</v>
      </c>
      <c r="F35" s="147" t="str">
        <f>VLOOKUP(E35,VIP!$A$2:$O14776,2,0)</f>
        <v>DRBR883</v>
      </c>
      <c r="G35" s="147" t="str">
        <f>VLOOKUP(E35,'LISTADO ATM'!$A$2:$B$901,2,0)</f>
        <v xml:space="preserve">ATM Oficina Filadelfia Plaza </v>
      </c>
      <c r="H35" s="147" t="str">
        <f>VLOOKUP(E35,VIP!$A$2:$O19737,7,FALSE)</f>
        <v>Si</v>
      </c>
      <c r="I35" s="147" t="str">
        <f>VLOOKUP(E35,VIP!$A$2:$O11702,8,FALSE)</f>
        <v>Si</v>
      </c>
      <c r="J35" s="147" t="str">
        <f>VLOOKUP(E35,VIP!$A$2:$O11652,8,FALSE)</f>
        <v>Si</v>
      </c>
      <c r="K35" s="147" t="str">
        <f>VLOOKUP(E35,VIP!$A$2:$O15226,6,0)</f>
        <v>NO</v>
      </c>
      <c r="L35" s="148" t="s">
        <v>2242</v>
      </c>
      <c r="M35" s="98" t="s">
        <v>2442</v>
      </c>
      <c r="N35" s="98" t="s">
        <v>2449</v>
      </c>
      <c r="O35" s="147" t="s">
        <v>2451</v>
      </c>
      <c r="P35" s="166"/>
      <c r="Q35" s="98" t="s">
        <v>2242</v>
      </c>
    </row>
    <row r="36" spans="1:17" s="126" customFormat="1" ht="18" x14ac:dyDescent="0.25">
      <c r="A36" s="147" t="str">
        <f>VLOOKUP(E36,'LISTADO ATM'!$A$2:$C$902,3,0)</f>
        <v>NORTE</v>
      </c>
      <c r="B36" s="118">
        <v>3335970683</v>
      </c>
      <c r="C36" s="99">
        <v>44405.812002314815</v>
      </c>
      <c r="D36" s="99" t="s">
        <v>2177</v>
      </c>
      <c r="E36" s="142">
        <v>894</v>
      </c>
      <c r="F36" s="147" t="str">
        <f>VLOOKUP(E36,VIP!$A$2:$O14774,2,0)</f>
        <v>DRBR894</v>
      </c>
      <c r="G36" s="147" t="str">
        <f>VLOOKUP(E36,'LISTADO ATM'!$A$2:$B$901,2,0)</f>
        <v>ATM Eco Petroleo Estero Hondo</v>
      </c>
      <c r="H36" s="147" t="str">
        <f>VLOOKUP(E36,VIP!$A$2:$O19735,7,FALSE)</f>
        <v>NO</v>
      </c>
      <c r="I36" s="147" t="str">
        <f>VLOOKUP(E36,VIP!$A$2:$O11700,8,FALSE)</f>
        <v>NO</v>
      </c>
      <c r="J36" s="147" t="str">
        <f>VLOOKUP(E36,VIP!$A$2:$O11650,8,FALSE)</f>
        <v>NO</v>
      </c>
      <c r="K36" s="147" t="str">
        <f>VLOOKUP(E36,VIP!$A$2:$O15224,6,0)</f>
        <v>NO</v>
      </c>
      <c r="L36" s="148" t="s">
        <v>2242</v>
      </c>
      <c r="M36" s="98" t="s">
        <v>2442</v>
      </c>
      <c r="N36" s="98" t="s">
        <v>2449</v>
      </c>
      <c r="O36" s="147" t="s">
        <v>2451</v>
      </c>
      <c r="P36" s="147"/>
      <c r="Q36" s="98" t="s">
        <v>2242</v>
      </c>
    </row>
    <row r="37" spans="1:17" s="126" customFormat="1" ht="18" x14ac:dyDescent="0.25">
      <c r="A37" s="147" t="str">
        <f>VLOOKUP(E37,'LISTADO ATM'!$A$2:$C$902,3,0)</f>
        <v>ESTE</v>
      </c>
      <c r="B37" s="118">
        <v>3335970696</v>
      </c>
      <c r="C37" s="99">
        <v>44405.891041666669</v>
      </c>
      <c r="D37" s="99" t="s">
        <v>2177</v>
      </c>
      <c r="E37" s="142">
        <v>159</v>
      </c>
      <c r="F37" s="147" t="str">
        <f>VLOOKUP(E37,VIP!$A$2:$O14762,2,0)</f>
        <v>DRBR159</v>
      </c>
      <c r="G37" s="147" t="str">
        <f>VLOOKUP(E37,'LISTADO ATM'!$A$2:$B$901,2,0)</f>
        <v xml:space="preserve">ATM Hotel Dreams Bayahibe I </v>
      </c>
      <c r="H37" s="147" t="str">
        <f>VLOOKUP(E37,VIP!$A$2:$O19723,7,FALSE)</f>
        <v>Si</v>
      </c>
      <c r="I37" s="147" t="str">
        <f>VLOOKUP(E37,VIP!$A$2:$O11688,8,FALSE)</f>
        <v>Si</v>
      </c>
      <c r="J37" s="147" t="str">
        <f>VLOOKUP(E37,VIP!$A$2:$O11638,8,FALSE)</f>
        <v>Si</v>
      </c>
      <c r="K37" s="147" t="str">
        <f>VLOOKUP(E37,VIP!$A$2:$O15212,6,0)</f>
        <v>NO</v>
      </c>
      <c r="L37" s="148" t="s">
        <v>2242</v>
      </c>
      <c r="M37" s="98" t="s">
        <v>2442</v>
      </c>
      <c r="N37" s="98" t="s">
        <v>2449</v>
      </c>
      <c r="O37" s="147" t="s">
        <v>2451</v>
      </c>
      <c r="P37" s="147"/>
      <c r="Q37" s="98" t="s">
        <v>2242</v>
      </c>
    </row>
    <row r="38" spans="1:17" s="126" customFormat="1" ht="18" x14ac:dyDescent="0.25">
      <c r="A38" s="147" t="str">
        <f>VLOOKUP(E38,'LISTADO ATM'!$A$2:$C$902,3,0)</f>
        <v>ESTE</v>
      </c>
      <c r="B38" s="118">
        <v>3335970698</v>
      </c>
      <c r="C38" s="99">
        <v>44405.892013888886</v>
      </c>
      <c r="D38" s="99" t="s">
        <v>2177</v>
      </c>
      <c r="E38" s="142">
        <v>934</v>
      </c>
      <c r="F38" s="147" t="str">
        <f>VLOOKUP(E38,VIP!$A$2:$O14760,2,0)</f>
        <v>DRBR934</v>
      </c>
      <c r="G38" s="147" t="str">
        <f>VLOOKUP(E38,'LISTADO ATM'!$A$2:$B$901,2,0)</f>
        <v>ATM Hotel Dreams La Romana</v>
      </c>
      <c r="H38" s="147" t="str">
        <f>VLOOKUP(E38,VIP!$A$2:$O19721,7,FALSE)</f>
        <v>Si</v>
      </c>
      <c r="I38" s="147" t="str">
        <f>VLOOKUP(E38,VIP!$A$2:$O11686,8,FALSE)</f>
        <v>Si</v>
      </c>
      <c r="J38" s="147" t="str">
        <f>VLOOKUP(E38,VIP!$A$2:$O11636,8,FALSE)</f>
        <v>Si</v>
      </c>
      <c r="K38" s="147" t="str">
        <f>VLOOKUP(E38,VIP!$A$2:$O15210,6,0)</f>
        <v>NO</v>
      </c>
      <c r="L38" s="148" t="s">
        <v>2242</v>
      </c>
      <c r="M38" s="98" t="s">
        <v>2442</v>
      </c>
      <c r="N38" s="98" t="s">
        <v>2449</v>
      </c>
      <c r="O38" s="147" t="s">
        <v>2451</v>
      </c>
      <c r="P38" s="147"/>
      <c r="Q38" s="98" t="s">
        <v>2242</v>
      </c>
    </row>
    <row r="39" spans="1:17" s="126" customFormat="1" ht="18" x14ac:dyDescent="0.25">
      <c r="A39" s="147" t="str">
        <f>VLOOKUP(E39,'LISTADO ATM'!$A$2:$C$902,3,0)</f>
        <v>ESTE</v>
      </c>
      <c r="B39" s="118">
        <v>3335970699</v>
      </c>
      <c r="C39" s="99">
        <v>44405.892523148148</v>
      </c>
      <c r="D39" s="99" t="s">
        <v>2177</v>
      </c>
      <c r="E39" s="142">
        <v>462</v>
      </c>
      <c r="F39" s="147" t="str">
        <f>VLOOKUP(E39,VIP!$A$2:$O14759,2,0)</f>
        <v>DRBR462</v>
      </c>
      <c r="G39" s="147" t="str">
        <f>VLOOKUP(E39,'LISTADO ATM'!$A$2:$B$901,2,0)</f>
        <v>ATM Agrocafe Del Caribe</v>
      </c>
      <c r="H39" s="147" t="str">
        <f>VLOOKUP(E39,VIP!$A$2:$O19720,7,FALSE)</f>
        <v>Si</v>
      </c>
      <c r="I39" s="147" t="str">
        <f>VLOOKUP(E39,VIP!$A$2:$O11685,8,FALSE)</f>
        <v>Si</v>
      </c>
      <c r="J39" s="147" t="str">
        <f>VLOOKUP(E39,VIP!$A$2:$O11635,8,FALSE)</f>
        <v>Si</v>
      </c>
      <c r="K39" s="147" t="str">
        <f>VLOOKUP(E39,VIP!$A$2:$O15209,6,0)</f>
        <v>NO</v>
      </c>
      <c r="L39" s="148" t="s">
        <v>2242</v>
      </c>
      <c r="M39" s="98" t="s">
        <v>2442</v>
      </c>
      <c r="N39" s="98" t="s">
        <v>2449</v>
      </c>
      <c r="O39" s="147" t="s">
        <v>2451</v>
      </c>
      <c r="P39" s="147"/>
      <c r="Q39" s="98" t="s">
        <v>2242</v>
      </c>
    </row>
    <row r="40" spans="1:17" s="126" customFormat="1" ht="18" x14ac:dyDescent="0.25">
      <c r="A40" s="147" t="str">
        <f>VLOOKUP(E40,'LISTADO ATM'!$A$2:$C$902,3,0)</f>
        <v>ESTE</v>
      </c>
      <c r="B40" s="118">
        <v>3335970700</v>
      </c>
      <c r="C40" s="99">
        <v>44405.893090277779</v>
      </c>
      <c r="D40" s="99" t="s">
        <v>2177</v>
      </c>
      <c r="E40" s="142">
        <v>367</v>
      </c>
      <c r="F40" s="147" t="str">
        <f>VLOOKUP(E40,VIP!$A$2:$O14758,2,0)</f>
        <v xml:space="preserve">DRBR367 </v>
      </c>
      <c r="G40" s="147" t="str">
        <f>VLOOKUP(E40,'LISTADO ATM'!$A$2:$B$901,2,0)</f>
        <v>ATM Ayuntamiento El Puerto</v>
      </c>
      <c r="H40" s="147" t="str">
        <f>VLOOKUP(E40,VIP!$A$2:$O19719,7,FALSE)</f>
        <v>N/A</v>
      </c>
      <c r="I40" s="147" t="str">
        <f>VLOOKUP(E40,VIP!$A$2:$O11684,8,FALSE)</f>
        <v>N/A</v>
      </c>
      <c r="J40" s="147" t="str">
        <f>VLOOKUP(E40,VIP!$A$2:$O11634,8,FALSE)</f>
        <v>N/A</v>
      </c>
      <c r="K40" s="147" t="str">
        <f>VLOOKUP(E40,VIP!$A$2:$O15208,6,0)</f>
        <v>N/A</v>
      </c>
      <c r="L40" s="148" t="s">
        <v>2242</v>
      </c>
      <c r="M40" s="98" t="s">
        <v>2442</v>
      </c>
      <c r="N40" s="98" t="s">
        <v>2449</v>
      </c>
      <c r="O40" s="147" t="s">
        <v>2451</v>
      </c>
      <c r="P40" s="147"/>
      <c r="Q40" s="98" t="s">
        <v>2242</v>
      </c>
    </row>
    <row r="41" spans="1:17" s="126" customFormat="1" ht="18" x14ac:dyDescent="0.25">
      <c r="A41" s="147" t="str">
        <f>VLOOKUP(E41,'LISTADO ATM'!$A$2:$C$902,3,0)</f>
        <v>NORTE</v>
      </c>
      <c r="B41" s="118">
        <v>3335970701</v>
      </c>
      <c r="C41" s="99">
        <v>44405.894004629627</v>
      </c>
      <c r="D41" s="99" t="s">
        <v>2178</v>
      </c>
      <c r="E41" s="142">
        <v>691</v>
      </c>
      <c r="F41" s="147" t="str">
        <f>VLOOKUP(E41,VIP!$A$2:$O14757,2,0)</f>
        <v>DRBR691</v>
      </c>
      <c r="G41" s="147" t="str">
        <f>VLOOKUP(E41,'LISTADO ATM'!$A$2:$B$901,2,0)</f>
        <v>ATM Eco Petroleo Manzanillo</v>
      </c>
      <c r="H41" s="147" t="str">
        <f>VLOOKUP(E41,VIP!$A$2:$O19718,7,FALSE)</f>
        <v>Si</v>
      </c>
      <c r="I41" s="147" t="str">
        <f>VLOOKUP(E41,VIP!$A$2:$O11683,8,FALSE)</f>
        <v>Si</v>
      </c>
      <c r="J41" s="147" t="str">
        <f>VLOOKUP(E41,VIP!$A$2:$O11633,8,FALSE)</f>
        <v>Si</v>
      </c>
      <c r="K41" s="147" t="str">
        <f>VLOOKUP(E41,VIP!$A$2:$O15207,6,0)</f>
        <v>NO</v>
      </c>
      <c r="L41" s="148" t="s">
        <v>2242</v>
      </c>
      <c r="M41" s="98" t="s">
        <v>2442</v>
      </c>
      <c r="N41" s="98" t="s">
        <v>2449</v>
      </c>
      <c r="O41" s="147" t="s">
        <v>2579</v>
      </c>
      <c r="P41" s="147"/>
      <c r="Q41" s="98" t="s">
        <v>2242</v>
      </c>
    </row>
    <row r="42" spans="1:17" s="126" customFormat="1" ht="18" x14ac:dyDescent="0.25">
      <c r="A42" s="147" t="str">
        <f>VLOOKUP(E42,'LISTADO ATM'!$A$2:$C$902,3,0)</f>
        <v>NORTE</v>
      </c>
      <c r="B42" s="118">
        <v>3335970702</v>
      </c>
      <c r="C42" s="99">
        <v>44405.895381944443</v>
      </c>
      <c r="D42" s="99" t="s">
        <v>2177</v>
      </c>
      <c r="E42" s="142">
        <v>64</v>
      </c>
      <c r="F42" s="147" t="str">
        <f>VLOOKUP(E42,VIP!$A$2:$O14756,2,0)</f>
        <v>DRBR064</v>
      </c>
      <c r="G42" s="147" t="str">
        <f>VLOOKUP(E42,'LISTADO ATM'!$A$2:$B$901,2,0)</f>
        <v xml:space="preserve">ATM COOPALINA (Cotuí) </v>
      </c>
      <c r="H42" s="147" t="str">
        <f>VLOOKUP(E42,VIP!$A$2:$O19717,7,FALSE)</f>
        <v>Si</v>
      </c>
      <c r="I42" s="147" t="str">
        <f>VLOOKUP(E42,VIP!$A$2:$O11682,8,FALSE)</f>
        <v>Si</v>
      </c>
      <c r="J42" s="147" t="str">
        <f>VLOOKUP(E42,VIP!$A$2:$O11632,8,FALSE)</f>
        <v>Si</v>
      </c>
      <c r="K42" s="147" t="str">
        <f>VLOOKUP(E42,VIP!$A$2:$O15206,6,0)</f>
        <v>NO</v>
      </c>
      <c r="L42" s="148" t="s">
        <v>2242</v>
      </c>
      <c r="M42" s="98" t="s">
        <v>2442</v>
      </c>
      <c r="N42" s="98" t="s">
        <v>2449</v>
      </c>
      <c r="O42" s="147" t="s">
        <v>2451</v>
      </c>
      <c r="P42" s="147"/>
      <c r="Q42" s="98" t="s">
        <v>2242</v>
      </c>
    </row>
    <row r="43" spans="1:17" s="126" customFormat="1" ht="18" x14ac:dyDescent="0.25">
      <c r="A43" s="147" t="str">
        <f>VLOOKUP(E43,'LISTADO ATM'!$A$2:$C$902,3,0)</f>
        <v>DISTRITO NACIONAL</v>
      </c>
      <c r="B43" s="118">
        <v>3335970707</v>
      </c>
      <c r="C43" s="99">
        <v>44405.899212962962</v>
      </c>
      <c r="D43" s="99" t="s">
        <v>2177</v>
      </c>
      <c r="E43" s="142">
        <v>235</v>
      </c>
      <c r="F43" s="147" t="str">
        <f>VLOOKUP(E43,VIP!$A$2:$O14752,2,0)</f>
        <v>DRBR235</v>
      </c>
      <c r="G43" s="147" t="str">
        <f>VLOOKUP(E43,'LISTADO ATM'!$A$2:$B$901,2,0)</f>
        <v xml:space="preserve">ATM Oficina Multicentro La Sirena San Isidro </v>
      </c>
      <c r="H43" s="147" t="str">
        <f>VLOOKUP(E43,VIP!$A$2:$O19713,7,FALSE)</f>
        <v>Si</v>
      </c>
      <c r="I43" s="147" t="str">
        <f>VLOOKUP(E43,VIP!$A$2:$O11678,8,FALSE)</f>
        <v>Si</v>
      </c>
      <c r="J43" s="147" t="str">
        <f>VLOOKUP(E43,VIP!$A$2:$O11628,8,FALSE)</f>
        <v>Si</v>
      </c>
      <c r="K43" s="147" t="str">
        <f>VLOOKUP(E43,VIP!$A$2:$O15202,6,0)</f>
        <v>SI</v>
      </c>
      <c r="L43" s="148" t="s">
        <v>2242</v>
      </c>
      <c r="M43" s="98" t="s">
        <v>2442</v>
      </c>
      <c r="N43" s="98" t="s">
        <v>2449</v>
      </c>
      <c r="O43" s="147" t="s">
        <v>2451</v>
      </c>
      <c r="P43" s="147"/>
      <c r="Q43" s="98" t="s">
        <v>2242</v>
      </c>
    </row>
    <row r="44" spans="1:17" s="126" customFormat="1" ht="18" x14ac:dyDescent="0.25">
      <c r="A44" s="147" t="str">
        <f>VLOOKUP(E44,'LISTADO ATM'!$A$2:$C$902,3,0)</f>
        <v>NORTE</v>
      </c>
      <c r="B44" s="118" t="s">
        <v>2609</v>
      </c>
      <c r="C44" s="99">
        <v>44406.140034722222</v>
      </c>
      <c r="D44" s="99" t="s">
        <v>2178</v>
      </c>
      <c r="E44" s="142">
        <v>11</v>
      </c>
      <c r="F44" s="147" t="str">
        <f>VLOOKUP(E44,VIP!$A$2:$O14754,2,0)</f>
        <v>DRBR056</v>
      </c>
      <c r="G44" s="147" t="str">
        <f>VLOOKUP(E44,'LISTADO ATM'!$A$2:$B$901,2,0)</f>
        <v>ATM Hotel Viva Las Terrenas</v>
      </c>
      <c r="H44" s="147" t="str">
        <f>VLOOKUP(E44,VIP!$A$2:$O19715,7,FALSE)</f>
        <v>Si</v>
      </c>
      <c r="I44" s="147" t="str">
        <f>VLOOKUP(E44,VIP!$A$2:$O11680,8,FALSE)</f>
        <v>Si</v>
      </c>
      <c r="J44" s="147" t="str">
        <f>VLOOKUP(E44,VIP!$A$2:$O11630,8,FALSE)</f>
        <v>Si</v>
      </c>
      <c r="K44" s="147" t="str">
        <f>VLOOKUP(E44,VIP!$A$2:$O15204,6,0)</f>
        <v>NO</v>
      </c>
      <c r="L44" s="148" t="s">
        <v>2242</v>
      </c>
      <c r="M44" s="98" t="s">
        <v>2442</v>
      </c>
      <c r="N44" s="98" t="s">
        <v>2449</v>
      </c>
      <c r="O44" s="147" t="s">
        <v>2592</v>
      </c>
      <c r="P44" s="166"/>
      <c r="Q44" s="98" t="s">
        <v>2242</v>
      </c>
    </row>
    <row r="45" spans="1:17" ht="18" x14ac:dyDescent="0.25">
      <c r="A45" s="166" t="str">
        <f>VLOOKUP(E45,'LISTADO ATM'!$A$2:$C$902,3,0)</f>
        <v>DISTRITO NACIONAL</v>
      </c>
      <c r="B45" s="118" t="s">
        <v>2610</v>
      </c>
      <c r="C45" s="99">
        <v>44406.235856481479</v>
      </c>
      <c r="D45" s="99" t="s">
        <v>2177</v>
      </c>
      <c r="E45" s="142">
        <v>113</v>
      </c>
      <c r="F45" s="166" t="str">
        <f>VLOOKUP(E45,VIP!$A$2:$O14755,2,0)</f>
        <v>DRBR113</v>
      </c>
      <c r="G45" s="166" t="str">
        <f>VLOOKUP(E45,'LISTADO ATM'!$A$2:$B$901,2,0)</f>
        <v xml:space="preserve">ATM Autoservicio Atalaya del Mar </v>
      </c>
      <c r="H45" s="166" t="str">
        <f>VLOOKUP(E45,VIP!$A$2:$O19716,7,FALSE)</f>
        <v>Si</v>
      </c>
      <c r="I45" s="166" t="str">
        <f>VLOOKUP(E45,VIP!$A$2:$O11681,8,FALSE)</f>
        <v>No</v>
      </c>
      <c r="J45" s="166" t="str">
        <f>VLOOKUP(E45,VIP!$A$2:$O11631,8,FALSE)</f>
        <v>No</v>
      </c>
      <c r="K45" s="166" t="str">
        <f>VLOOKUP(E45,VIP!$A$2:$O15205,6,0)</f>
        <v>NO</v>
      </c>
      <c r="L45" s="148" t="s">
        <v>2242</v>
      </c>
      <c r="M45" s="98" t="s">
        <v>2442</v>
      </c>
      <c r="N45" s="98" t="s">
        <v>2449</v>
      </c>
      <c r="O45" s="166" t="s">
        <v>2451</v>
      </c>
      <c r="P45" s="166"/>
      <c r="Q45" s="98" t="s">
        <v>2242</v>
      </c>
    </row>
    <row r="46" spans="1:17" ht="18" x14ac:dyDescent="0.25">
      <c r="A46" s="166" t="str">
        <f>VLOOKUP(E46,'LISTADO ATM'!$A$2:$C$902,3,0)</f>
        <v>SUR</v>
      </c>
      <c r="B46" s="118" t="s">
        <v>2611</v>
      </c>
      <c r="C46" s="99">
        <v>44406.237962962965</v>
      </c>
      <c r="D46" s="99" t="s">
        <v>2177</v>
      </c>
      <c r="E46" s="142">
        <v>297</v>
      </c>
      <c r="F46" s="166" t="str">
        <f>VLOOKUP(E46,VIP!$A$2:$O14756,2,0)</f>
        <v>DRBR297</v>
      </c>
      <c r="G46" s="166" t="str">
        <f>VLOOKUP(E46,'LISTADO ATM'!$A$2:$B$901,2,0)</f>
        <v xml:space="preserve">ATM S/M Cadena Ocoa </v>
      </c>
      <c r="H46" s="166" t="str">
        <f>VLOOKUP(E46,VIP!$A$2:$O19717,7,FALSE)</f>
        <v>Si</v>
      </c>
      <c r="I46" s="166" t="str">
        <f>VLOOKUP(E46,VIP!$A$2:$O11682,8,FALSE)</f>
        <v>Si</v>
      </c>
      <c r="J46" s="166" t="str">
        <f>VLOOKUP(E46,VIP!$A$2:$O11632,8,FALSE)</f>
        <v>Si</v>
      </c>
      <c r="K46" s="166" t="str">
        <f>VLOOKUP(E46,VIP!$A$2:$O15206,6,0)</f>
        <v>NO</v>
      </c>
      <c r="L46" s="148" t="s">
        <v>2242</v>
      </c>
      <c r="M46" s="98" t="s">
        <v>2442</v>
      </c>
      <c r="N46" s="98" t="s">
        <v>2449</v>
      </c>
      <c r="O46" s="166" t="s">
        <v>2451</v>
      </c>
      <c r="P46" s="166"/>
      <c r="Q46" s="98" t="s">
        <v>2242</v>
      </c>
    </row>
    <row r="47" spans="1:17" ht="18" x14ac:dyDescent="0.25">
      <c r="A47" s="166" t="str">
        <f>VLOOKUP(E47,'LISTADO ATM'!$A$2:$C$902,3,0)</f>
        <v>NORTE</v>
      </c>
      <c r="B47" s="118" t="s">
        <v>2618</v>
      </c>
      <c r="C47" s="99">
        <v>44406.313576388886</v>
      </c>
      <c r="D47" s="99" t="s">
        <v>2178</v>
      </c>
      <c r="E47" s="142">
        <v>94</v>
      </c>
      <c r="F47" s="166" t="str">
        <f>VLOOKUP(E47,VIP!$A$2:$O14763,2,0)</f>
        <v>DRBR094</v>
      </c>
      <c r="G47" s="166" t="str">
        <f>VLOOKUP(E47,'LISTADO ATM'!$A$2:$B$901,2,0)</f>
        <v xml:space="preserve">ATM Centro de Caja Porvenir (San Francisco) </v>
      </c>
      <c r="H47" s="166" t="str">
        <f>VLOOKUP(E47,VIP!$A$2:$O19724,7,FALSE)</f>
        <v>Si</v>
      </c>
      <c r="I47" s="166" t="str">
        <f>VLOOKUP(E47,VIP!$A$2:$O11689,8,FALSE)</f>
        <v>Si</v>
      </c>
      <c r="J47" s="166" t="str">
        <f>VLOOKUP(E47,VIP!$A$2:$O11639,8,FALSE)</f>
        <v>Si</v>
      </c>
      <c r="K47" s="166" t="str">
        <f>VLOOKUP(E47,VIP!$A$2:$O15213,6,0)</f>
        <v>NO</v>
      </c>
      <c r="L47" s="148" t="s">
        <v>2242</v>
      </c>
      <c r="M47" s="98" t="s">
        <v>2442</v>
      </c>
      <c r="N47" s="98" t="s">
        <v>2449</v>
      </c>
      <c r="O47" s="166" t="s">
        <v>2592</v>
      </c>
      <c r="P47" s="166"/>
      <c r="Q47" s="98" t="s">
        <v>2242</v>
      </c>
    </row>
    <row r="48" spans="1:17" ht="18" x14ac:dyDescent="0.25">
      <c r="A48" s="166" t="str">
        <f>VLOOKUP(E48,'LISTADO ATM'!$A$2:$C$902,3,0)</f>
        <v>ESTE</v>
      </c>
      <c r="B48" s="118">
        <v>3335970080</v>
      </c>
      <c r="C48" s="99">
        <v>44405.501909722225</v>
      </c>
      <c r="D48" s="99" t="s">
        <v>2465</v>
      </c>
      <c r="E48" s="142">
        <v>330</v>
      </c>
      <c r="F48" s="166" t="str">
        <f>VLOOKUP(E48,VIP!$A$2:$O14764,2,0)</f>
        <v>DRBR330</v>
      </c>
      <c r="G48" s="166" t="str">
        <f>VLOOKUP(E48,'LISTADO ATM'!$A$2:$B$901,2,0)</f>
        <v xml:space="preserve">ATM Oficina Boulevard (Higuey) </v>
      </c>
      <c r="H48" s="166" t="str">
        <f>VLOOKUP(E48,VIP!$A$2:$O19725,7,FALSE)</f>
        <v>Si</v>
      </c>
      <c r="I48" s="166" t="str">
        <f>VLOOKUP(E48,VIP!$A$2:$O11690,8,FALSE)</f>
        <v>Si</v>
      </c>
      <c r="J48" s="166" t="str">
        <f>VLOOKUP(E48,VIP!$A$2:$O11640,8,FALSE)</f>
        <v>Si</v>
      </c>
      <c r="K48" s="166" t="str">
        <f>VLOOKUP(E48,VIP!$A$2:$O15214,6,0)</f>
        <v>SI</v>
      </c>
      <c r="L48" s="148" t="s">
        <v>2603</v>
      </c>
      <c r="M48" s="98" t="s">
        <v>2442</v>
      </c>
      <c r="N48" s="98" t="s">
        <v>2449</v>
      </c>
      <c r="O48" s="166" t="s">
        <v>2466</v>
      </c>
      <c r="P48" s="166"/>
      <c r="Q48" s="98" t="s">
        <v>2603</v>
      </c>
    </row>
    <row r="49" spans="1:17" ht="18" x14ac:dyDescent="0.25">
      <c r="A49" s="166" t="str">
        <f>VLOOKUP(E49,'LISTADO ATM'!$A$2:$C$902,3,0)</f>
        <v>ESTE</v>
      </c>
      <c r="B49" s="118">
        <v>3335970635</v>
      </c>
      <c r="C49" s="99">
        <v>44405.736134259256</v>
      </c>
      <c r="D49" s="99" t="s">
        <v>2465</v>
      </c>
      <c r="E49" s="142">
        <v>117</v>
      </c>
      <c r="F49" s="166" t="str">
        <f>VLOOKUP(E49,VIP!$A$2:$O14757,2,0)</f>
        <v>DRBR117</v>
      </c>
      <c r="G49" s="166" t="str">
        <f>VLOOKUP(E49,'LISTADO ATM'!$A$2:$B$901,2,0)</f>
        <v xml:space="preserve">ATM Oficina El Seybo </v>
      </c>
      <c r="H49" s="166" t="str">
        <f>VLOOKUP(E49,VIP!$A$2:$O19718,7,FALSE)</f>
        <v>Si</v>
      </c>
      <c r="I49" s="166" t="str">
        <f>VLOOKUP(E49,VIP!$A$2:$O11683,8,FALSE)</f>
        <v>Si</v>
      </c>
      <c r="J49" s="166" t="str">
        <f>VLOOKUP(E49,VIP!$A$2:$O11633,8,FALSE)</f>
        <v>Si</v>
      </c>
      <c r="K49" s="166" t="str">
        <f>VLOOKUP(E49,VIP!$A$2:$O15207,6,0)</f>
        <v>SI</v>
      </c>
      <c r="L49" s="148" t="s">
        <v>2603</v>
      </c>
      <c r="M49" s="98" t="s">
        <v>2442</v>
      </c>
      <c r="N49" s="98" t="s">
        <v>2449</v>
      </c>
      <c r="O49" s="166" t="s">
        <v>2466</v>
      </c>
      <c r="P49" s="166"/>
      <c r="Q49" s="98" t="s">
        <v>2603</v>
      </c>
    </row>
    <row r="50" spans="1:17" ht="18" x14ac:dyDescent="0.25">
      <c r="A50" s="166" t="str">
        <f>VLOOKUP(E50,'LISTADO ATM'!$A$2:$C$902,3,0)</f>
        <v>SUR</v>
      </c>
      <c r="B50" s="118">
        <v>3335970655</v>
      </c>
      <c r="C50" s="99">
        <v>44405.759039351855</v>
      </c>
      <c r="D50" s="99" t="s">
        <v>2465</v>
      </c>
      <c r="E50" s="142">
        <v>880</v>
      </c>
      <c r="F50" s="166" t="str">
        <f>VLOOKUP(E50,VIP!$A$2:$O14755,2,0)</f>
        <v>DRBR880</v>
      </c>
      <c r="G50" s="166" t="str">
        <f>VLOOKUP(E50,'LISTADO ATM'!$A$2:$B$901,2,0)</f>
        <v xml:space="preserve">ATM Autoservicio Barahona II </v>
      </c>
      <c r="H50" s="166" t="str">
        <f>VLOOKUP(E50,VIP!$A$2:$O19716,7,FALSE)</f>
        <v>Si</v>
      </c>
      <c r="I50" s="166" t="str">
        <f>VLOOKUP(E50,VIP!$A$2:$O11681,8,FALSE)</f>
        <v>Si</v>
      </c>
      <c r="J50" s="166" t="str">
        <f>VLOOKUP(E50,VIP!$A$2:$O11631,8,FALSE)</f>
        <v>Si</v>
      </c>
      <c r="K50" s="166" t="str">
        <f>VLOOKUP(E50,VIP!$A$2:$O15205,6,0)</f>
        <v>SI</v>
      </c>
      <c r="L50" s="148" t="s">
        <v>2603</v>
      </c>
      <c r="M50" s="98" t="s">
        <v>2442</v>
      </c>
      <c r="N50" s="98" t="s">
        <v>2449</v>
      </c>
      <c r="O50" s="166" t="s">
        <v>2466</v>
      </c>
      <c r="P50" s="166"/>
      <c r="Q50" s="98" t="s">
        <v>2603</v>
      </c>
    </row>
    <row r="51" spans="1:17" ht="18" x14ac:dyDescent="0.25">
      <c r="A51" s="166" t="str">
        <f>VLOOKUP(E51,'LISTADO ATM'!$A$2:$C$902,3,0)</f>
        <v>SUR</v>
      </c>
      <c r="B51" s="118">
        <v>3335970689</v>
      </c>
      <c r="C51" s="99">
        <v>44405.822280092594</v>
      </c>
      <c r="D51" s="99" t="s">
        <v>2465</v>
      </c>
      <c r="E51" s="142">
        <v>48</v>
      </c>
      <c r="F51" s="166" t="str">
        <f>VLOOKUP(E51,VIP!$A$2:$O14769,2,0)</f>
        <v>DRBR048</v>
      </c>
      <c r="G51" s="166" t="str">
        <f>VLOOKUP(E51,'LISTADO ATM'!$A$2:$B$901,2,0)</f>
        <v xml:space="preserve">ATM Autoservicio Neiba I </v>
      </c>
      <c r="H51" s="166" t="str">
        <f>VLOOKUP(E51,VIP!$A$2:$O19730,7,FALSE)</f>
        <v>Si</v>
      </c>
      <c r="I51" s="166" t="str">
        <f>VLOOKUP(E51,VIP!$A$2:$O11695,8,FALSE)</f>
        <v>Si</v>
      </c>
      <c r="J51" s="166" t="str">
        <f>VLOOKUP(E51,VIP!$A$2:$O11645,8,FALSE)</f>
        <v>Si</v>
      </c>
      <c r="K51" s="166" t="str">
        <f>VLOOKUP(E51,VIP!$A$2:$O15219,6,0)</f>
        <v>SI</v>
      </c>
      <c r="L51" s="148" t="s">
        <v>2603</v>
      </c>
      <c r="M51" s="98" t="s">
        <v>2442</v>
      </c>
      <c r="N51" s="98" t="s">
        <v>2449</v>
      </c>
      <c r="O51" s="166" t="s">
        <v>2466</v>
      </c>
      <c r="P51" s="166"/>
      <c r="Q51" s="98" t="s">
        <v>2603</v>
      </c>
    </row>
    <row r="52" spans="1:17" ht="18" x14ac:dyDescent="0.25">
      <c r="A52" s="166" t="str">
        <f>VLOOKUP(E52,'LISTADO ATM'!$A$2:$C$902,3,0)</f>
        <v>DISTRITO NACIONAL</v>
      </c>
      <c r="B52" s="118">
        <v>3335969353</v>
      </c>
      <c r="C52" s="99">
        <v>44404.980115740742</v>
      </c>
      <c r="D52" s="99" t="s">
        <v>2445</v>
      </c>
      <c r="E52" s="142">
        <v>113</v>
      </c>
      <c r="F52" s="166" t="str">
        <f>VLOOKUP(E52,VIP!$A$2:$O14739,2,0)</f>
        <v>DRBR113</v>
      </c>
      <c r="G52" s="166" t="str">
        <f>VLOOKUP(E52,'LISTADO ATM'!$A$2:$B$901,2,0)</f>
        <v xml:space="preserve">ATM Autoservicio Atalaya del Mar </v>
      </c>
      <c r="H52" s="166" t="str">
        <f>VLOOKUP(E52,VIP!$A$2:$O19700,7,FALSE)</f>
        <v>Si</v>
      </c>
      <c r="I52" s="166" t="str">
        <f>VLOOKUP(E52,VIP!$A$2:$O11665,8,FALSE)</f>
        <v>No</v>
      </c>
      <c r="J52" s="166" t="str">
        <f>VLOOKUP(E52,VIP!$A$2:$O11615,8,FALSE)</f>
        <v>No</v>
      </c>
      <c r="K52" s="166" t="str">
        <f>VLOOKUP(E52,VIP!$A$2:$O15189,6,0)</f>
        <v>NO</v>
      </c>
      <c r="L52" s="148" t="s">
        <v>2556</v>
      </c>
      <c r="M52" s="98" t="s">
        <v>2442</v>
      </c>
      <c r="N52" s="98" t="s">
        <v>2449</v>
      </c>
      <c r="O52" s="166" t="s">
        <v>2450</v>
      </c>
      <c r="P52" s="166"/>
      <c r="Q52" s="98" t="s">
        <v>2556</v>
      </c>
    </row>
    <row r="53" spans="1:17" ht="18" x14ac:dyDescent="0.25">
      <c r="A53" s="166" t="str">
        <f>VLOOKUP(E53,'LISTADO ATM'!$A$2:$C$902,3,0)</f>
        <v>DISTRITO NACIONAL</v>
      </c>
      <c r="B53" s="118">
        <v>3335970509</v>
      </c>
      <c r="C53" s="99">
        <v>44405.675983796296</v>
      </c>
      <c r="D53" s="99" t="s">
        <v>2445</v>
      </c>
      <c r="E53" s="142">
        <v>32</v>
      </c>
      <c r="F53" s="166" t="str">
        <f>VLOOKUP(E53,VIP!$A$2:$O14752,2,0)</f>
        <v>DRBR032</v>
      </c>
      <c r="G53" s="166" t="str">
        <f>VLOOKUP(E53,'LISTADO ATM'!$A$2:$B$901,2,0)</f>
        <v xml:space="preserve">ATM Oficina San Martín II </v>
      </c>
      <c r="H53" s="166" t="str">
        <f>VLOOKUP(E53,VIP!$A$2:$O19713,7,FALSE)</f>
        <v>Si</v>
      </c>
      <c r="I53" s="166" t="str">
        <f>VLOOKUP(E53,VIP!$A$2:$O11678,8,FALSE)</f>
        <v>Si</v>
      </c>
      <c r="J53" s="166" t="str">
        <f>VLOOKUP(E53,VIP!$A$2:$O11628,8,FALSE)</f>
        <v>Si</v>
      </c>
      <c r="K53" s="166" t="str">
        <f>VLOOKUP(E53,VIP!$A$2:$O15202,6,0)</f>
        <v>NO</v>
      </c>
      <c r="L53" s="148" t="s">
        <v>2556</v>
      </c>
      <c r="M53" s="98" t="s">
        <v>2442</v>
      </c>
      <c r="N53" s="98" t="s">
        <v>2449</v>
      </c>
      <c r="O53" s="166" t="s">
        <v>2450</v>
      </c>
      <c r="P53" s="166"/>
      <c r="Q53" s="98" t="s">
        <v>2556</v>
      </c>
    </row>
    <row r="54" spans="1:17" ht="18" x14ac:dyDescent="0.25">
      <c r="A54" s="166" t="str">
        <f>VLOOKUP(E54,'LISTADO ATM'!$A$2:$C$902,3,0)</f>
        <v>DISTRITO NACIONAL</v>
      </c>
      <c r="B54" s="118">
        <v>3335970520</v>
      </c>
      <c r="C54" s="99">
        <v>44405.679432870369</v>
      </c>
      <c r="D54" s="99" t="s">
        <v>2445</v>
      </c>
      <c r="E54" s="142">
        <v>628</v>
      </c>
      <c r="F54" s="166" t="str">
        <f>VLOOKUP(E54,VIP!$A$2:$O14750,2,0)</f>
        <v>DRBR086</v>
      </c>
      <c r="G54" s="166" t="str">
        <f>VLOOKUP(E54,'LISTADO ATM'!$A$2:$B$901,2,0)</f>
        <v xml:space="preserve">ATM Autobanco San Isidro </v>
      </c>
      <c r="H54" s="166" t="str">
        <f>VLOOKUP(E54,VIP!$A$2:$O19711,7,FALSE)</f>
        <v>Si</v>
      </c>
      <c r="I54" s="166" t="str">
        <f>VLOOKUP(E54,VIP!$A$2:$O11676,8,FALSE)</f>
        <v>Si</v>
      </c>
      <c r="J54" s="166" t="str">
        <f>VLOOKUP(E54,VIP!$A$2:$O11626,8,FALSE)</f>
        <v>Si</v>
      </c>
      <c r="K54" s="166" t="str">
        <f>VLOOKUP(E54,VIP!$A$2:$O15200,6,0)</f>
        <v>SI</v>
      </c>
      <c r="L54" s="148" t="s">
        <v>2556</v>
      </c>
      <c r="M54" s="98" t="s">
        <v>2442</v>
      </c>
      <c r="N54" s="98" t="s">
        <v>2449</v>
      </c>
      <c r="O54" s="166" t="s">
        <v>2450</v>
      </c>
      <c r="P54" s="166"/>
      <c r="Q54" s="98" t="s">
        <v>2556</v>
      </c>
    </row>
    <row r="55" spans="1:17" ht="18" x14ac:dyDescent="0.25">
      <c r="A55" s="166" t="str">
        <f>VLOOKUP(E55,'LISTADO ATM'!$A$2:$C$902,3,0)</f>
        <v>DISTRITO NACIONAL</v>
      </c>
      <c r="B55" s="118">
        <v>3335970657</v>
      </c>
      <c r="C55" s="99">
        <v>44405.760231481479</v>
      </c>
      <c r="D55" s="99" t="s">
        <v>2445</v>
      </c>
      <c r="E55" s="142">
        <v>70</v>
      </c>
      <c r="F55" s="166" t="str">
        <f>VLOOKUP(E55,VIP!$A$2:$O14754,2,0)</f>
        <v>DRBR070</v>
      </c>
      <c r="G55" s="166" t="str">
        <f>VLOOKUP(E55,'LISTADO ATM'!$A$2:$B$901,2,0)</f>
        <v xml:space="preserve">ATM Autoservicio Plaza Lama Zona Oriental </v>
      </c>
      <c r="H55" s="166" t="str">
        <f>VLOOKUP(E55,VIP!$A$2:$O19715,7,FALSE)</f>
        <v>Si</v>
      </c>
      <c r="I55" s="166" t="str">
        <f>VLOOKUP(E55,VIP!$A$2:$O11680,8,FALSE)</f>
        <v>Si</v>
      </c>
      <c r="J55" s="166" t="str">
        <f>VLOOKUP(E55,VIP!$A$2:$O11630,8,FALSE)</f>
        <v>Si</v>
      </c>
      <c r="K55" s="166" t="str">
        <f>VLOOKUP(E55,VIP!$A$2:$O15204,6,0)</f>
        <v>NO</v>
      </c>
      <c r="L55" s="148" t="s">
        <v>2556</v>
      </c>
      <c r="M55" s="98" t="s">
        <v>2442</v>
      </c>
      <c r="N55" s="98" t="s">
        <v>2449</v>
      </c>
      <c r="O55" s="166" t="s">
        <v>2450</v>
      </c>
      <c r="P55" s="166"/>
      <c r="Q55" s="98" t="s">
        <v>2556</v>
      </c>
    </row>
    <row r="56" spans="1:17" ht="18" x14ac:dyDescent="0.25">
      <c r="A56" s="166" t="str">
        <f>VLOOKUP(E56,'LISTADO ATM'!$A$2:$C$902,3,0)</f>
        <v>NORTE</v>
      </c>
      <c r="B56" s="118">
        <v>3335970670</v>
      </c>
      <c r="C56" s="99">
        <v>44405.780891203707</v>
      </c>
      <c r="D56" s="99" t="s">
        <v>2591</v>
      </c>
      <c r="E56" s="142">
        <v>388</v>
      </c>
      <c r="F56" s="166" t="str">
        <f>VLOOKUP(E56,VIP!$A$2:$O14780,2,0)</f>
        <v>DRBR388</v>
      </c>
      <c r="G56" s="166" t="str">
        <f>VLOOKUP(E56,'LISTADO ATM'!$A$2:$B$901,2,0)</f>
        <v xml:space="preserve">ATM Multicentro La Sirena Puerto Plata </v>
      </c>
      <c r="H56" s="166" t="str">
        <f>VLOOKUP(E56,VIP!$A$2:$O19741,7,FALSE)</f>
        <v>Si</v>
      </c>
      <c r="I56" s="166" t="str">
        <f>VLOOKUP(E56,VIP!$A$2:$O11706,8,FALSE)</f>
        <v>Si</v>
      </c>
      <c r="J56" s="166" t="str">
        <f>VLOOKUP(E56,VIP!$A$2:$O11656,8,FALSE)</f>
        <v>Si</v>
      </c>
      <c r="K56" s="166" t="str">
        <f>VLOOKUP(E56,VIP!$A$2:$O15230,6,0)</f>
        <v>NO</v>
      </c>
      <c r="L56" s="148" t="s">
        <v>2556</v>
      </c>
      <c r="M56" s="98" t="s">
        <v>2442</v>
      </c>
      <c r="N56" s="98" t="s">
        <v>2449</v>
      </c>
      <c r="O56" s="166" t="s">
        <v>2593</v>
      </c>
      <c r="P56" s="166"/>
      <c r="Q56" s="98" t="s">
        <v>2556</v>
      </c>
    </row>
    <row r="57" spans="1:17" ht="18" x14ac:dyDescent="0.25">
      <c r="A57" s="166" t="str">
        <f>VLOOKUP(E57,'LISTADO ATM'!$A$2:$C$902,3,0)</f>
        <v>NORTE</v>
      </c>
      <c r="B57" s="118" t="s">
        <v>2613</v>
      </c>
      <c r="C57" s="99">
        <v>44406.240659722222</v>
      </c>
      <c r="D57" s="99" t="s">
        <v>2465</v>
      </c>
      <c r="E57" s="142">
        <v>333</v>
      </c>
      <c r="F57" s="166" t="str">
        <f>VLOOKUP(E57,VIP!$A$2:$O14758,2,0)</f>
        <v>DRBR333</v>
      </c>
      <c r="G57" s="166" t="str">
        <f>VLOOKUP(E57,'LISTADO ATM'!$A$2:$B$901,2,0)</f>
        <v>ATM Oficina Turey Maimón</v>
      </c>
      <c r="H57" s="166" t="str">
        <f>VLOOKUP(E57,VIP!$A$2:$O19719,7,FALSE)</f>
        <v>Si</v>
      </c>
      <c r="I57" s="166" t="str">
        <f>VLOOKUP(E57,VIP!$A$2:$O11684,8,FALSE)</f>
        <v>Si</v>
      </c>
      <c r="J57" s="166" t="str">
        <f>VLOOKUP(E57,VIP!$A$2:$O11634,8,FALSE)</f>
        <v>Si</v>
      </c>
      <c r="K57" s="166" t="str">
        <f>VLOOKUP(E57,VIP!$A$2:$O15208,6,0)</f>
        <v>NO</v>
      </c>
      <c r="L57" s="148" t="s">
        <v>2556</v>
      </c>
      <c r="M57" s="98" t="s">
        <v>2442</v>
      </c>
      <c r="N57" s="98" t="s">
        <v>2449</v>
      </c>
      <c r="O57" s="166" t="s">
        <v>2466</v>
      </c>
      <c r="P57" s="166"/>
      <c r="Q57" s="98" t="s">
        <v>2556</v>
      </c>
    </row>
    <row r="58" spans="1:17" ht="18" x14ac:dyDescent="0.25">
      <c r="A58" s="166" t="str">
        <f>VLOOKUP(E58,'LISTADO ATM'!$A$2:$C$902,3,0)</f>
        <v>SUR</v>
      </c>
      <c r="B58" s="118">
        <v>3335966112</v>
      </c>
      <c r="C58" s="99">
        <v>44402.774918981479</v>
      </c>
      <c r="D58" s="99" t="s">
        <v>2445</v>
      </c>
      <c r="E58" s="142">
        <v>825</v>
      </c>
      <c r="F58" s="166" t="str">
        <f>VLOOKUP(E58,VIP!$A$2:$O14730,2,0)</f>
        <v>DRBR825</v>
      </c>
      <c r="G58" s="166" t="str">
        <f>VLOOKUP(E58,'LISTADO ATM'!$A$2:$B$901,2,0)</f>
        <v xml:space="preserve">ATM Estacion Eco Cibeles (Las Matas de Farfán) </v>
      </c>
      <c r="H58" s="166" t="str">
        <f>VLOOKUP(E58,VIP!$A$2:$O19691,7,FALSE)</f>
        <v>Si</v>
      </c>
      <c r="I58" s="166" t="str">
        <f>VLOOKUP(E58,VIP!$A$2:$O11656,8,FALSE)</f>
        <v>Si</v>
      </c>
      <c r="J58" s="166" t="str">
        <f>VLOOKUP(E58,VIP!$A$2:$O11606,8,FALSE)</f>
        <v>Si</v>
      </c>
      <c r="K58" s="166" t="str">
        <f>VLOOKUP(E58,VIP!$A$2:$O15180,6,0)</f>
        <v>NO</v>
      </c>
      <c r="L58" s="148" t="s">
        <v>2438</v>
      </c>
      <c r="M58" s="98" t="s">
        <v>2442</v>
      </c>
      <c r="N58" s="98" t="s">
        <v>2602</v>
      </c>
      <c r="O58" s="166" t="s">
        <v>2450</v>
      </c>
      <c r="P58" s="166"/>
      <c r="Q58" s="98" t="s">
        <v>2438</v>
      </c>
    </row>
    <row r="59" spans="1:17" ht="18" x14ac:dyDescent="0.25">
      <c r="A59" s="166" t="str">
        <f>VLOOKUP(E59,'LISTADO ATM'!$A$2:$C$902,3,0)</f>
        <v>DISTRITO NACIONAL</v>
      </c>
      <c r="B59" s="118">
        <v>3335969332</v>
      </c>
      <c r="C59" s="99">
        <v>44404.854907407411</v>
      </c>
      <c r="D59" s="99" t="s">
        <v>2445</v>
      </c>
      <c r="E59" s="142">
        <v>696</v>
      </c>
      <c r="F59" s="166" t="str">
        <f>VLOOKUP(E59,VIP!$A$2:$O14741,2,0)</f>
        <v>DRBR696</v>
      </c>
      <c r="G59" s="166" t="str">
        <f>VLOOKUP(E59,'LISTADO ATM'!$A$2:$B$901,2,0)</f>
        <v>ATM Olé Jacobo Majluta</v>
      </c>
      <c r="H59" s="166" t="str">
        <f>VLOOKUP(E59,VIP!$A$2:$O19702,7,FALSE)</f>
        <v>Si</v>
      </c>
      <c r="I59" s="166" t="str">
        <f>VLOOKUP(E59,VIP!$A$2:$O11667,8,FALSE)</f>
        <v>Si</v>
      </c>
      <c r="J59" s="166" t="str">
        <f>VLOOKUP(E59,VIP!$A$2:$O11617,8,FALSE)</f>
        <v>Si</v>
      </c>
      <c r="K59" s="166" t="str">
        <f>VLOOKUP(E59,VIP!$A$2:$O15191,6,0)</f>
        <v>NO</v>
      </c>
      <c r="L59" s="148" t="s">
        <v>2438</v>
      </c>
      <c r="M59" s="98" t="s">
        <v>2442</v>
      </c>
      <c r="N59" s="98" t="s">
        <v>2449</v>
      </c>
      <c r="O59" s="166" t="s">
        <v>2450</v>
      </c>
      <c r="P59" s="166"/>
      <c r="Q59" s="98" t="s">
        <v>2438</v>
      </c>
    </row>
    <row r="60" spans="1:17" ht="18" x14ac:dyDescent="0.25">
      <c r="A60" s="166" t="str">
        <f>VLOOKUP(E60,'LISTADO ATM'!$A$2:$C$902,3,0)</f>
        <v>DISTRITO NACIONAL</v>
      </c>
      <c r="B60" s="118">
        <v>3335970561</v>
      </c>
      <c r="C60" s="99">
        <v>44405.694166666668</v>
      </c>
      <c r="D60" s="99" t="s">
        <v>2445</v>
      </c>
      <c r="E60" s="142">
        <v>31</v>
      </c>
      <c r="F60" s="166" t="str">
        <f>VLOOKUP(E60,VIP!$A$2:$O14759,2,0)</f>
        <v>DRBR031</v>
      </c>
      <c r="G60" s="166" t="str">
        <f>VLOOKUP(E60,'LISTADO ATM'!$A$2:$B$901,2,0)</f>
        <v xml:space="preserve">ATM Oficina San Martín I </v>
      </c>
      <c r="H60" s="166" t="str">
        <f>VLOOKUP(E60,VIP!$A$2:$O19720,7,FALSE)</f>
        <v>Si</v>
      </c>
      <c r="I60" s="166" t="str">
        <f>VLOOKUP(E60,VIP!$A$2:$O11685,8,FALSE)</f>
        <v>Si</v>
      </c>
      <c r="J60" s="166" t="str">
        <f>VLOOKUP(E60,VIP!$A$2:$O11635,8,FALSE)</f>
        <v>Si</v>
      </c>
      <c r="K60" s="166" t="str">
        <f>VLOOKUP(E60,VIP!$A$2:$O15209,6,0)</f>
        <v>NO</v>
      </c>
      <c r="L60" s="148" t="s">
        <v>2438</v>
      </c>
      <c r="M60" s="98" t="s">
        <v>2442</v>
      </c>
      <c r="N60" s="98" t="s">
        <v>2449</v>
      </c>
      <c r="O60" s="166" t="s">
        <v>2450</v>
      </c>
      <c r="P60" s="166"/>
      <c r="Q60" s="98" t="s">
        <v>2438</v>
      </c>
    </row>
    <row r="61" spans="1:17" ht="18" x14ac:dyDescent="0.25">
      <c r="A61" s="166" t="str">
        <f>VLOOKUP(E61,'LISTADO ATM'!$A$2:$C$902,3,0)</f>
        <v>DISTRITO NACIONAL</v>
      </c>
      <c r="B61" s="118">
        <v>3335970599</v>
      </c>
      <c r="C61" s="99">
        <v>44405.712708333333</v>
      </c>
      <c r="D61" s="99" t="s">
        <v>2445</v>
      </c>
      <c r="E61" s="142">
        <v>826</v>
      </c>
      <c r="F61" s="166" t="str">
        <f>VLOOKUP(E61,VIP!$A$2:$O14752,2,0)</f>
        <v>DRBR826</v>
      </c>
      <c r="G61" s="166" t="str">
        <f>VLOOKUP(E61,'LISTADO ATM'!$A$2:$B$901,2,0)</f>
        <v xml:space="preserve">ATM Oficina Diamond Plaza II </v>
      </c>
      <c r="H61" s="166" t="str">
        <f>VLOOKUP(E61,VIP!$A$2:$O19713,7,FALSE)</f>
        <v>Si</v>
      </c>
      <c r="I61" s="166" t="str">
        <f>VLOOKUP(E61,VIP!$A$2:$O11678,8,FALSE)</f>
        <v>Si</v>
      </c>
      <c r="J61" s="166" t="str">
        <f>VLOOKUP(E61,VIP!$A$2:$O11628,8,FALSE)</f>
        <v>Si</v>
      </c>
      <c r="K61" s="166" t="str">
        <f>VLOOKUP(E61,VIP!$A$2:$O15202,6,0)</f>
        <v>NO</v>
      </c>
      <c r="L61" s="148" t="s">
        <v>2438</v>
      </c>
      <c r="M61" s="98" t="s">
        <v>2442</v>
      </c>
      <c r="N61" s="98" t="s">
        <v>2449</v>
      </c>
      <c r="O61" s="166" t="s">
        <v>2450</v>
      </c>
      <c r="P61" s="166"/>
      <c r="Q61" s="98" t="s">
        <v>2438</v>
      </c>
    </row>
    <row r="62" spans="1:17" ht="18" x14ac:dyDescent="0.25">
      <c r="A62" s="166" t="str">
        <f>VLOOKUP(E62,'LISTADO ATM'!$A$2:$C$902,3,0)</f>
        <v>DISTRITO NACIONAL</v>
      </c>
      <c r="B62" s="118">
        <v>3335970603</v>
      </c>
      <c r="C62" s="99">
        <v>44405.716296296298</v>
      </c>
      <c r="D62" s="99" t="s">
        <v>2445</v>
      </c>
      <c r="E62" s="142">
        <v>932</v>
      </c>
      <c r="F62" s="166" t="str">
        <f>VLOOKUP(E62,VIP!$A$2:$O14751,2,0)</f>
        <v>DRBR01E</v>
      </c>
      <c r="G62" s="166" t="str">
        <f>VLOOKUP(E62,'LISTADO ATM'!$A$2:$B$901,2,0)</f>
        <v xml:space="preserve">ATM Banco Agrícola </v>
      </c>
      <c r="H62" s="166" t="str">
        <f>VLOOKUP(E62,VIP!$A$2:$O19712,7,FALSE)</f>
        <v>Si</v>
      </c>
      <c r="I62" s="166" t="str">
        <f>VLOOKUP(E62,VIP!$A$2:$O11677,8,FALSE)</f>
        <v>Si</v>
      </c>
      <c r="J62" s="166" t="str">
        <f>VLOOKUP(E62,VIP!$A$2:$O11627,8,FALSE)</f>
        <v>Si</v>
      </c>
      <c r="K62" s="166" t="str">
        <f>VLOOKUP(E62,VIP!$A$2:$O15201,6,0)</f>
        <v>NO</v>
      </c>
      <c r="L62" s="148" t="s">
        <v>2438</v>
      </c>
      <c r="M62" s="98" t="s">
        <v>2442</v>
      </c>
      <c r="N62" s="98" t="s">
        <v>2449</v>
      </c>
      <c r="O62" s="166" t="s">
        <v>2450</v>
      </c>
      <c r="P62" s="166"/>
      <c r="Q62" s="98" t="s">
        <v>2438</v>
      </c>
    </row>
    <row r="63" spans="1:17" ht="18" x14ac:dyDescent="0.25">
      <c r="A63" s="166" t="str">
        <f>VLOOKUP(E63,'LISTADO ATM'!$A$2:$C$902,3,0)</f>
        <v>DISTRITO NACIONAL</v>
      </c>
      <c r="B63" s="118">
        <v>3335970682</v>
      </c>
      <c r="C63" s="99">
        <v>44405.810648148145</v>
      </c>
      <c r="D63" s="99" t="s">
        <v>2465</v>
      </c>
      <c r="E63" s="142">
        <v>394</v>
      </c>
      <c r="F63" s="166" t="str">
        <f>VLOOKUP(E63,VIP!$A$2:$O14775,2,0)</f>
        <v>DRBR394</v>
      </c>
      <c r="G63" s="166" t="str">
        <f>VLOOKUP(E63,'LISTADO ATM'!$A$2:$B$901,2,0)</f>
        <v xml:space="preserve">ATM Multicentro La Sirena Luperón </v>
      </c>
      <c r="H63" s="166" t="str">
        <f>VLOOKUP(E63,VIP!$A$2:$O19736,7,FALSE)</f>
        <v>Si</v>
      </c>
      <c r="I63" s="166" t="str">
        <f>VLOOKUP(E63,VIP!$A$2:$O11701,8,FALSE)</f>
        <v>Si</v>
      </c>
      <c r="J63" s="166" t="str">
        <f>VLOOKUP(E63,VIP!$A$2:$O11651,8,FALSE)</f>
        <v>Si</v>
      </c>
      <c r="K63" s="166" t="str">
        <f>VLOOKUP(E63,VIP!$A$2:$O15225,6,0)</f>
        <v>NO</v>
      </c>
      <c r="L63" s="148" t="s">
        <v>2438</v>
      </c>
      <c r="M63" s="98" t="s">
        <v>2442</v>
      </c>
      <c r="N63" s="98" t="s">
        <v>2449</v>
      </c>
      <c r="O63" s="166" t="s">
        <v>2466</v>
      </c>
      <c r="P63" s="166"/>
      <c r="Q63" s="98" t="s">
        <v>2438</v>
      </c>
    </row>
    <row r="64" spans="1:17" ht="18" x14ac:dyDescent="0.25">
      <c r="A64" s="166" t="str">
        <f>VLOOKUP(E64,'LISTADO ATM'!$A$2:$C$902,3,0)</f>
        <v>SUR</v>
      </c>
      <c r="B64" s="118">
        <v>3335970684</v>
      </c>
      <c r="C64" s="99">
        <v>44405.813935185186</v>
      </c>
      <c r="D64" s="99" t="s">
        <v>2465</v>
      </c>
      <c r="E64" s="142">
        <v>871</v>
      </c>
      <c r="F64" s="166" t="str">
        <f>VLOOKUP(E64,VIP!$A$2:$O14773,2,0)</f>
        <v>DRBR871</v>
      </c>
      <c r="G64" s="166" t="str">
        <f>VLOOKUP(E64,'LISTADO ATM'!$A$2:$B$901,2,0)</f>
        <v>ATM Plaza Cultural San Juan</v>
      </c>
      <c r="H64" s="166" t="str">
        <f>VLOOKUP(E64,VIP!$A$2:$O19734,7,FALSE)</f>
        <v>N/A</v>
      </c>
      <c r="I64" s="166" t="str">
        <f>VLOOKUP(E64,VIP!$A$2:$O11699,8,FALSE)</f>
        <v>N/A</v>
      </c>
      <c r="J64" s="166" t="str">
        <f>VLOOKUP(E64,VIP!$A$2:$O11649,8,FALSE)</f>
        <v>N/A</v>
      </c>
      <c r="K64" s="166" t="str">
        <f>VLOOKUP(E64,VIP!$A$2:$O15223,6,0)</f>
        <v>N/A</v>
      </c>
      <c r="L64" s="148" t="s">
        <v>2438</v>
      </c>
      <c r="M64" s="98" t="s">
        <v>2442</v>
      </c>
      <c r="N64" s="98" t="s">
        <v>2449</v>
      </c>
      <c r="O64" s="166" t="s">
        <v>2466</v>
      </c>
      <c r="P64" s="166"/>
      <c r="Q64" s="98" t="s">
        <v>2438</v>
      </c>
    </row>
    <row r="65" spans="1:17" ht="18" x14ac:dyDescent="0.25">
      <c r="A65" s="166" t="str">
        <f>VLOOKUP(E65,'LISTADO ATM'!$A$2:$C$902,3,0)</f>
        <v>DISTRITO NACIONAL</v>
      </c>
      <c r="B65" s="118">
        <v>3335970688</v>
      </c>
      <c r="C65" s="99">
        <v>44405.821516203701</v>
      </c>
      <c r="D65" s="99" t="s">
        <v>2445</v>
      </c>
      <c r="E65" s="142">
        <v>678</v>
      </c>
      <c r="F65" s="166" t="str">
        <f>VLOOKUP(E65,VIP!$A$2:$O14770,2,0)</f>
        <v>DRBR678</v>
      </c>
      <c r="G65" s="166" t="str">
        <f>VLOOKUP(E65,'LISTADO ATM'!$A$2:$B$901,2,0)</f>
        <v>ATM Eco Petroleo San Isidro</v>
      </c>
      <c r="H65" s="166" t="str">
        <f>VLOOKUP(E65,VIP!$A$2:$O19731,7,FALSE)</f>
        <v>Si</v>
      </c>
      <c r="I65" s="166" t="str">
        <f>VLOOKUP(E65,VIP!$A$2:$O11696,8,FALSE)</f>
        <v>Si</v>
      </c>
      <c r="J65" s="166" t="str">
        <f>VLOOKUP(E65,VIP!$A$2:$O11646,8,FALSE)</f>
        <v>Si</v>
      </c>
      <c r="K65" s="166" t="str">
        <f>VLOOKUP(E65,VIP!$A$2:$O15220,6,0)</f>
        <v>NO</v>
      </c>
      <c r="L65" s="148" t="s">
        <v>2438</v>
      </c>
      <c r="M65" s="98" t="s">
        <v>2442</v>
      </c>
      <c r="N65" s="98" t="s">
        <v>2449</v>
      </c>
      <c r="O65" s="166" t="s">
        <v>2450</v>
      </c>
      <c r="P65" s="166"/>
      <c r="Q65" s="98" t="s">
        <v>2438</v>
      </c>
    </row>
    <row r="66" spans="1:17" ht="18" x14ac:dyDescent="0.25">
      <c r="A66" s="166" t="str">
        <f>VLOOKUP(E66,'LISTADO ATM'!$A$2:$C$902,3,0)</f>
        <v>DISTRITO NACIONAL</v>
      </c>
      <c r="B66" s="118">
        <v>3335970692</v>
      </c>
      <c r="C66" s="99">
        <v>44405.876817129632</v>
      </c>
      <c r="D66" s="99" t="s">
        <v>2445</v>
      </c>
      <c r="E66" s="142">
        <v>570</v>
      </c>
      <c r="F66" s="166" t="str">
        <f>VLOOKUP(E66,VIP!$A$2:$O14766,2,0)</f>
        <v>DRBR478</v>
      </c>
      <c r="G66" s="166" t="str">
        <f>VLOOKUP(E66,'LISTADO ATM'!$A$2:$B$901,2,0)</f>
        <v xml:space="preserve">ATM S/M Liverpool Villa Mella </v>
      </c>
      <c r="H66" s="166" t="str">
        <f>VLOOKUP(E66,VIP!$A$2:$O19727,7,FALSE)</f>
        <v>Si</v>
      </c>
      <c r="I66" s="166" t="str">
        <f>VLOOKUP(E66,VIP!$A$2:$O11692,8,FALSE)</f>
        <v>Si</v>
      </c>
      <c r="J66" s="166" t="str">
        <f>VLOOKUP(E66,VIP!$A$2:$O11642,8,FALSE)</f>
        <v>Si</v>
      </c>
      <c r="K66" s="166" t="str">
        <f>VLOOKUP(E66,VIP!$A$2:$O15216,6,0)</f>
        <v>NO</v>
      </c>
      <c r="L66" s="148" t="s">
        <v>2438</v>
      </c>
      <c r="M66" s="98" t="s">
        <v>2442</v>
      </c>
      <c r="N66" s="98" t="s">
        <v>2449</v>
      </c>
      <c r="O66" s="166" t="s">
        <v>2450</v>
      </c>
      <c r="P66" s="166"/>
      <c r="Q66" s="98" t="s">
        <v>2438</v>
      </c>
    </row>
    <row r="67" spans="1:17" ht="18" x14ac:dyDescent="0.25">
      <c r="A67" s="166" t="str">
        <f>VLOOKUP(E67,'LISTADO ATM'!$A$2:$C$902,3,0)</f>
        <v>DISTRITO NACIONAL</v>
      </c>
      <c r="B67" s="118">
        <v>3335970695</v>
      </c>
      <c r="C67" s="99">
        <v>44405.882337962961</v>
      </c>
      <c r="D67" s="99" t="s">
        <v>2445</v>
      </c>
      <c r="E67" s="142">
        <v>753</v>
      </c>
      <c r="F67" s="166" t="str">
        <f>VLOOKUP(E67,VIP!$A$2:$O14763,2,0)</f>
        <v>DRBR753</v>
      </c>
      <c r="G67" s="166" t="str">
        <f>VLOOKUP(E67,'LISTADO ATM'!$A$2:$B$901,2,0)</f>
        <v xml:space="preserve">ATM S/M Nacional Tiradentes </v>
      </c>
      <c r="H67" s="166" t="str">
        <f>VLOOKUP(E67,VIP!$A$2:$O19724,7,FALSE)</f>
        <v>Si</v>
      </c>
      <c r="I67" s="166" t="str">
        <f>VLOOKUP(E67,VIP!$A$2:$O11689,8,FALSE)</f>
        <v>Si</v>
      </c>
      <c r="J67" s="166" t="str">
        <f>VLOOKUP(E67,VIP!$A$2:$O11639,8,FALSE)</f>
        <v>Si</v>
      </c>
      <c r="K67" s="166" t="str">
        <f>VLOOKUP(E67,VIP!$A$2:$O15213,6,0)</f>
        <v>NO</v>
      </c>
      <c r="L67" s="148" t="s">
        <v>2438</v>
      </c>
      <c r="M67" s="98" t="s">
        <v>2442</v>
      </c>
      <c r="N67" s="98" t="s">
        <v>2449</v>
      </c>
      <c r="O67" s="166" t="s">
        <v>2450</v>
      </c>
      <c r="P67" s="166"/>
      <c r="Q67" s="98" t="s">
        <v>2438</v>
      </c>
    </row>
    <row r="68" spans="1:17" ht="18" x14ac:dyDescent="0.25">
      <c r="A68" s="166" t="str">
        <f>VLOOKUP(E68,'LISTADO ATM'!$A$2:$C$902,3,0)</f>
        <v>NORTE</v>
      </c>
      <c r="B68" s="118">
        <v>3335970697</v>
      </c>
      <c r="C68" s="99">
        <v>44405.891331018516</v>
      </c>
      <c r="D68" s="99" t="s">
        <v>2591</v>
      </c>
      <c r="E68" s="142">
        <v>754</v>
      </c>
      <c r="F68" s="166" t="str">
        <f>VLOOKUP(E68,VIP!$A$2:$O14761,2,0)</f>
        <v>DRBR754</v>
      </c>
      <c r="G68" s="166" t="str">
        <f>VLOOKUP(E68,'LISTADO ATM'!$A$2:$B$901,2,0)</f>
        <v xml:space="preserve">ATM Autobanco Oficina Licey al Medio </v>
      </c>
      <c r="H68" s="166" t="str">
        <f>VLOOKUP(E68,VIP!$A$2:$O19722,7,FALSE)</f>
        <v>Si</v>
      </c>
      <c r="I68" s="166" t="str">
        <f>VLOOKUP(E68,VIP!$A$2:$O11687,8,FALSE)</f>
        <v>Si</v>
      </c>
      <c r="J68" s="166" t="str">
        <f>VLOOKUP(E68,VIP!$A$2:$O11637,8,FALSE)</f>
        <v>Si</v>
      </c>
      <c r="K68" s="166" t="str">
        <f>VLOOKUP(E68,VIP!$A$2:$O15211,6,0)</f>
        <v>NO</v>
      </c>
      <c r="L68" s="148" t="s">
        <v>2438</v>
      </c>
      <c r="M68" s="98" t="s">
        <v>2442</v>
      </c>
      <c r="N68" s="98" t="s">
        <v>2449</v>
      </c>
      <c r="O68" s="166" t="s">
        <v>2593</v>
      </c>
      <c r="P68" s="166"/>
      <c r="Q68" s="98" t="s">
        <v>2438</v>
      </c>
    </row>
    <row r="69" spans="1:17" ht="18" x14ac:dyDescent="0.25">
      <c r="A69" s="166" t="str">
        <f>VLOOKUP(E69,'LISTADO ATM'!$A$2:$C$902,3,0)</f>
        <v>DISTRITO NACIONAL</v>
      </c>
      <c r="B69" s="118">
        <v>3335970542</v>
      </c>
      <c r="C69" s="99">
        <v>44405.688726851855</v>
      </c>
      <c r="D69" s="99" t="s">
        <v>2177</v>
      </c>
      <c r="E69" s="142">
        <v>951</v>
      </c>
      <c r="F69" s="166" t="str">
        <f>VLOOKUP(E69,VIP!$A$2:$O14749,2,0)</f>
        <v>DRBR203</v>
      </c>
      <c r="G69" s="166" t="str">
        <f>VLOOKUP(E69,'LISTADO ATM'!$A$2:$B$901,2,0)</f>
        <v xml:space="preserve">ATM Oficina Plaza Haché JFK </v>
      </c>
      <c r="H69" s="166" t="str">
        <f>VLOOKUP(E69,VIP!$A$2:$O19710,7,FALSE)</f>
        <v>Si</v>
      </c>
      <c r="I69" s="166" t="str">
        <f>VLOOKUP(E69,VIP!$A$2:$O11675,8,FALSE)</f>
        <v>Si</v>
      </c>
      <c r="J69" s="166" t="str">
        <f>VLOOKUP(E69,VIP!$A$2:$O11625,8,FALSE)</f>
        <v>Si</v>
      </c>
      <c r="K69" s="166" t="str">
        <f>VLOOKUP(E69,VIP!$A$2:$O15199,6,0)</f>
        <v>NO</v>
      </c>
      <c r="L69" s="148" t="s">
        <v>2597</v>
      </c>
      <c r="M69" s="98" t="s">
        <v>2442</v>
      </c>
      <c r="N69" s="98" t="s">
        <v>2449</v>
      </c>
      <c r="O69" s="166" t="s">
        <v>2451</v>
      </c>
      <c r="P69" s="166"/>
      <c r="Q69" s="98" t="s">
        <v>2597</v>
      </c>
    </row>
    <row r="70" spans="1:17" ht="18" x14ac:dyDescent="0.25">
      <c r="A70" s="166" t="str">
        <f>VLOOKUP(E70,'LISTADO ATM'!$A$2:$C$902,3,0)</f>
        <v>NORTE</v>
      </c>
      <c r="B70" s="118">
        <v>3335970663</v>
      </c>
      <c r="C70" s="99">
        <v>44405.766238425924</v>
      </c>
      <c r="D70" s="99" t="s">
        <v>2178</v>
      </c>
      <c r="E70" s="142">
        <v>604</v>
      </c>
      <c r="F70" s="166" t="str">
        <f>VLOOKUP(E70,VIP!$A$2:$O14751,2,0)</f>
        <v>DRBR401</v>
      </c>
      <c r="G70" s="166" t="str">
        <f>VLOOKUP(E70,'LISTADO ATM'!$A$2:$B$901,2,0)</f>
        <v xml:space="preserve">ATM Oficina Estancia Nueva (Moca) </v>
      </c>
      <c r="H70" s="166" t="str">
        <f>VLOOKUP(E70,VIP!$A$2:$O19712,7,FALSE)</f>
        <v>Si</v>
      </c>
      <c r="I70" s="166" t="str">
        <f>VLOOKUP(E70,VIP!$A$2:$O11677,8,FALSE)</f>
        <v>Si</v>
      </c>
      <c r="J70" s="166" t="str">
        <f>VLOOKUP(E70,VIP!$A$2:$O11627,8,FALSE)</f>
        <v>Si</v>
      </c>
      <c r="K70" s="166" t="str">
        <f>VLOOKUP(E70,VIP!$A$2:$O15201,6,0)</f>
        <v>NO</v>
      </c>
      <c r="L70" s="148" t="s">
        <v>2597</v>
      </c>
      <c r="M70" s="98" t="s">
        <v>2442</v>
      </c>
      <c r="N70" s="98" t="s">
        <v>2449</v>
      </c>
      <c r="O70" s="166" t="s">
        <v>2579</v>
      </c>
      <c r="P70" s="166"/>
      <c r="Q70" s="98" t="s">
        <v>2597</v>
      </c>
    </row>
    <row r="71" spans="1:17" ht="18" x14ac:dyDescent="0.25">
      <c r="A71" s="166" t="str">
        <f>VLOOKUP(E71,'LISTADO ATM'!$A$2:$C$902,3,0)</f>
        <v>NORTE</v>
      </c>
      <c r="B71" s="118">
        <v>3335970479</v>
      </c>
      <c r="C71" s="99">
        <v>44405.662268518521</v>
      </c>
      <c r="D71" s="99" t="s">
        <v>2178</v>
      </c>
      <c r="E71" s="142">
        <v>528</v>
      </c>
      <c r="F71" s="166" t="str">
        <f>VLOOKUP(E71,VIP!$A$2:$O14748,2,0)</f>
        <v>DRBR284</v>
      </c>
      <c r="G71" s="166" t="str">
        <f>VLOOKUP(E71,'LISTADO ATM'!$A$2:$B$901,2,0)</f>
        <v xml:space="preserve">ATM Ferretería Ochoa (Santiago) </v>
      </c>
      <c r="H71" s="166" t="str">
        <f>VLOOKUP(E71,VIP!$A$2:$O19709,7,FALSE)</f>
        <v>Si</v>
      </c>
      <c r="I71" s="166" t="str">
        <f>VLOOKUP(E71,VIP!$A$2:$O11674,8,FALSE)</f>
        <v>Si</v>
      </c>
      <c r="J71" s="166" t="str">
        <f>VLOOKUP(E71,VIP!$A$2:$O11624,8,FALSE)</f>
        <v>Si</v>
      </c>
      <c r="K71" s="166" t="str">
        <f>VLOOKUP(E71,VIP!$A$2:$O15198,6,0)</f>
        <v>NO</v>
      </c>
      <c r="L71" s="148" t="s">
        <v>2599</v>
      </c>
      <c r="M71" s="98" t="s">
        <v>2442</v>
      </c>
      <c r="N71" s="98" t="s">
        <v>2449</v>
      </c>
      <c r="O71" s="166" t="s">
        <v>2592</v>
      </c>
      <c r="P71" s="166"/>
      <c r="Q71" s="98" t="s">
        <v>2599</v>
      </c>
    </row>
    <row r="72" spans="1:17" ht="18" x14ac:dyDescent="0.25">
      <c r="A72" s="166" t="str">
        <f>VLOOKUP(E72,'LISTADO ATM'!$A$2:$C$902,3,0)</f>
        <v>NORTE</v>
      </c>
      <c r="B72" s="118">
        <v>3335970693</v>
      </c>
      <c r="C72" s="99">
        <v>44405.878171296295</v>
      </c>
      <c r="D72" s="99" t="s">
        <v>2178</v>
      </c>
      <c r="E72" s="142">
        <v>712</v>
      </c>
      <c r="F72" s="166" t="str">
        <f>VLOOKUP(E72,VIP!$A$2:$O14765,2,0)</f>
        <v>DRBR128</v>
      </c>
      <c r="G72" s="166" t="str">
        <f>VLOOKUP(E72,'LISTADO ATM'!$A$2:$B$901,2,0)</f>
        <v xml:space="preserve">ATM Oficina Imbert </v>
      </c>
      <c r="H72" s="166" t="str">
        <f>VLOOKUP(E72,VIP!$A$2:$O19726,7,FALSE)</f>
        <v>Si</v>
      </c>
      <c r="I72" s="166" t="str">
        <f>VLOOKUP(E72,VIP!$A$2:$O11691,8,FALSE)</f>
        <v>Si</v>
      </c>
      <c r="J72" s="166" t="str">
        <f>VLOOKUP(E72,VIP!$A$2:$O11641,8,FALSE)</f>
        <v>Si</v>
      </c>
      <c r="K72" s="166" t="str">
        <f>VLOOKUP(E72,VIP!$A$2:$O15215,6,0)</f>
        <v>SI</v>
      </c>
      <c r="L72" s="148" t="s">
        <v>2599</v>
      </c>
      <c r="M72" s="98" t="s">
        <v>2442</v>
      </c>
      <c r="N72" s="98" t="s">
        <v>2449</v>
      </c>
      <c r="O72" s="166" t="s">
        <v>2579</v>
      </c>
      <c r="P72" s="166"/>
      <c r="Q72" s="98" t="s">
        <v>2599</v>
      </c>
    </row>
    <row r="73" spans="1:17" ht="18" x14ac:dyDescent="0.25">
      <c r="A73" s="166" t="str">
        <f>VLOOKUP(E73,'LISTADO ATM'!$A$2:$C$902,3,0)</f>
        <v>SUR</v>
      </c>
      <c r="B73" s="118">
        <v>3335968517</v>
      </c>
      <c r="C73" s="99">
        <v>44404.497013888889</v>
      </c>
      <c r="D73" s="99" t="s">
        <v>2465</v>
      </c>
      <c r="E73" s="142">
        <v>751</v>
      </c>
      <c r="F73" s="166" t="str">
        <f>VLOOKUP(E73,VIP!$A$2:$O14695,2,0)</f>
        <v>DRBR751</v>
      </c>
      <c r="G73" s="166" t="str">
        <f>VLOOKUP(E73,'LISTADO ATM'!$A$2:$B$901,2,0)</f>
        <v>ATM Eco Petroleo Camilo</v>
      </c>
      <c r="H73" s="166" t="str">
        <f>VLOOKUP(E73,VIP!$A$2:$O19656,7,FALSE)</f>
        <v>N/A</v>
      </c>
      <c r="I73" s="166" t="str">
        <f>VLOOKUP(E73,VIP!$A$2:$O11621,8,FALSE)</f>
        <v>N/A</v>
      </c>
      <c r="J73" s="166" t="str">
        <f>VLOOKUP(E73,VIP!$A$2:$O11571,8,FALSE)</f>
        <v>N/A</v>
      </c>
      <c r="K73" s="166" t="str">
        <f>VLOOKUP(E73,VIP!$A$2:$O15145,6,0)</f>
        <v>N/A</v>
      </c>
      <c r="L73" s="148" t="s">
        <v>2414</v>
      </c>
      <c r="M73" s="98" t="s">
        <v>2442</v>
      </c>
      <c r="N73" s="98" t="s">
        <v>2449</v>
      </c>
      <c r="O73" s="166" t="s">
        <v>2466</v>
      </c>
      <c r="P73" s="166"/>
      <c r="Q73" s="98" t="s">
        <v>2414</v>
      </c>
    </row>
    <row r="74" spans="1:17" ht="18" x14ac:dyDescent="0.25">
      <c r="A74" s="166" t="str">
        <f>VLOOKUP(E74,'LISTADO ATM'!$A$2:$C$902,3,0)</f>
        <v>DISTRITO NACIONAL</v>
      </c>
      <c r="B74" s="118">
        <v>3335969349</v>
      </c>
      <c r="C74" s="99">
        <v>44404.930254629631</v>
      </c>
      <c r="D74" s="99" t="s">
        <v>2445</v>
      </c>
      <c r="E74" s="142">
        <v>407</v>
      </c>
      <c r="F74" s="166" t="str">
        <f>VLOOKUP(E74,VIP!$A$2:$O14728,2,0)</f>
        <v>DRBR407</v>
      </c>
      <c r="G74" s="166" t="str">
        <f>VLOOKUP(E74,'LISTADO ATM'!$A$2:$B$901,2,0)</f>
        <v xml:space="preserve">ATM Multicentro La Sirena Villa Mella </v>
      </c>
      <c r="H74" s="166" t="str">
        <f>VLOOKUP(E74,VIP!$A$2:$O19689,7,FALSE)</f>
        <v>Si</v>
      </c>
      <c r="I74" s="166" t="str">
        <f>VLOOKUP(E74,VIP!$A$2:$O11654,8,FALSE)</f>
        <v>Si</v>
      </c>
      <c r="J74" s="166" t="str">
        <f>VLOOKUP(E74,VIP!$A$2:$O11604,8,FALSE)</f>
        <v>Si</v>
      </c>
      <c r="K74" s="166" t="str">
        <f>VLOOKUP(E74,VIP!$A$2:$O15178,6,0)</f>
        <v>NO</v>
      </c>
      <c r="L74" s="148" t="s">
        <v>2414</v>
      </c>
      <c r="M74" s="98" t="s">
        <v>2442</v>
      </c>
      <c r="N74" s="98" t="s">
        <v>2449</v>
      </c>
      <c r="O74" s="166" t="s">
        <v>2450</v>
      </c>
      <c r="P74" s="166"/>
      <c r="Q74" s="98" t="s">
        <v>2414</v>
      </c>
    </row>
    <row r="75" spans="1:17" ht="18" x14ac:dyDescent="0.25">
      <c r="A75" s="166" t="str">
        <f>VLOOKUP(E75,'LISTADO ATM'!$A$2:$C$902,3,0)</f>
        <v>SUR</v>
      </c>
      <c r="B75" s="118">
        <v>3335969483</v>
      </c>
      <c r="C75" s="99">
        <v>44405.35728009259</v>
      </c>
      <c r="D75" s="99" t="s">
        <v>2465</v>
      </c>
      <c r="E75" s="142">
        <v>103</v>
      </c>
      <c r="F75" s="166" t="str">
        <f>VLOOKUP(E75,VIP!$A$2:$O14744,2,0)</f>
        <v>DRBR103</v>
      </c>
      <c r="G75" s="166" t="str">
        <f>VLOOKUP(E75,'LISTADO ATM'!$A$2:$B$901,2,0)</f>
        <v xml:space="preserve">ATM Oficina Las Matas de Farfán </v>
      </c>
      <c r="H75" s="166" t="str">
        <f>VLOOKUP(E75,VIP!$A$2:$O19705,7,FALSE)</f>
        <v>Si</v>
      </c>
      <c r="I75" s="166" t="str">
        <f>VLOOKUP(E75,VIP!$A$2:$O11670,8,FALSE)</f>
        <v>Si</v>
      </c>
      <c r="J75" s="166" t="str">
        <f>VLOOKUP(E75,VIP!$A$2:$O11620,8,FALSE)</f>
        <v>Si</v>
      </c>
      <c r="K75" s="166" t="str">
        <f>VLOOKUP(E75,VIP!$A$2:$O15194,6,0)</f>
        <v>NO</v>
      </c>
      <c r="L75" s="148" t="s">
        <v>2414</v>
      </c>
      <c r="M75" s="98" t="s">
        <v>2442</v>
      </c>
      <c r="N75" s="98" t="s">
        <v>2449</v>
      </c>
      <c r="O75" s="166" t="s">
        <v>2595</v>
      </c>
      <c r="P75" s="166"/>
      <c r="Q75" s="98" t="s">
        <v>2414</v>
      </c>
    </row>
    <row r="76" spans="1:17" ht="18" x14ac:dyDescent="0.25">
      <c r="A76" s="166" t="str">
        <f>VLOOKUP(E76,'LISTADO ATM'!$A$2:$C$902,3,0)</f>
        <v>NORTE</v>
      </c>
      <c r="B76" s="118">
        <v>3335969999</v>
      </c>
      <c r="C76" s="99">
        <v>44405.481712962966</v>
      </c>
      <c r="D76" s="99" t="s">
        <v>2465</v>
      </c>
      <c r="E76" s="142">
        <v>142</v>
      </c>
      <c r="F76" s="166" t="str">
        <f>VLOOKUP(E76,VIP!$A$2:$O14770,2,0)</f>
        <v>DRBR142</v>
      </c>
      <c r="G76" s="166" t="str">
        <f>VLOOKUP(E76,'LISTADO ATM'!$A$2:$B$901,2,0)</f>
        <v xml:space="preserve">ATM Centro de Caja Galerías Bonao </v>
      </c>
      <c r="H76" s="166" t="str">
        <f>VLOOKUP(E76,VIP!$A$2:$O19731,7,FALSE)</f>
        <v>Si</v>
      </c>
      <c r="I76" s="166" t="str">
        <f>VLOOKUP(E76,VIP!$A$2:$O11696,8,FALSE)</f>
        <v>Si</v>
      </c>
      <c r="J76" s="166" t="str">
        <f>VLOOKUP(E76,VIP!$A$2:$O11646,8,FALSE)</f>
        <v>Si</v>
      </c>
      <c r="K76" s="166" t="str">
        <f>VLOOKUP(E76,VIP!$A$2:$O15220,6,0)</f>
        <v>SI</v>
      </c>
      <c r="L76" s="148" t="s">
        <v>2414</v>
      </c>
      <c r="M76" s="98" t="s">
        <v>2442</v>
      </c>
      <c r="N76" s="98" t="s">
        <v>2449</v>
      </c>
      <c r="O76" s="166" t="s">
        <v>2466</v>
      </c>
      <c r="P76" s="166"/>
      <c r="Q76" s="98" t="s">
        <v>2414</v>
      </c>
    </row>
    <row r="77" spans="1:17" ht="18" x14ac:dyDescent="0.25">
      <c r="A77" s="166" t="str">
        <f>VLOOKUP(E77,'LISTADO ATM'!$A$2:$C$902,3,0)</f>
        <v>ESTE</v>
      </c>
      <c r="B77" s="118">
        <v>3335970147</v>
      </c>
      <c r="C77" s="99">
        <v>44405.52412037037</v>
      </c>
      <c r="D77" s="99" t="s">
        <v>2465</v>
      </c>
      <c r="E77" s="142">
        <v>104</v>
      </c>
      <c r="F77" s="166" t="str">
        <f>VLOOKUP(E77,VIP!$A$2:$O14758,2,0)</f>
        <v>DRBR104</v>
      </c>
      <c r="G77" s="166" t="str">
        <f>VLOOKUP(E77,'LISTADO ATM'!$A$2:$B$901,2,0)</f>
        <v xml:space="preserve">ATM Jumbo Higuey </v>
      </c>
      <c r="H77" s="166" t="str">
        <f>VLOOKUP(E77,VIP!$A$2:$O19719,7,FALSE)</f>
        <v>Si</v>
      </c>
      <c r="I77" s="166" t="str">
        <f>VLOOKUP(E77,VIP!$A$2:$O11684,8,FALSE)</f>
        <v>Si</v>
      </c>
      <c r="J77" s="166" t="str">
        <f>VLOOKUP(E77,VIP!$A$2:$O11634,8,FALSE)</f>
        <v>Si</v>
      </c>
      <c r="K77" s="166" t="str">
        <f>VLOOKUP(E77,VIP!$A$2:$O15208,6,0)</f>
        <v>NO</v>
      </c>
      <c r="L77" s="148" t="s">
        <v>2414</v>
      </c>
      <c r="M77" s="98" t="s">
        <v>2442</v>
      </c>
      <c r="N77" s="98" t="s">
        <v>2449</v>
      </c>
      <c r="O77" s="166" t="s">
        <v>2466</v>
      </c>
      <c r="P77" s="166"/>
      <c r="Q77" s="98" t="s">
        <v>2414</v>
      </c>
    </row>
    <row r="78" spans="1:17" ht="18" x14ac:dyDescent="0.25">
      <c r="A78" s="166" t="str">
        <f>VLOOKUP(E78,'LISTADO ATM'!$A$2:$C$902,3,0)</f>
        <v>DISTRITO NACIONAL</v>
      </c>
      <c r="B78" s="118">
        <v>3335970155</v>
      </c>
      <c r="C78" s="99">
        <v>44405.526782407411</v>
      </c>
      <c r="D78" s="99" t="s">
        <v>2445</v>
      </c>
      <c r="E78" s="142">
        <v>563</v>
      </c>
      <c r="F78" s="166" t="str">
        <f>VLOOKUP(E78,VIP!$A$2:$O14757,2,0)</f>
        <v>DRBR233</v>
      </c>
      <c r="G78" s="166" t="str">
        <f>VLOOKUP(E78,'LISTADO ATM'!$A$2:$B$901,2,0)</f>
        <v xml:space="preserve">ATM Base Aérea San Isidro </v>
      </c>
      <c r="H78" s="166" t="str">
        <f>VLOOKUP(E78,VIP!$A$2:$O19718,7,FALSE)</f>
        <v>Si</v>
      </c>
      <c r="I78" s="166" t="str">
        <f>VLOOKUP(E78,VIP!$A$2:$O11683,8,FALSE)</f>
        <v>Si</v>
      </c>
      <c r="J78" s="166" t="str">
        <f>VLOOKUP(E78,VIP!$A$2:$O11633,8,FALSE)</f>
        <v>Si</v>
      </c>
      <c r="K78" s="166" t="str">
        <f>VLOOKUP(E78,VIP!$A$2:$O15207,6,0)</f>
        <v>NO</v>
      </c>
      <c r="L78" s="148" t="s">
        <v>2414</v>
      </c>
      <c r="M78" s="98" t="s">
        <v>2442</v>
      </c>
      <c r="N78" s="98" t="s">
        <v>2449</v>
      </c>
      <c r="O78" s="166" t="s">
        <v>2450</v>
      </c>
      <c r="P78" s="166"/>
      <c r="Q78" s="98" t="s">
        <v>2414</v>
      </c>
    </row>
    <row r="79" spans="1:17" ht="18" x14ac:dyDescent="0.25">
      <c r="A79" s="166" t="str">
        <f>VLOOKUP(E79,'LISTADO ATM'!$A$2:$C$902,3,0)</f>
        <v>ESTE</v>
      </c>
      <c r="B79" s="118">
        <v>3335970167</v>
      </c>
      <c r="C79" s="99">
        <v>44405.53162037037</v>
      </c>
      <c r="D79" s="99" t="s">
        <v>2465</v>
      </c>
      <c r="E79" s="142">
        <v>613</v>
      </c>
      <c r="F79" s="166" t="str">
        <f>VLOOKUP(E79,VIP!$A$2:$O14755,2,0)</f>
        <v>DRBR145</v>
      </c>
      <c r="G79" s="166" t="str">
        <f>VLOOKUP(E79,'LISTADO ATM'!$A$2:$B$901,2,0)</f>
        <v xml:space="preserve">ATM Almacenes Zaglul (La Altagracia) </v>
      </c>
      <c r="H79" s="166" t="str">
        <f>VLOOKUP(E79,VIP!$A$2:$O19716,7,FALSE)</f>
        <v>Si</v>
      </c>
      <c r="I79" s="166" t="str">
        <f>VLOOKUP(E79,VIP!$A$2:$O11681,8,FALSE)</f>
        <v>Si</v>
      </c>
      <c r="J79" s="166" t="str">
        <f>VLOOKUP(E79,VIP!$A$2:$O11631,8,FALSE)</f>
        <v>Si</v>
      </c>
      <c r="K79" s="166" t="str">
        <f>VLOOKUP(E79,VIP!$A$2:$O15205,6,0)</f>
        <v>NO</v>
      </c>
      <c r="L79" s="148" t="s">
        <v>2414</v>
      </c>
      <c r="M79" s="98" t="s">
        <v>2442</v>
      </c>
      <c r="N79" s="98" t="s">
        <v>2449</v>
      </c>
      <c r="O79" s="166" t="s">
        <v>2466</v>
      </c>
      <c r="P79" s="166"/>
      <c r="Q79" s="98" t="s">
        <v>2414</v>
      </c>
    </row>
    <row r="80" spans="1:17" ht="18" x14ac:dyDescent="0.25">
      <c r="A80" s="166" t="str">
        <f>VLOOKUP(E80,'LISTADO ATM'!$A$2:$C$902,3,0)</f>
        <v>SUR</v>
      </c>
      <c r="B80" s="118">
        <v>3335970185</v>
      </c>
      <c r="C80" s="99">
        <v>44405.539548611108</v>
      </c>
      <c r="D80" s="99" t="s">
        <v>2445</v>
      </c>
      <c r="E80" s="142">
        <v>615</v>
      </c>
      <c r="F80" s="166" t="str">
        <f>VLOOKUP(E80,VIP!$A$2:$O14754,2,0)</f>
        <v>DRBR418</v>
      </c>
      <c r="G80" s="166" t="str">
        <f>VLOOKUP(E80,'LISTADO ATM'!$A$2:$B$901,2,0)</f>
        <v xml:space="preserve">ATM Estación Sunix Cabral (Barahona) </v>
      </c>
      <c r="H80" s="166" t="str">
        <f>VLOOKUP(E80,VIP!$A$2:$O19715,7,FALSE)</f>
        <v>Si</v>
      </c>
      <c r="I80" s="166" t="str">
        <f>VLOOKUP(E80,VIP!$A$2:$O11680,8,FALSE)</f>
        <v>Si</v>
      </c>
      <c r="J80" s="166" t="str">
        <f>VLOOKUP(E80,VIP!$A$2:$O11630,8,FALSE)</f>
        <v>Si</v>
      </c>
      <c r="K80" s="166" t="str">
        <f>VLOOKUP(E80,VIP!$A$2:$O15204,6,0)</f>
        <v>NO</v>
      </c>
      <c r="L80" s="148" t="s">
        <v>2414</v>
      </c>
      <c r="M80" s="98" t="s">
        <v>2442</v>
      </c>
      <c r="N80" s="98" t="s">
        <v>2449</v>
      </c>
      <c r="O80" s="166" t="s">
        <v>2450</v>
      </c>
      <c r="P80" s="166"/>
      <c r="Q80" s="98" t="s">
        <v>2414</v>
      </c>
    </row>
    <row r="81" spans="1:17" ht="18" x14ac:dyDescent="0.25">
      <c r="A81" s="166" t="str">
        <f>VLOOKUP(E81,'LISTADO ATM'!$A$2:$C$902,3,0)</f>
        <v>SUR</v>
      </c>
      <c r="B81" s="118">
        <v>3335970249</v>
      </c>
      <c r="C81" s="99">
        <v>44405.565729166665</v>
      </c>
      <c r="D81" s="99" t="s">
        <v>2445</v>
      </c>
      <c r="E81" s="142">
        <v>584</v>
      </c>
      <c r="F81" s="166" t="str">
        <f>VLOOKUP(E81,VIP!$A$2:$O14747,2,0)</f>
        <v>DRBR404</v>
      </c>
      <c r="G81" s="166" t="str">
        <f>VLOOKUP(E81,'LISTADO ATM'!$A$2:$B$901,2,0)</f>
        <v xml:space="preserve">ATM Oficina San Cristóbal I </v>
      </c>
      <c r="H81" s="166" t="str">
        <f>VLOOKUP(E81,VIP!$A$2:$O19708,7,FALSE)</f>
        <v>Si</v>
      </c>
      <c r="I81" s="166" t="str">
        <f>VLOOKUP(E81,VIP!$A$2:$O11673,8,FALSE)</f>
        <v>Si</v>
      </c>
      <c r="J81" s="166" t="str">
        <f>VLOOKUP(E81,VIP!$A$2:$O11623,8,FALSE)</f>
        <v>Si</v>
      </c>
      <c r="K81" s="166" t="str">
        <f>VLOOKUP(E81,VIP!$A$2:$O15197,6,0)</f>
        <v>SI</v>
      </c>
      <c r="L81" s="148" t="s">
        <v>2414</v>
      </c>
      <c r="M81" s="98" t="s">
        <v>2442</v>
      </c>
      <c r="N81" s="98" t="s">
        <v>2449</v>
      </c>
      <c r="O81" s="166" t="s">
        <v>2450</v>
      </c>
      <c r="P81" s="166"/>
      <c r="Q81" s="98" t="s">
        <v>2414</v>
      </c>
    </row>
    <row r="82" spans="1:17" ht="18" x14ac:dyDescent="0.25">
      <c r="A82" s="166" t="str">
        <f>VLOOKUP(E82,'LISTADO ATM'!$A$2:$C$902,3,0)</f>
        <v>DISTRITO NACIONAL</v>
      </c>
      <c r="B82" s="118">
        <v>3335970334</v>
      </c>
      <c r="C82" s="99">
        <v>44405.606932870367</v>
      </c>
      <c r="D82" s="99" t="s">
        <v>2445</v>
      </c>
      <c r="E82" s="142">
        <v>363</v>
      </c>
      <c r="F82" s="166" t="str">
        <f>VLOOKUP(E82,VIP!$A$2:$O14747,2,0)</f>
        <v>DRBR363</v>
      </c>
      <c r="G82" s="166" t="str">
        <f>VLOOKUP(E82,'LISTADO ATM'!$A$2:$B$901,2,0)</f>
        <v>ATM Sirena Villa Mella</v>
      </c>
      <c r="H82" s="166" t="str">
        <f>VLOOKUP(E82,VIP!$A$2:$O19708,7,FALSE)</f>
        <v>N/A</v>
      </c>
      <c r="I82" s="166" t="str">
        <f>VLOOKUP(E82,VIP!$A$2:$O11673,8,FALSE)</f>
        <v>N/A</v>
      </c>
      <c r="J82" s="166" t="str">
        <f>VLOOKUP(E82,VIP!$A$2:$O11623,8,FALSE)</f>
        <v>N/A</v>
      </c>
      <c r="K82" s="166" t="str">
        <f>VLOOKUP(E82,VIP!$A$2:$O15197,6,0)</f>
        <v>N/A</v>
      </c>
      <c r="L82" s="148" t="s">
        <v>2414</v>
      </c>
      <c r="M82" s="98" t="s">
        <v>2442</v>
      </c>
      <c r="N82" s="98" t="s">
        <v>2449</v>
      </c>
      <c r="O82" s="166" t="s">
        <v>2450</v>
      </c>
      <c r="P82" s="166"/>
      <c r="Q82" s="98" t="s">
        <v>2414</v>
      </c>
    </row>
    <row r="83" spans="1:17" ht="18" x14ac:dyDescent="0.25">
      <c r="A83" s="166" t="str">
        <f>VLOOKUP(E83,'LISTADO ATM'!$A$2:$C$902,3,0)</f>
        <v>DISTRITO NACIONAL</v>
      </c>
      <c r="B83" s="118">
        <v>3335970581</v>
      </c>
      <c r="C83" s="99">
        <v>44405.704085648147</v>
      </c>
      <c r="D83" s="99" t="s">
        <v>2445</v>
      </c>
      <c r="E83" s="142">
        <v>577</v>
      </c>
      <c r="F83" s="166" t="str">
        <f>VLOOKUP(E83,VIP!$A$2:$O14757,2,0)</f>
        <v>DRBR173</v>
      </c>
      <c r="G83" s="166" t="str">
        <f>VLOOKUP(E83,'LISTADO ATM'!$A$2:$B$901,2,0)</f>
        <v xml:space="preserve">ATM Olé Ave. Duarte </v>
      </c>
      <c r="H83" s="166" t="str">
        <f>VLOOKUP(E83,VIP!$A$2:$O19718,7,FALSE)</f>
        <v>Si</v>
      </c>
      <c r="I83" s="166" t="str">
        <f>VLOOKUP(E83,VIP!$A$2:$O11683,8,FALSE)</f>
        <v>Si</v>
      </c>
      <c r="J83" s="166" t="str">
        <f>VLOOKUP(E83,VIP!$A$2:$O11633,8,FALSE)</f>
        <v>Si</v>
      </c>
      <c r="K83" s="166" t="str">
        <f>VLOOKUP(E83,VIP!$A$2:$O15207,6,0)</f>
        <v>SI</v>
      </c>
      <c r="L83" s="148" t="s">
        <v>2414</v>
      </c>
      <c r="M83" s="98" t="s">
        <v>2442</v>
      </c>
      <c r="N83" s="98" t="s">
        <v>2449</v>
      </c>
      <c r="O83" s="166" t="s">
        <v>2450</v>
      </c>
      <c r="P83" s="166"/>
      <c r="Q83" s="98" t="s">
        <v>2414</v>
      </c>
    </row>
    <row r="84" spans="1:17" ht="18" x14ac:dyDescent="0.25">
      <c r="A84" s="166" t="str">
        <f>VLOOKUP(E84,'LISTADO ATM'!$A$2:$C$902,3,0)</f>
        <v>ESTE</v>
      </c>
      <c r="B84" s="118">
        <v>3335970585</v>
      </c>
      <c r="C84" s="99">
        <v>44405.705752314818</v>
      </c>
      <c r="D84" s="99" t="s">
        <v>2465</v>
      </c>
      <c r="E84" s="142">
        <v>608</v>
      </c>
      <c r="F84" s="166" t="str">
        <f>VLOOKUP(E84,VIP!$A$2:$O14755,2,0)</f>
        <v>DRBR305</v>
      </c>
      <c r="G84" s="166" t="str">
        <f>VLOOKUP(E84,'LISTADO ATM'!$A$2:$B$901,2,0)</f>
        <v xml:space="preserve">ATM Oficina Jumbo (San Pedro) </v>
      </c>
      <c r="H84" s="166" t="str">
        <f>VLOOKUP(E84,VIP!$A$2:$O19716,7,FALSE)</f>
        <v>Si</v>
      </c>
      <c r="I84" s="166" t="str">
        <f>VLOOKUP(E84,VIP!$A$2:$O11681,8,FALSE)</f>
        <v>Si</v>
      </c>
      <c r="J84" s="166" t="str">
        <f>VLOOKUP(E84,VIP!$A$2:$O11631,8,FALSE)</f>
        <v>Si</v>
      </c>
      <c r="K84" s="166" t="str">
        <f>VLOOKUP(E84,VIP!$A$2:$O15205,6,0)</f>
        <v>SI</v>
      </c>
      <c r="L84" s="148" t="s">
        <v>2414</v>
      </c>
      <c r="M84" s="98" t="s">
        <v>2442</v>
      </c>
      <c r="N84" s="98" t="s">
        <v>2449</v>
      </c>
      <c r="O84" s="166" t="s">
        <v>2466</v>
      </c>
      <c r="P84" s="166"/>
      <c r="Q84" s="98" t="s">
        <v>2414</v>
      </c>
    </row>
    <row r="85" spans="1:17" ht="18" x14ac:dyDescent="0.25">
      <c r="A85" s="166" t="str">
        <f>VLOOKUP(E85,'LISTADO ATM'!$A$2:$C$902,3,0)</f>
        <v>DISTRITO NACIONAL</v>
      </c>
      <c r="B85" s="118">
        <v>3335970596</v>
      </c>
      <c r="C85" s="99">
        <v>44405.710300925923</v>
      </c>
      <c r="D85" s="99" t="s">
        <v>2465</v>
      </c>
      <c r="E85" s="142">
        <v>815</v>
      </c>
      <c r="F85" s="166" t="str">
        <f>VLOOKUP(E85,VIP!$A$2:$O14753,2,0)</f>
        <v>DRBR24A</v>
      </c>
      <c r="G85" s="166" t="str">
        <f>VLOOKUP(E85,'LISTADO ATM'!$A$2:$B$901,2,0)</f>
        <v xml:space="preserve">ATM Oficina Atalaya del Mar </v>
      </c>
      <c r="H85" s="166" t="str">
        <f>VLOOKUP(E85,VIP!$A$2:$O19714,7,FALSE)</f>
        <v>Si</v>
      </c>
      <c r="I85" s="166" t="str">
        <f>VLOOKUP(E85,VIP!$A$2:$O11679,8,FALSE)</f>
        <v>Si</v>
      </c>
      <c r="J85" s="166" t="str">
        <f>VLOOKUP(E85,VIP!$A$2:$O11629,8,FALSE)</f>
        <v>Si</v>
      </c>
      <c r="K85" s="166" t="str">
        <f>VLOOKUP(E85,VIP!$A$2:$O15203,6,0)</f>
        <v>SI</v>
      </c>
      <c r="L85" s="148" t="s">
        <v>2414</v>
      </c>
      <c r="M85" s="98" t="s">
        <v>2442</v>
      </c>
      <c r="N85" s="98" t="s">
        <v>2449</v>
      </c>
      <c r="O85" s="166" t="s">
        <v>2466</v>
      </c>
      <c r="P85" s="166"/>
      <c r="Q85" s="98" t="s">
        <v>2414</v>
      </c>
    </row>
    <row r="86" spans="1:17" ht="18" x14ac:dyDescent="0.25">
      <c r="A86" s="166" t="str">
        <f>VLOOKUP(E86,'LISTADO ATM'!$A$2:$C$902,3,0)</f>
        <v>DISTRITO NACIONAL</v>
      </c>
      <c r="B86" s="118">
        <v>3335970661</v>
      </c>
      <c r="C86" s="99">
        <v>44405.764710648145</v>
      </c>
      <c r="D86" s="99" t="s">
        <v>2445</v>
      </c>
      <c r="E86" s="142">
        <v>671</v>
      </c>
      <c r="F86" s="166" t="str">
        <f>VLOOKUP(E86,VIP!$A$2:$O14753,2,0)</f>
        <v>DRBR671</v>
      </c>
      <c r="G86" s="166" t="str">
        <f>VLOOKUP(E86,'LISTADO ATM'!$A$2:$B$901,2,0)</f>
        <v>ATM Ayuntamiento Sto. Dgo. Norte</v>
      </c>
      <c r="H86" s="166" t="str">
        <f>VLOOKUP(E86,VIP!$A$2:$O19714,7,FALSE)</f>
        <v>Si</v>
      </c>
      <c r="I86" s="166" t="str">
        <f>VLOOKUP(E86,VIP!$A$2:$O11679,8,FALSE)</f>
        <v>Si</v>
      </c>
      <c r="J86" s="166" t="str">
        <f>VLOOKUP(E86,VIP!$A$2:$O11629,8,FALSE)</f>
        <v>Si</v>
      </c>
      <c r="K86" s="166" t="str">
        <f>VLOOKUP(E86,VIP!$A$2:$O15203,6,0)</f>
        <v>NO</v>
      </c>
      <c r="L86" s="148" t="s">
        <v>2414</v>
      </c>
      <c r="M86" s="98" t="s">
        <v>2442</v>
      </c>
      <c r="N86" s="98" t="s">
        <v>2449</v>
      </c>
      <c r="O86" s="166" t="s">
        <v>2450</v>
      </c>
      <c r="P86" s="166"/>
      <c r="Q86" s="98" t="s">
        <v>2414</v>
      </c>
    </row>
    <row r="87" spans="1:17" ht="18" x14ac:dyDescent="0.25">
      <c r="A87" s="166" t="str">
        <f>VLOOKUP(E87,'LISTADO ATM'!$A$2:$C$902,3,0)</f>
        <v>ESTE</v>
      </c>
      <c r="B87" s="118">
        <v>3335970690</v>
      </c>
      <c r="C87" s="99">
        <v>44405.87394675926</v>
      </c>
      <c r="D87" s="99" t="s">
        <v>2465</v>
      </c>
      <c r="E87" s="142">
        <v>427</v>
      </c>
      <c r="F87" s="166" t="str">
        <f>VLOOKUP(E87,VIP!$A$2:$O14768,2,0)</f>
        <v>DRBR427</v>
      </c>
      <c r="G87" s="166" t="str">
        <f>VLOOKUP(E87,'LISTADO ATM'!$A$2:$B$901,2,0)</f>
        <v xml:space="preserve">ATM Almacenes Iberia (Hato Mayor) </v>
      </c>
      <c r="H87" s="166" t="str">
        <f>VLOOKUP(E87,VIP!$A$2:$O19729,7,FALSE)</f>
        <v>Si</v>
      </c>
      <c r="I87" s="166" t="str">
        <f>VLOOKUP(E87,VIP!$A$2:$O11694,8,FALSE)</f>
        <v>Si</v>
      </c>
      <c r="J87" s="166" t="str">
        <f>VLOOKUP(E87,VIP!$A$2:$O11644,8,FALSE)</f>
        <v>Si</v>
      </c>
      <c r="K87" s="166" t="str">
        <f>VLOOKUP(E87,VIP!$A$2:$O15218,6,0)</f>
        <v>NO</v>
      </c>
      <c r="L87" s="148" t="s">
        <v>2414</v>
      </c>
      <c r="M87" s="98" t="s">
        <v>2442</v>
      </c>
      <c r="N87" s="98" t="s">
        <v>2449</v>
      </c>
      <c r="O87" s="166" t="s">
        <v>2466</v>
      </c>
      <c r="P87" s="166"/>
      <c r="Q87" s="98" t="s">
        <v>2414</v>
      </c>
    </row>
    <row r="88" spans="1:17" ht="18" x14ac:dyDescent="0.25">
      <c r="A88" s="166" t="str">
        <f>VLOOKUP(E88,'LISTADO ATM'!$A$2:$C$902,3,0)</f>
        <v>DISTRITO NACIONAL</v>
      </c>
      <c r="B88" s="118">
        <v>3335970694</v>
      </c>
      <c r="C88" s="99">
        <v>44405.880648148152</v>
      </c>
      <c r="D88" s="99" t="s">
        <v>2445</v>
      </c>
      <c r="E88" s="142">
        <v>955</v>
      </c>
      <c r="F88" s="166" t="str">
        <f>VLOOKUP(E88,VIP!$A$2:$O14764,2,0)</f>
        <v>DRBR955</v>
      </c>
      <c r="G88" s="166" t="str">
        <f>VLOOKUP(E88,'LISTADO ATM'!$A$2:$B$901,2,0)</f>
        <v xml:space="preserve">ATM Oficina Americana Independencia II </v>
      </c>
      <c r="H88" s="166" t="str">
        <f>VLOOKUP(E88,VIP!$A$2:$O19725,7,FALSE)</f>
        <v>Si</v>
      </c>
      <c r="I88" s="166" t="str">
        <f>VLOOKUP(E88,VIP!$A$2:$O11690,8,FALSE)</f>
        <v>Si</v>
      </c>
      <c r="J88" s="166" t="str">
        <f>VLOOKUP(E88,VIP!$A$2:$O11640,8,FALSE)</f>
        <v>Si</v>
      </c>
      <c r="K88" s="166" t="str">
        <f>VLOOKUP(E88,VIP!$A$2:$O15214,6,0)</f>
        <v>NO</v>
      </c>
      <c r="L88" s="148" t="s">
        <v>2414</v>
      </c>
      <c r="M88" s="98" t="s">
        <v>2442</v>
      </c>
      <c r="N88" s="98" t="s">
        <v>2449</v>
      </c>
      <c r="O88" s="166" t="s">
        <v>2450</v>
      </c>
      <c r="P88" s="166"/>
      <c r="Q88" s="98" t="s">
        <v>2414</v>
      </c>
    </row>
    <row r="89" spans="1:17" ht="18" x14ac:dyDescent="0.25">
      <c r="A89" s="166" t="str">
        <f>VLOOKUP(E89,'LISTADO ATM'!$A$2:$C$902,3,0)</f>
        <v>NORTE</v>
      </c>
      <c r="B89" s="118">
        <v>3335970703</v>
      </c>
      <c r="C89" s="99">
        <v>44405.89576388889</v>
      </c>
      <c r="D89" s="99" t="s">
        <v>2465</v>
      </c>
      <c r="E89" s="142">
        <v>778</v>
      </c>
      <c r="F89" s="166" t="str">
        <f>VLOOKUP(E89,VIP!$A$2:$O14755,2,0)</f>
        <v>DRBR202</v>
      </c>
      <c r="G89" s="166" t="str">
        <f>VLOOKUP(E89,'LISTADO ATM'!$A$2:$B$901,2,0)</f>
        <v xml:space="preserve">ATM Oficina Esperanza (Mao) </v>
      </c>
      <c r="H89" s="166" t="str">
        <f>VLOOKUP(E89,VIP!$A$2:$O19716,7,FALSE)</f>
        <v>Si</v>
      </c>
      <c r="I89" s="166" t="str">
        <f>VLOOKUP(E89,VIP!$A$2:$O11681,8,FALSE)</f>
        <v>Si</v>
      </c>
      <c r="J89" s="166" t="str">
        <f>VLOOKUP(E89,VIP!$A$2:$O11631,8,FALSE)</f>
        <v>Si</v>
      </c>
      <c r="K89" s="166" t="str">
        <f>VLOOKUP(E89,VIP!$A$2:$O15205,6,0)</f>
        <v>NO</v>
      </c>
      <c r="L89" s="148" t="s">
        <v>2414</v>
      </c>
      <c r="M89" s="98" t="s">
        <v>2442</v>
      </c>
      <c r="N89" s="98" t="s">
        <v>2449</v>
      </c>
      <c r="O89" s="166" t="s">
        <v>2466</v>
      </c>
      <c r="P89" s="166"/>
      <c r="Q89" s="98" t="s">
        <v>2414</v>
      </c>
    </row>
    <row r="90" spans="1:17" ht="18" x14ac:dyDescent="0.25">
      <c r="A90" s="166" t="str">
        <f>VLOOKUP(E90,'LISTADO ATM'!$A$2:$C$902,3,0)</f>
        <v>DISTRITO NACIONAL</v>
      </c>
      <c r="B90" s="118" t="s">
        <v>2612</v>
      </c>
      <c r="C90" s="99">
        <v>44406.239374999997</v>
      </c>
      <c r="D90" s="99" t="s">
        <v>2465</v>
      </c>
      <c r="E90" s="142">
        <v>347</v>
      </c>
      <c r="F90" s="166" t="str">
        <f>VLOOKUP(E90,VIP!$A$2:$O14757,2,0)</f>
        <v>DRBR347</v>
      </c>
      <c r="G90" s="166" t="str">
        <f>VLOOKUP(E90,'LISTADO ATM'!$A$2:$B$901,2,0)</f>
        <v>ATM Patio de Colombia</v>
      </c>
      <c r="H90" s="166" t="str">
        <f>VLOOKUP(E90,VIP!$A$2:$O19718,7,FALSE)</f>
        <v>N/A</v>
      </c>
      <c r="I90" s="166" t="str">
        <f>VLOOKUP(E90,VIP!$A$2:$O11683,8,FALSE)</f>
        <v>N/A</v>
      </c>
      <c r="J90" s="166" t="str">
        <f>VLOOKUP(E90,VIP!$A$2:$O11633,8,FALSE)</f>
        <v>N/A</v>
      </c>
      <c r="K90" s="166" t="str">
        <f>VLOOKUP(E90,VIP!$A$2:$O15207,6,0)</f>
        <v>N/A</v>
      </c>
      <c r="L90" s="148" t="s">
        <v>2414</v>
      </c>
      <c r="M90" s="98" t="s">
        <v>2442</v>
      </c>
      <c r="N90" s="98" t="s">
        <v>2449</v>
      </c>
      <c r="O90" s="166" t="s">
        <v>2466</v>
      </c>
      <c r="P90" s="166"/>
      <c r="Q90" s="98" t="s">
        <v>2414</v>
      </c>
    </row>
    <row r="91" spans="1:17" ht="18" x14ac:dyDescent="0.25">
      <c r="A91" s="166" t="str">
        <f>VLOOKUP(E91,'LISTADO ATM'!$A$2:$C$902,3,0)</f>
        <v>DISTRITO NACIONAL</v>
      </c>
      <c r="B91" s="118" t="s">
        <v>2615</v>
      </c>
      <c r="C91" s="99">
        <v>44406.348541666666</v>
      </c>
      <c r="D91" s="99" t="s">
        <v>2445</v>
      </c>
      <c r="E91" s="142">
        <v>708</v>
      </c>
      <c r="F91" s="166" t="str">
        <f>VLOOKUP(E91,VIP!$A$2:$O14760,2,0)</f>
        <v>DRBR505</v>
      </c>
      <c r="G91" s="166" t="str">
        <f>VLOOKUP(E91,'LISTADO ATM'!$A$2:$B$901,2,0)</f>
        <v xml:space="preserve">ATM El Vestir De Hoy </v>
      </c>
      <c r="H91" s="166" t="str">
        <f>VLOOKUP(E91,VIP!$A$2:$O19721,7,FALSE)</f>
        <v>Si</v>
      </c>
      <c r="I91" s="166" t="str">
        <f>VLOOKUP(E91,VIP!$A$2:$O11686,8,FALSE)</f>
        <v>Si</v>
      </c>
      <c r="J91" s="166" t="str">
        <f>VLOOKUP(E91,VIP!$A$2:$O11636,8,FALSE)</f>
        <v>Si</v>
      </c>
      <c r="K91" s="166" t="str">
        <f>VLOOKUP(E91,VIP!$A$2:$O15210,6,0)</f>
        <v>NO</v>
      </c>
      <c r="L91" s="148" t="s">
        <v>2414</v>
      </c>
      <c r="M91" s="98" t="s">
        <v>2442</v>
      </c>
      <c r="N91" s="98" t="s">
        <v>2449</v>
      </c>
      <c r="O91" s="166" t="s">
        <v>2450</v>
      </c>
      <c r="P91" s="166"/>
      <c r="Q91" s="98" t="s">
        <v>2414</v>
      </c>
    </row>
    <row r="92" spans="1:17" ht="18" x14ac:dyDescent="0.25">
      <c r="A92" s="166" t="str">
        <f>VLOOKUP(E92,'LISTADO ATM'!$A$2:$C$902,3,0)</f>
        <v>SUR</v>
      </c>
      <c r="B92" s="118" t="s">
        <v>2616</v>
      </c>
      <c r="C92" s="99">
        <v>44406.332268518519</v>
      </c>
      <c r="D92" s="99" t="s">
        <v>2445</v>
      </c>
      <c r="E92" s="142">
        <v>249</v>
      </c>
      <c r="F92" s="166" t="str">
        <f>VLOOKUP(E92,VIP!$A$2:$O14761,2,0)</f>
        <v>DRBR249</v>
      </c>
      <c r="G92" s="166" t="str">
        <f>VLOOKUP(E92,'LISTADO ATM'!$A$2:$B$901,2,0)</f>
        <v xml:space="preserve">ATM Banco Agrícola Neiba </v>
      </c>
      <c r="H92" s="166" t="str">
        <f>VLOOKUP(E92,VIP!$A$2:$O19722,7,FALSE)</f>
        <v>Si</v>
      </c>
      <c r="I92" s="166" t="str">
        <f>VLOOKUP(E92,VIP!$A$2:$O11687,8,FALSE)</f>
        <v>Si</v>
      </c>
      <c r="J92" s="166" t="str">
        <f>VLOOKUP(E92,VIP!$A$2:$O11637,8,FALSE)</f>
        <v>Si</v>
      </c>
      <c r="K92" s="166" t="str">
        <f>VLOOKUP(E92,VIP!$A$2:$O15211,6,0)</f>
        <v>NO</v>
      </c>
      <c r="L92" s="148" t="s">
        <v>2414</v>
      </c>
      <c r="M92" s="98" t="s">
        <v>2442</v>
      </c>
      <c r="N92" s="98" t="s">
        <v>2449</v>
      </c>
      <c r="O92" s="166" t="s">
        <v>2450</v>
      </c>
      <c r="P92" s="166"/>
      <c r="Q92" s="98" t="s">
        <v>2414</v>
      </c>
    </row>
    <row r="93" spans="1:17" ht="18" x14ac:dyDescent="0.25">
      <c r="A93" s="166" t="str">
        <f>VLOOKUP(E93,'LISTADO ATM'!$A$2:$C$902,3,0)</f>
        <v>NORTE</v>
      </c>
      <c r="B93" s="118" t="s">
        <v>2617</v>
      </c>
      <c r="C93" s="99">
        <v>44406.329363425924</v>
      </c>
      <c r="D93" s="99" t="s">
        <v>2465</v>
      </c>
      <c r="E93" s="142">
        <v>288</v>
      </c>
      <c r="F93" s="166" t="str">
        <f>VLOOKUP(E93,VIP!$A$2:$O14762,2,0)</f>
        <v>DRBR288</v>
      </c>
      <c r="G93" s="166" t="str">
        <f>VLOOKUP(E93,'LISTADO ATM'!$A$2:$B$901,2,0)</f>
        <v xml:space="preserve">ATM Oficina Camino Real II (Puerto Plata) </v>
      </c>
      <c r="H93" s="166" t="str">
        <f>VLOOKUP(E93,VIP!$A$2:$O19723,7,FALSE)</f>
        <v>N/A</v>
      </c>
      <c r="I93" s="166" t="str">
        <f>VLOOKUP(E93,VIP!$A$2:$O11688,8,FALSE)</f>
        <v>N/A</v>
      </c>
      <c r="J93" s="166" t="str">
        <f>VLOOKUP(E93,VIP!$A$2:$O11638,8,FALSE)</f>
        <v>N/A</v>
      </c>
      <c r="K93" s="166" t="str">
        <f>VLOOKUP(E93,VIP!$A$2:$O15212,6,0)</f>
        <v>N/A</v>
      </c>
      <c r="L93" s="148" t="s">
        <v>2414</v>
      </c>
      <c r="M93" s="98" t="s">
        <v>2442</v>
      </c>
      <c r="N93" s="98" t="s">
        <v>2449</v>
      </c>
      <c r="O93" s="166" t="s">
        <v>2595</v>
      </c>
      <c r="P93" s="166"/>
      <c r="Q93" s="98" t="s">
        <v>2414</v>
      </c>
    </row>
    <row r="94" spans="1:17" ht="18" x14ac:dyDescent="0.25">
      <c r="A94" s="166" t="str">
        <f>VLOOKUP(E94,'LISTADO ATM'!$A$2:$C$902,3,0)</f>
        <v>SUR</v>
      </c>
      <c r="B94" s="118">
        <v>3335968308</v>
      </c>
      <c r="C94" s="99">
        <v>44404.4378125</v>
      </c>
      <c r="D94" s="99" t="s">
        <v>2177</v>
      </c>
      <c r="E94" s="142">
        <v>829</v>
      </c>
      <c r="F94" s="166" t="str">
        <f>VLOOKUP(E94,VIP!$A$2:$O14727,2,0)</f>
        <v>DRBR829</v>
      </c>
      <c r="G94" s="166" t="str">
        <f>VLOOKUP(E94,'LISTADO ATM'!$A$2:$B$901,2,0)</f>
        <v xml:space="preserve">ATM UNP Multicentro Sirena Baní </v>
      </c>
      <c r="H94" s="166" t="str">
        <f>VLOOKUP(E94,VIP!$A$2:$O19688,7,FALSE)</f>
        <v>Si</v>
      </c>
      <c r="I94" s="166" t="str">
        <f>VLOOKUP(E94,VIP!$A$2:$O11653,8,FALSE)</f>
        <v>Si</v>
      </c>
      <c r="J94" s="166" t="str">
        <f>VLOOKUP(E94,VIP!$A$2:$O11603,8,FALSE)</f>
        <v>Si</v>
      </c>
      <c r="K94" s="166" t="str">
        <f>VLOOKUP(E94,VIP!$A$2:$O15177,6,0)</f>
        <v>NO</v>
      </c>
      <c r="L94" s="148" t="s">
        <v>2461</v>
      </c>
      <c r="M94" s="98" t="s">
        <v>2442</v>
      </c>
      <c r="N94" s="98" t="s">
        <v>2449</v>
      </c>
      <c r="O94" s="166" t="s">
        <v>2451</v>
      </c>
      <c r="P94" s="166"/>
      <c r="Q94" s="98" t="s">
        <v>2461</v>
      </c>
    </row>
    <row r="95" spans="1:17" ht="18" x14ac:dyDescent="0.25">
      <c r="A95" s="166" t="str">
        <f>VLOOKUP(E95,'LISTADO ATM'!$A$2:$C$902,3,0)</f>
        <v>DISTRITO NACIONAL</v>
      </c>
      <c r="B95" s="118">
        <v>3335969476</v>
      </c>
      <c r="C95" s="99">
        <v>44405.354571759257</v>
      </c>
      <c r="D95" s="99" t="s">
        <v>2177</v>
      </c>
      <c r="E95" s="142">
        <v>325</v>
      </c>
      <c r="F95" s="166" t="str">
        <f>VLOOKUP(E95,VIP!$A$2:$O14731,2,0)</f>
        <v>DRBR325</v>
      </c>
      <c r="G95" s="166" t="str">
        <f>VLOOKUP(E95,'LISTADO ATM'!$A$2:$B$901,2,0)</f>
        <v>ATM Casa Edwin</v>
      </c>
      <c r="H95" s="166" t="str">
        <f>VLOOKUP(E95,VIP!$A$2:$O19692,7,FALSE)</f>
        <v>Si</v>
      </c>
      <c r="I95" s="166" t="str">
        <f>VLOOKUP(E95,VIP!$A$2:$O11657,8,FALSE)</f>
        <v>Si</v>
      </c>
      <c r="J95" s="166" t="str">
        <f>VLOOKUP(E95,VIP!$A$2:$O11607,8,FALSE)</f>
        <v>Si</v>
      </c>
      <c r="K95" s="166" t="str">
        <f>VLOOKUP(E95,VIP!$A$2:$O15181,6,0)</f>
        <v>NO</v>
      </c>
      <c r="L95" s="148" t="s">
        <v>2461</v>
      </c>
      <c r="M95" s="98" t="s">
        <v>2442</v>
      </c>
      <c r="N95" s="98" t="s">
        <v>2449</v>
      </c>
      <c r="O95" s="166" t="s">
        <v>2451</v>
      </c>
      <c r="P95" s="166"/>
      <c r="Q95" s="98" t="s">
        <v>2461</v>
      </c>
    </row>
    <row r="96" spans="1:17" ht="18" x14ac:dyDescent="0.25">
      <c r="A96" s="166" t="str">
        <f>VLOOKUP(E96,'LISTADO ATM'!$A$2:$C$902,3,0)</f>
        <v>DISTRITO NACIONAL</v>
      </c>
      <c r="B96" s="118">
        <v>3335969586</v>
      </c>
      <c r="C96" s="99">
        <v>44405.376087962963</v>
      </c>
      <c r="D96" s="99" t="s">
        <v>2177</v>
      </c>
      <c r="E96" s="142">
        <v>415</v>
      </c>
      <c r="F96" s="166" t="str">
        <f>VLOOKUP(E96,VIP!$A$2:$O14740,2,0)</f>
        <v>DRBR415</v>
      </c>
      <c r="G96" s="166" t="str">
        <f>VLOOKUP(E96,'LISTADO ATM'!$A$2:$B$901,2,0)</f>
        <v xml:space="preserve">ATM Autobanco San Martín I </v>
      </c>
      <c r="H96" s="166" t="str">
        <f>VLOOKUP(E96,VIP!$A$2:$O19701,7,FALSE)</f>
        <v>Si</v>
      </c>
      <c r="I96" s="166" t="str">
        <f>VLOOKUP(E96,VIP!$A$2:$O11666,8,FALSE)</f>
        <v>Si</v>
      </c>
      <c r="J96" s="166" t="str">
        <f>VLOOKUP(E96,VIP!$A$2:$O11616,8,FALSE)</f>
        <v>Si</v>
      </c>
      <c r="K96" s="166" t="str">
        <f>VLOOKUP(E96,VIP!$A$2:$O15190,6,0)</f>
        <v>NO</v>
      </c>
      <c r="L96" s="148" t="s">
        <v>2461</v>
      </c>
      <c r="M96" s="98" t="s">
        <v>2442</v>
      </c>
      <c r="N96" s="98" t="s">
        <v>2449</v>
      </c>
      <c r="O96" s="166" t="s">
        <v>2451</v>
      </c>
      <c r="P96" s="166"/>
      <c r="Q96" s="98" t="s">
        <v>2461</v>
      </c>
    </row>
    <row r="97" spans="1:17" ht="18" x14ac:dyDescent="0.25">
      <c r="A97" s="166" t="str">
        <f>VLOOKUP(E97,'LISTADO ATM'!$A$2:$C$902,3,0)</f>
        <v>DISTRITO NACIONAL</v>
      </c>
      <c r="B97" s="118">
        <v>3335970460</v>
      </c>
      <c r="C97" s="99">
        <v>44405.656238425923</v>
      </c>
      <c r="D97" s="99" t="s">
        <v>2177</v>
      </c>
      <c r="E97" s="142">
        <v>12</v>
      </c>
      <c r="F97" s="166" t="str">
        <f>VLOOKUP(E97,VIP!$A$2:$O14750,2,0)</f>
        <v>DRBR012</v>
      </c>
      <c r="G97" s="166" t="str">
        <f>VLOOKUP(E97,'LISTADO ATM'!$A$2:$B$901,2,0)</f>
        <v xml:space="preserve">ATM Comercial Ganadera (San Isidro) </v>
      </c>
      <c r="H97" s="166" t="str">
        <f>VLOOKUP(E97,VIP!$A$2:$O19711,7,FALSE)</f>
        <v>Si</v>
      </c>
      <c r="I97" s="166" t="str">
        <f>VLOOKUP(E97,VIP!$A$2:$O11676,8,FALSE)</f>
        <v>No</v>
      </c>
      <c r="J97" s="166" t="str">
        <f>VLOOKUP(E97,VIP!$A$2:$O11626,8,FALSE)</f>
        <v>No</v>
      </c>
      <c r="K97" s="166" t="str">
        <f>VLOOKUP(E97,VIP!$A$2:$O15200,6,0)</f>
        <v>NO</v>
      </c>
      <c r="L97" s="148" t="s">
        <v>2461</v>
      </c>
      <c r="M97" s="98" t="s">
        <v>2442</v>
      </c>
      <c r="N97" s="98" t="s">
        <v>2449</v>
      </c>
      <c r="O97" s="166" t="s">
        <v>2451</v>
      </c>
      <c r="P97" s="166"/>
      <c r="Q97" s="98" t="s">
        <v>2607</v>
      </c>
    </row>
    <row r="98" spans="1:17" ht="18" x14ac:dyDescent="0.25">
      <c r="A98" s="167" t="str">
        <f>VLOOKUP(E98,'LISTADO ATM'!$A$2:$C$902,3,0)</f>
        <v>NORTE</v>
      </c>
      <c r="B98" s="118">
        <v>3335970465</v>
      </c>
      <c r="C98" s="99">
        <v>44405.657407407409</v>
      </c>
      <c r="D98" s="99" t="s">
        <v>2178</v>
      </c>
      <c r="E98" s="142">
        <v>944</v>
      </c>
      <c r="F98" s="167" t="str">
        <f>VLOOKUP(E98,VIP!$A$2:$O14749,2,0)</f>
        <v>DRBR944</v>
      </c>
      <c r="G98" s="167" t="str">
        <f>VLOOKUP(E98,'LISTADO ATM'!$A$2:$B$901,2,0)</f>
        <v xml:space="preserve">ATM UNP Mao </v>
      </c>
      <c r="H98" s="167" t="str">
        <f>VLOOKUP(E98,VIP!$A$2:$O19710,7,FALSE)</f>
        <v>Si</v>
      </c>
      <c r="I98" s="167" t="str">
        <f>VLOOKUP(E98,VIP!$A$2:$O11675,8,FALSE)</f>
        <v>Si</v>
      </c>
      <c r="J98" s="167" t="str">
        <f>VLOOKUP(E98,VIP!$A$2:$O11625,8,FALSE)</f>
        <v>Si</v>
      </c>
      <c r="K98" s="167" t="str">
        <f>VLOOKUP(E98,VIP!$A$2:$O15199,6,0)</f>
        <v>NO</v>
      </c>
      <c r="L98" s="148" t="s">
        <v>2461</v>
      </c>
      <c r="M98" s="98" t="s">
        <v>2442</v>
      </c>
      <c r="N98" s="98" t="s">
        <v>2449</v>
      </c>
      <c r="O98" s="167" t="s">
        <v>2592</v>
      </c>
      <c r="P98" s="167"/>
      <c r="Q98" s="98" t="s">
        <v>2461</v>
      </c>
    </row>
    <row r="99" spans="1:17" ht="18" x14ac:dyDescent="0.25">
      <c r="A99" s="167" t="str">
        <f>VLOOKUP(E99,'LISTADO ATM'!$A$2:$C$902,3,0)</f>
        <v>DISTRITO NACIONAL</v>
      </c>
      <c r="B99" s="118">
        <v>3335970577</v>
      </c>
      <c r="C99" s="99">
        <v>44405.701793981483</v>
      </c>
      <c r="D99" s="99" t="s">
        <v>2177</v>
      </c>
      <c r="E99" s="142">
        <v>335</v>
      </c>
      <c r="F99" s="167" t="str">
        <f>VLOOKUP(E99,VIP!$A$2:$O14758,2,0)</f>
        <v>DRBR335</v>
      </c>
      <c r="G99" s="167" t="str">
        <f>VLOOKUP(E99,'LISTADO ATM'!$A$2:$B$901,2,0)</f>
        <v>ATM Edificio Aster</v>
      </c>
      <c r="H99" s="167" t="str">
        <f>VLOOKUP(E99,VIP!$A$2:$O19719,7,FALSE)</f>
        <v>Si</v>
      </c>
      <c r="I99" s="167" t="str">
        <f>VLOOKUP(E99,VIP!$A$2:$O11684,8,FALSE)</f>
        <v>Si</v>
      </c>
      <c r="J99" s="167" t="str">
        <f>VLOOKUP(E99,VIP!$A$2:$O11634,8,FALSE)</f>
        <v>Si</v>
      </c>
      <c r="K99" s="167" t="str">
        <f>VLOOKUP(E99,VIP!$A$2:$O15208,6,0)</f>
        <v>NO</v>
      </c>
      <c r="L99" s="148" t="s">
        <v>2461</v>
      </c>
      <c r="M99" s="98" t="s">
        <v>2442</v>
      </c>
      <c r="N99" s="98" t="s">
        <v>2449</v>
      </c>
      <c r="O99" s="167" t="s">
        <v>2451</v>
      </c>
      <c r="P99" s="167"/>
      <c r="Q99" s="98" t="s">
        <v>2461</v>
      </c>
    </row>
    <row r="100" spans="1:17" ht="18" x14ac:dyDescent="0.25">
      <c r="A100" s="167" t="str">
        <f>VLOOKUP(E100,'LISTADO ATM'!$A$2:$C$902,3,0)</f>
        <v>DISTRITO NACIONAL</v>
      </c>
      <c r="B100" s="118">
        <v>3335970588</v>
      </c>
      <c r="C100" s="99">
        <v>44405.706030092595</v>
      </c>
      <c r="D100" s="99" t="s">
        <v>2177</v>
      </c>
      <c r="E100" s="142">
        <v>149</v>
      </c>
      <c r="F100" s="167" t="str">
        <f>VLOOKUP(E100,VIP!$A$2:$O14754,2,0)</f>
        <v>DRBR149</v>
      </c>
      <c r="G100" s="167" t="str">
        <f>VLOOKUP(E100,'LISTADO ATM'!$A$2:$B$901,2,0)</f>
        <v>ATM Estación Metro Concepción</v>
      </c>
      <c r="H100" s="167" t="str">
        <f>VLOOKUP(E100,VIP!$A$2:$O19715,7,FALSE)</f>
        <v>N/A</v>
      </c>
      <c r="I100" s="167" t="str">
        <f>VLOOKUP(E100,VIP!$A$2:$O11680,8,FALSE)</f>
        <v>N/A</v>
      </c>
      <c r="J100" s="167" t="str">
        <f>VLOOKUP(E100,VIP!$A$2:$O11630,8,FALSE)</f>
        <v>N/A</v>
      </c>
      <c r="K100" s="167" t="str">
        <f>VLOOKUP(E100,VIP!$A$2:$O15204,6,0)</f>
        <v>N/A</v>
      </c>
      <c r="L100" s="148" t="s">
        <v>2461</v>
      </c>
      <c r="M100" s="98" t="s">
        <v>2442</v>
      </c>
      <c r="N100" s="98" t="s">
        <v>2449</v>
      </c>
      <c r="O100" s="167" t="s">
        <v>2451</v>
      </c>
      <c r="P100" s="167"/>
      <c r="Q100" s="98" t="s">
        <v>2461</v>
      </c>
    </row>
    <row r="101" spans="1:17" ht="18" x14ac:dyDescent="0.25">
      <c r="A101" s="167" t="str">
        <f>VLOOKUP(E101,'LISTADO ATM'!$A$2:$C$902,3,0)</f>
        <v>SUR</v>
      </c>
      <c r="B101" s="118">
        <v>3335970676</v>
      </c>
      <c r="C101" s="99">
        <v>44405.803587962961</v>
      </c>
      <c r="D101" s="99" t="s">
        <v>2177</v>
      </c>
      <c r="E101" s="142">
        <v>252</v>
      </c>
      <c r="F101" s="167" t="str">
        <f>VLOOKUP(E101,VIP!$A$2:$O14779,2,0)</f>
        <v>DRBR252</v>
      </c>
      <c r="G101" s="167" t="str">
        <f>VLOOKUP(E101,'LISTADO ATM'!$A$2:$B$901,2,0)</f>
        <v xml:space="preserve">ATM Banco Agrícola (Barahona) </v>
      </c>
      <c r="H101" s="167" t="str">
        <f>VLOOKUP(E101,VIP!$A$2:$O19740,7,FALSE)</f>
        <v>Si</v>
      </c>
      <c r="I101" s="167" t="str">
        <f>VLOOKUP(E101,VIP!$A$2:$O11705,8,FALSE)</f>
        <v>Si</v>
      </c>
      <c r="J101" s="167" t="str">
        <f>VLOOKUP(E101,VIP!$A$2:$O11655,8,FALSE)</f>
        <v>Si</v>
      </c>
      <c r="K101" s="167" t="str">
        <f>VLOOKUP(E101,VIP!$A$2:$O15229,6,0)</f>
        <v>NO</v>
      </c>
      <c r="L101" s="148" t="s">
        <v>2461</v>
      </c>
      <c r="M101" s="98" t="s">
        <v>2442</v>
      </c>
      <c r="N101" s="98" t="s">
        <v>2449</v>
      </c>
      <c r="O101" s="167" t="s">
        <v>2451</v>
      </c>
      <c r="P101" s="167"/>
      <c r="Q101" s="98" t="s">
        <v>2461</v>
      </c>
    </row>
    <row r="102" spans="1:17" ht="18" x14ac:dyDescent="0.25">
      <c r="A102" s="167" t="str">
        <f>VLOOKUP(E102,'LISTADO ATM'!$A$2:$C$902,3,0)</f>
        <v>SUR</v>
      </c>
      <c r="B102" s="118">
        <v>3335970685</v>
      </c>
      <c r="C102" s="99">
        <v>44405.818113425928</v>
      </c>
      <c r="D102" s="99" t="s">
        <v>2177</v>
      </c>
      <c r="E102" s="142">
        <v>780</v>
      </c>
      <c r="F102" s="167" t="str">
        <f>VLOOKUP(E102,VIP!$A$2:$O14772,2,0)</f>
        <v>DRBR041</v>
      </c>
      <c r="G102" s="167" t="str">
        <f>VLOOKUP(E102,'LISTADO ATM'!$A$2:$B$901,2,0)</f>
        <v xml:space="preserve">ATM Oficina Barahona I </v>
      </c>
      <c r="H102" s="167" t="str">
        <f>VLOOKUP(E102,VIP!$A$2:$O19733,7,FALSE)</f>
        <v>Si</v>
      </c>
      <c r="I102" s="167" t="str">
        <f>VLOOKUP(E102,VIP!$A$2:$O11698,8,FALSE)</f>
        <v>Si</v>
      </c>
      <c r="J102" s="167" t="str">
        <f>VLOOKUP(E102,VIP!$A$2:$O11648,8,FALSE)</f>
        <v>Si</v>
      </c>
      <c r="K102" s="167" t="str">
        <f>VLOOKUP(E102,VIP!$A$2:$O15222,6,0)</f>
        <v>SI</v>
      </c>
      <c r="L102" s="148" t="s">
        <v>2461</v>
      </c>
      <c r="M102" s="98" t="s">
        <v>2442</v>
      </c>
      <c r="N102" s="98" t="s">
        <v>2449</v>
      </c>
      <c r="O102" s="167" t="s">
        <v>2451</v>
      </c>
      <c r="P102" s="167"/>
      <c r="Q102" s="98" t="s">
        <v>2461</v>
      </c>
    </row>
    <row r="103" spans="1:17" s="126" customFormat="1" ht="18" x14ac:dyDescent="0.25">
      <c r="A103" s="168" t="str">
        <f>VLOOKUP(E103,'LISTADO ATM'!$A$2:$C$902,3,0)</f>
        <v>NORTE</v>
      </c>
      <c r="B103" s="118">
        <v>3335970691</v>
      </c>
      <c r="C103" s="99">
        <v>44405.87672453704</v>
      </c>
      <c r="D103" s="99" t="s">
        <v>2177</v>
      </c>
      <c r="E103" s="142">
        <v>679</v>
      </c>
      <c r="F103" s="168" t="str">
        <f>VLOOKUP(E103,VIP!$A$2:$O14767,2,0)</f>
        <v>DRBR679</v>
      </c>
      <c r="G103" s="168" t="str">
        <f>VLOOKUP(E103,'LISTADO ATM'!$A$2:$B$901,2,0)</f>
        <v>ATM Base Aerea Puerto Plata</v>
      </c>
      <c r="H103" s="168" t="str">
        <f>VLOOKUP(E103,VIP!$A$2:$O19728,7,FALSE)</f>
        <v>Si</v>
      </c>
      <c r="I103" s="168" t="str">
        <f>VLOOKUP(E103,VIP!$A$2:$O11693,8,FALSE)</f>
        <v>Si</v>
      </c>
      <c r="J103" s="168" t="str">
        <f>VLOOKUP(E103,VIP!$A$2:$O11643,8,FALSE)</f>
        <v>Si</v>
      </c>
      <c r="K103" s="168" t="str">
        <f>VLOOKUP(E103,VIP!$A$2:$O15217,6,0)</f>
        <v>NO</v>
      </c>
      <c r="L103" s="148" t="s">
        <v>2461</v>
      </c>
      <c r="M103" s="98" t="s">
        <v>2442</v>
      </c>
      <c r="N103" s="98" t="s">
        <v>2449</v>
      </c>
      <c r="O103" s="168" t="s">
        <v>2579</v>
      </c>
      <c r="P103" s="168"/>
      <c r="Q103" s="98" t="s">
        <v>2461</v>
      </c>
    </row>
    <row r="104" spans="1:17" s="126" customFormat="1" ht="18" x14ac:dyDescent="0.25">
      <c r="A104" s="168" t="str">
        <f>VLOOKUP(E104,'LISTADO ATM'!$A$2:$C$902,3,0)</f>
        <v>DISTRITO NACIONAL</v>
      </c>
      <c r="B104" s="118">
        <v>3335970704</v>
      </c>
      <c r="C104" s="99">
        <v>44405.896608796298</v>
      </c>
      <c r="D104" s="99" t="s">
        <v>2177</v>
      </c>
      <c r="E104" s="142">
        <v>527</v>
      </c>
      <c r="F104" s="168" t="str">
        <f>VLOOKUP(E104,VIP!$A$2:$O14754,2,0)</f>
        <v>DRBR527</v>
      </c>
      <c r="G104" s="168" t="str">
        <f>VLOOKUP(E104,'LISTADO ATM'!$A$2:$B$901,2,0)</f>
        <v>ATM Oficina Zona Oriental II</v>
      </c>
      <c r="H104" s="168" t="str">
        <f>VLOOKUP(E104,VIP!$A$2:$O19715,7,FALSE)</f>
        <v>Si</v>
      </c>
      <c r="I104" s="168" t="str">
        <f>VLOOKUP(E104,VIP!$A$2:$O11680,8,FALSE)</f>
        <v>Si</v>
      </c>
      <c r="J104" s="168" t="str">
        <f>VLOOKUP(E104,VIP!$A$2:$O11630,8,FALSE)</f>
        <v>Si</v>
      </c>
      <c r="K104" s="168" t="str">
        <f>VLOOKUP(E104,VIP!$A$2:$O15204,6,0)</f>
        <v>SI</v>
      </c>
      <c r="L104" s="148" t="s">
        <v>2461</v>
      </c>
      <c r="M104" s="98" t="s">
        <v>2442</v>
      </c>
      <c r="N104" s="98" t="s">
        <v>2449</v>
      </c>
      <c r="O104" s="168" t="s">
        <v>2451</v>
      </c>
      <c r="P104" s="168"/>
      <c r="Q104" s="98" t="s">
        <v>2461</v>
      </c>
    </row>
    <row r="105" spans="1:17" s="126" customFormat="1" ht="18" x14ac:dyDescent="0.25">
      <c r="A105" s="168" t="str">
        <f>VLOOKUP(E105,'LISTADO ATM'!$A$2:$C$902,3,0)</f>
        <v>DISTRITO NACIONAL</v>
      </c>
      <c r="B105" s="118">
        <v>3335970705</v>
      </c>
      <c r="C105" s="99">
        <v>44405.897141203706</v>
      </c>
      <c r="D105" s="99" t="s">
        <v>2177</v>
      </c>
      <c r="E105" s="142">
        <v>946</v>
      </c>
      <c r="F105" s="168" t="str">
        <f>VLOOKUP(E105,VIP!$A$2:$O14753,2,0)</f>
        <v>DRBR24R</v>
      </c>
      <c r="G105" s="168" t="str">
        <f>VLOOKUP(E105,'LISTADO ATM'!$A$2:$B$901,2,0)</f>
        <v xml:space="preserve">ATM Oficina Núñez de Cáceres I </v>
      </c>
      <c r="H105" s="168" t="str">
        <f>VLOOKUP(E105,VIP!$A$2:$O19714,7,FALSE)</f>
        <v>Si</v>
      </c>
      <c r="I105" s="168" t="str">
        <f>VLOOKUP(E105,VIP!$A$2:$O11679,8,FALSE)</f>
        <v>Si</v>
      </c>
      <c r="J105" s="168" t="str">
        <f>VLOOKUP(E105,VIP!$A$2:$O11629,8,FALSE)</f>
        <v>Si</v>
      </c>
      <c r="K105" s="168" t="str">
        <f>VLOOKUP(E105,VIP!$A$2:$O15203,6,0)</f>
        <v>NO</v>
      </c>
      <c r="L105" s="148" t="s">
        <v>2461</v>
      </c>
      <c r="M105" s="98" t="s">
        <v>2442</v>
      </c>
      <c r="N105" s="98" t="s">
        <v>2449</v>
      </c>
      <c r="O105" s="168" t="s">
        <v>2451</v>
      </c>
      <c r="P105" s="168"/>
      <c r="Q105" s="98" t="s">
        <v>2461</v>
      </c>
    </row>
    <row r="106" spans="1:17" s="126" customFormat="1" ht="18" x14ac:dyDescent="0.25">
      <c r="A106" s="168" t="str">
        <f>VLOOKUP(E106,'LISTADO ATM'!$A$2:$C$902,3,0)</f>
        <v>DISTRITO NACIONAL</v>
      </c>
      <c r="B106" s="118">
        <v>3335970708</v>
      </c>
      <c r="C106" s="99">
        <v>44405.92763888889</v>
      </c>
      <c r="D106" s="99" t="s">
        <v>2177</v>
      </c>
      <c r="E106" s="142">
        <v>23</v>
      </c>
      <c r="F106" s="168" t="str">
        <f>VLOOKUP(E106,VIP!$A$2:$O14755,2,0)</f>
        <v>DRBR023</v>
      </c>
      <c r="G106" s="168" t="str">
        <f>VLOOKUP(E106,'LISTADO ATM'!$A$2:$B$901,2,0)</f>
        <v xml:space="preserve">ATM Oficina México </v>
      </c>
      <c r="H106" s="168" t="str">
        <f>VLOOKUP(E106,VIP!$A$2:$O19716,7,FALSE)</f>
        <v>Si</v>
      </c>
      <c r="I106" s="168" t="str">
        <f>VLOOKUP(E106,VIP!$A$2:$O11681,8,FALSE)</f>
        <v>Si</v>
      </c>
      <c r="J106" s="168" t="str">
        <f>VLOOKUP(E106,VIP!$A$2:$O11631,8,FALSE)</f>
        <v>Si</v>
      </c>
      <c r="K106" s="168" t="str">
        <f>VLOOKUP(E106,VIP!$A$2:$O15205,6,0)</f>
        <v>NO</v>
      </c>
      <c r="L106" s="148" t="s">
        <v>2461</v>
      </c>
      <c r="M106" s="98" t="s">
        <v>2442</v>
      </c>
      <c r="N106" s="98" t="s">
        <v>2449</v>
      </c>
      <c r="O106" s="168" t="s">
        <v>2451</v>
      </c>
      <c r="P106" s="168"/>
      <c r="Q106" s="98" t="s">
        <v>2461</v>
      </c>
    </row>
    <row r="107" spans="1:17" s="126" customFormat="1" ht="18" x14ac:dyDescent="0.25">
      <c r="A107" s="168" t="str">
        <f>VLOOKUP(E107,'LISTADO ATM'!$A$2:$C$902,3,0)</f>
        <v>NORTE</v>
      </c>
      <c r="B107" s="118">
        <v>3335970709</v>
      </c>
      <c r="C107" s="99">
        <v>44405.928252314814</v>
      </c>
      <c r="D107" s="99" t="s">
        <v>2178</v>
      </c>
      <c r="E107" s="142">
        <v>990</v>
      </c>
      <c r="F107" s="168" t="str">
        <f>VLOOKUP(E107,VIP!$A$2:$O14754,2,0)</f>
        <v>DRBR742</v>
      </c>
      <c r="G107" s="168" t="str">
        <f>VLOOKUP(E107,'LISTADO ATM'!$A$2:$B$901,2,0)</f>
        <v xml:space="preserve">ATM Autoservicio Bonao II </v>
      </c>
      <c r="H107" s="168" t="str">
        <f>VLOOKUP(E107,VIP!$A$2:$O19715,7,FALSE)</f>
        <v>Si</v>
      </c>
      <c r="I107" s="168" t="str">
        <f>VLOOKUP(E107,VIP!$A$2:$O11680,8,FALSE)</f>
        <v>Si</v>
      </c>
      <c r="J107" s="168" t="str">
        <f>VLOOKUP(E107,VIP!$A$2:$O11630,8,FALSE)</f>
        <v>Si</v>
      </c>
      <c r="K107" s="168" t="str">
        <f>VLOOKUP(E107,VIP!$A$2:$O15204,6,0)</f>
        <v>NO</v>
      </c>
      <c r="L107" s="148" t="s">
        <v>2461</v>
      </c>
      <c r="M107" s="98" t="s">
        <v>2442</v>
      </c>
      <c r="N107" s="98" t="s">
        <v>2449</v>
      </c>
      <c r="O107" s="168" t="s">
        <v>2579</v>
      </c>
      <c r="P107" s="168"/>
      <c r="Q107" s="98" t="s">
        <v>2461</v>
      </c>
    </row>
    <row r="108" spans="1:17" s="126" customFormat="1" ht="18" x14ac:dyDescent="0.25">
      <c r="A108" s="168" t="str">
        <f>VLOOKUP(E108,'LISTADO ATM'!$A$2:$C$902,3,0)</f>
        <v>DISTRITO NACIONAL</v>
      </c>
      <c r="B108" s="118">
        <v>3335970710</v>
      </c>
      <c r="C108" s="99">
        <v>44405.928807870368</v>
      </c>
      <c r="D108" s="99" t="s">
        <v>2177</v>
      </c>
      <c r="E108" s="142">
        <v>911</v>
      </c>
      <c r="F108" s="168" t="str">
        <f>VLOOKUP(E108,VIP!$A$2:$O14753,2,0)</f>
        <v>DRBR911</v>
      </c>
      <c r="G108" s="168" t="str">
        <f>VLOOKUP(E108,'LISTADO ATM'!$A$2:$B$901,2,0)</f>
        <v xml:space="preserve">ATM Oficina Venezuela II </v>
      </c>
      <c r="H108" s="168" t="str">
        <f>VLOOKUP(E108,VIP!$A$2:$O19714,7,FALSE)</f>
        <v>Si</v>
      </c>
      <c r="I108" s="168" t="str">
        <f>VLOOKUP(E108,VIP!$A$2:$O11679,8,FALSE)</f>
        <v>Si</v>
      </c>
      <c r="J108" s="168" t="str">
        <f>VLOOKUP(E108,VIP!$A$2:$O11629,8,FALSE)</f>
        <v>Si</v>
      </c>
      <c r="K108" s="168" t="str">
        <f>VLOOKUP(E108,VIP!$A$2:$O15203,6,0)</f>
        <v>SI</v>
      </c>
      <c r="L108" s="148" t="s">
        <v>2461</v>
      </c>
      <c r="M108" s="98" t="s">
        <v>2442</v>
      </c>
      <c r="N108" s="98" t="s">
        <v>2449</v>
      </c>
      <c r="O108" s="168" t="s">
        <v>2451</v>
      </c>
      <c r="P108" s="168"/>
      <c r="Q108" s="98" t="s">
        <v>2461</v>
      </c>
    </row>
    <row r="1040840" spans="16:16" ht="18" x14ac:dyDescent="0.25">
      <c r="P1040840" s="119"/>
    </row>
  </sheetData>
  <autoFilter ref="A4:Q4">
    <sortState ref="A5:Q108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6" zoomScale="70" zoomScaleNormal="70" workbookViewId="0">
      <selection activeCell="F81" sqref="F81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Y 1 Fallando")</f>
        <v>0</v>
      </c>
      <c r="I1" s="104">
        <f>COUNTIF(A:E,("3 Gavetas Vacias"))</f>
        <v>10</v>
      </c>
      <c r="J1" s="83">
        <f>COUNTIF(A:E,"2 Gavetas Fallando + 1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104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104</v>
      </c>
      <c r="H3" s="103" t="s">
        <v>2551</v>
      </c>
      <c r="I3" s="102">
        <f>COUNTIF(A:E,"Gavetas Vacías + Gavetas Fallando")</f>
        <v>11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78" t="s">
        <v>2576</v>
      </c>
      <c r="B7" s="179"/>
      <c r="C7" s="179"/>
      <c r="D7" s="179"/>
      <c r="E7" s="180"/>
      <c r="F7" s="103" t="s">
        <v>2547</v>
      </c>
      <c r="G7" s="102">
        <f>COUNTIF(A:E,"Sin Efectivo")</f>
        <v>21</v>
      </c>
      <c r="H7" s="103" t="s">
        <v>2553</v>
      </c>
      <c r="I7" s="102">
        <f>COUNTIF(A:E,"GAVETA DE DEPOSITO LLENA")</f>
        <v>4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e">
        <f>VLOOKUP(B9,'[1]LISTADO ATM'!$A$2:$C$822,3,0)</f>
        <v>#N/A</v>
      </c>
      <c r="B9" s="168"/>
      <c r="C9" s="161" t="e">
        <f>VLOOKUP(B9,'[1]LISTADO ATM'!$A$2:$B$822,2,0)</f>
        <v>#N/A</v>
      </c>
      <c r="D9" s="139" t="s">
        <v>2540</v>
      </c>
      <c r="E9" s="118"/>
    </row>
    <row r="10" spans="1:11" s="116" customFormat="1" ht="18" x14ac:dyDescent="0.25">
      <c r="A10" s="142" t="e">
        <f>VLOOKUP(B10,'[1]LISTADO ATM'!$A$2:$C$822,3,0)</f>
        <v>#N/A</v>
      </c>
      <c r="B10" s="168"/>
      <c r="C10" s="161" t="e">
        <f>VLOOKUP(B10,'[1]LISTADO ATM'!$A$2:$B$822,2,0)</f>
        <v>#N/A</v>
      </c>
      <c r="D10" s="139"/>
      <c r="E10" s="118"/>
    </row>
    <row r="11" spans="1:11" s="116" customFormat="1" ht="18" x14ac:dyDescent="0.25">
      <c r="A11" s="142" t="e">
        <f>VLOOKUP(B11,'[1]LISTADO ATM'!$A$2:$C$822,3,0)</f>
        <v>#N/A</v>
      </c>
      <c r="B11" s="168"/>
      <c r="C11" s="161" t="e">
        <f>VLOOKUP(B11,'[1]LISTADO ATM'!$A$2:$B$822,2,0)</f>
        <v>#N/A</v>
      </c>
      <c r="D11" s="139"/>
      <c r="E11" s="118"/>
    </row>
    <row r="12" spans="1:11" s="116" customFormat="1" ht="18" x14ac:dyDescent="0.25">
      <c r="A12" s="142" t="e">
        <f>VLOOKUP(B12,'[1]LISTADO ATM'!$A$2:$C$822,3,0)</f>
        <v>#N/A</v>
      </c>
      <c r="B12" s="168"/>
      <c r="C12" s="161" t="e">
        <f>VLOOKUP(B12,'[1]LISTADO ATM'!$A$2:$B$822,2,0)</f>
        <v>#N/A</v>
      </c>
      <c r="D12" s="139"/>
      <c r="E12" s="118"/>
    </row>
    <row r="13" spans="1:11" s="116" customFormat="1" ht="18" x14ac:dyDescent="0.25">
      <c r="A13" s="142" t="e">
        <f>VLOOKUP(B13,'[1]LISTADO ATM'!$A$2:$C$822,3,0)</f>
        <v>#N/A</v>
      </c>
      <c r="B13" s="168"/>
      <c r="C13" s="161" t="e">
        <f>VLOOKUP(B13,'[1]LISTADO ATM'!$A$2:$B$822,2,0)</f>
        <v>#N/A</v>
      </c>
      <c r="D13" s="139"/>
      <c r="E13" s="118"/>
    </row>
    <row r="14" spans="1:11" s="116" customFormat="1" ht="18" x14ac:dyDescent="0.25">
      <c r="A14" s="142" t="e">
        <f>VLOOKUP(B14,'[1]LISTADO ATM'!$A$2:$C$822,3,0)</f>
        <v>#N/A</v>
      </c>
      <c r="B14" s="168"/>
      <c r="C14" s="161" t="e">
        <f>VLOOKUP(B14,'[1]LISTADO ATM'!$A$2:$B$822,2,0)</f>
        <v>#N/A</v>
      </c>
      <c r="D14" s="139"/>
      <c r="E14" s="118"/>
    </row>
    <row r="15" spans="1:11" s="116" customFormat="1" ht="18" x14ac:dyDescent="0.25">
      <c r="A15" s="142" t="e">
        <f>VLOOKUP(B15,'[1]LISTADO ATM'!$A$2:$C$822,3,0)</f>
        <v>#N/A</v>
      </c>
      <c r="B15" s="168"/>
      <c r="C15" s="161" t="e">
        <f>VLOOKUP(B15,'[1]LISTADO ATM'!$A$2:$B$822,2,0)</f>
        <v>#N/A</v>
      </c>
      <c r="D15" s="139"/>
      <c r="E15" s="118"/>
    </row>
    <row r="16" spans="1:11" s="116" customFormat="1" ht="18" x14ac:dyDescent="0.25">
      <c r="A16" s="142" t="e">
        <f>VLOOKUP(B16,'[1]LISTADO ATM'!$A$2:$C$822,3,0)</f>
        <v>#N/A</v>
      </c>
      <c r="B16" s="168"/>
      <c r="C16" s="161" t="e">
        <f>VLOOKUP(B16,'[1]LISTADO ATM'!$A$2:$B$822,2,0)</f>
        <v>#N/A</v>
      </c>
      <c r="D16" s="139"/>
      <c r="E16" s="118"/>
    </row>
    <row r="17" spans="1:5" s="116" customFormat="1" ht="18" customHeight="1" thickBot="1" x14ac:dyDescent="0.3">
      <c r="A17" s="129" t="s">
        <v>2468</v>
      </c>
      <c r="B17" s="159">
        <f>COUNT(B9:B9)</f>
        <v>0</v>
      </c>
      <c r="C17" s="181"/>
      <c r="D17" s="182"/>
      <c r="E17" s="183"/>
    </row>
    <row r="18" spans="1:5" s="116" customFormat="1" x14ac:dyDescent="0.25">
      <c r="A18" s="126"/>
      <c r="B18" s="150"/>
      <c r="C18" s="126"/>
      <c r="D18" s="126"/>
      <c r="E18" s="131"/>
    </row>
    <row r="19" spans="1:5" s="116" customFormat="1" ht="18" x14ac:dyDescent="0.25">
      <c r="A19" s="178" t="s">
        <v>2577</v>
      </c>
      <c r="B19" s="179"/>
      <c r="C19" s="179"/>
      <c r="D19" s="179"/>
      <c r="E19" s="180"/>
    </row>
    <row r="20" spans="1:5" s="126" customFormat="1" ht="18" customHeight="1" x14ac:dyDescent="0.25">
      <c r="A20" s="128" t="s">
        <v>15</v>
      </c>
      <c r="B20" s="136" t="s">
        <v>2412</v>
      </c>
      <c r="C20" s="128" t="s">
        <v>46</v>
      </c>
      <c r="D20" s="128" t="s">
        <v>2415</v>
      </c>
      <c r="E20" s="136" t="s">
        <v>2413</v>
      </c>
    </row>
    <row r="21" spans="1:5" s="126" customFormat="1" ht="18" customHeight="1" x14ac:dyDescent="0.25">
      <c r="A21" s="141" t="e">
        <f>VLOOKUP(B21,'[1]LISTADO ATM'!$A$2:$C$822,3,0)</f>
        <v>#N/A</v>
      </c>
      <c r="B21" s="168"/>
      <c r="C21" s="161" t="e">
        <f>VLOOKUP(B21,'[1]LISTADO ATM'!$A$2:$B$822,2,0)</f>
        <v>#N/A</v>
      </c>
      <c r="D21" s="139" t="s">
        <v>2536</v>
      </c>
      <c r="E21" s="143"/>
    </row>
    <row r="22" spans="1:5" s="126" customFormat="1" ht="18" customHeight="1" x14ac:dyDescent="0.25">
      <c r="A22" s="141" t="e">
        <f>VLOOKUP(B22,'[1]LISTADO ATM'!$A$2:$C$822,3,0)</f>
        <v>#N/A</v>
      </c>
      <c r="B22" s="168"/>
      <c r="C22" s="161" t="e">
        <f>VLOOKUP(B22,'[1]LISTADO ATM'!$A$2:$B$822,2,0)</f>
        <v>#N/A</v>
      </c>
      <c r="D22" s="139"/>
      <c r="E22" s="143"/>
    </row>
    <row r="23" spans="1:5" s="126" customFormat="1" ht="18" customHeight="1" x14ac:dyDescent="0.25">
      <c r="A23" s="141" t="e">
        <f>VLOOKUP(B23,'[1]LISTADO ATM'!$A$2:$C$822,3,0)</f>
        <v>#N/A</v>
      </c>
      <c r="B23" s="168"/>
      <c r="C23" s="161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1" t="e">
        <f>VLOOKUP(B24,'[1]LISTADO ATM'!$A$2:$C$822,3,0)</f>
        <v>#N/A</v>
      </c>
      <c r="B24" s="168"/>
      <c r="C24" s="161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1" t="e">
        <f>VLOOKUP(B25,'[1]LISTADO ATM'!$A$2:$C$822,3,0)</f>
        <v>#N/A</v>
      </c>
      <c r="B25" s="168"/>
      <c r="C25" s="161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1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43"/>
    </row>
    <row r="27" spans="1:5" s="126" customFormat="1" ht="18" customHeight="1" thickBot="1" x14ac:dyDescent="0.3">
      <c r="A27" s="129" t="s">
        <v>2468</v>
      </c>
      <c r="B27" s="159">
        <f>COUNT(B21:B21)</f>
        <v>0</v>
      </c>
      <c r="C27" s="181"/>
      <c r="D27" s="182"/>
      <c r="E27" s="183"/>
    </row>
    <row r="28" spans="1:5" s="126" customFormat="1" ht="18" customHeight="1" thickBot="1" x14ac:dyDescent="0.3">
      <c r="B28" s="150"/>
      <c r="E28" s="131"/>
    </row>
    <row r="29" spans="1:5" s="126" customFormat="1" ht="18" customHeight="1" thickBot="1" x14ac:dyDescent="0.3">
      <c r="A29" s="184" t="s">
        <v>2469</v>
      </c>
      <c r="B29" s="185"/>
      <c r="C29" s="185"/>
      <c r="D29" s="185"/>
      <c r="E29" s="186"/>
    </row>
    <row r="30" spans="1:5" s="126" customFormat="1" ht="18" customHeight="1" x14ac:dyDescent="0.25">
      <c r="A30" s="128" t="s">
        <v>15</v>
      </c>
      <c r="B30" s="136" t="s">
        <v>2412</v>
      </c>
      <c r="C30" s="128" t="s">
        <v>46</v>
      </c>
      <c r="D30" s="128" t="s">
        <v>2415</v>
      </c>
      <c r="E30" s="136" t="s">
        <v>2413</v>
      </c>
    </row>
    <row r="31" spans="1:5" s="116" customFormat="1" ht="18" customHeight="1" x14ac:dyDescent="0.25">
      <c r="A31" s="153" t="str">
        <f>VLOOKUP(B31,'[1]LISTADO ATM'!$A$2:$C$822,3,0)</f>
        <v>SUR</v>
      </c>
      <c r="B31" s="148">
        <v>751</v>
      </c>
      <c r="C31" s="154" t="str">
        <f>VLOOKUP(B31,'[1]LISTADO ATM'!$A$2:$B$822,2,0)</f>
        <v>ATM Eco Petroleo Camilo</v>
      </c>
      <c r="D31" s="155" t="s">
        <v>2433</v>
      </c>
      <c r="E31" s="143">
        <v>3335968517</v>
      </c>
    </row>
    <row r="32" spans="1:5" s="116" customFormat="1" ht="18" x14ac:dyDescent="0.25">
      <c r="A32" s="153" t="str">
        <f>VLOOKUP(B32,'[1]LISTADO ATM'!$A$2:$C$822,3,0)</f>
        <v>DISTRITO NACIONAL</v>
      </c>
      <c r="B32" s="168">
        <v>407</v>
      </c>
      <c r="C32" s="154" t="str">
        <f>VLOOKUP(B32,'[1]LISTADO ATM'!$A$2:$B$822,2,0)</f>
        <v xml:space="preserve">ATM Multicentro La Sirena Villa Mella </v>
      </c>
      <c r="D32" s="155" t="s">
        <v>2433</v>
      </c>
      <c r="E32" s="143">
        <v>3335969349</v>
      </c>
    </row>
    <row r="33" spans="1:5" s="116" customFormat="1" ht="18.75" customHeight="1" x14ac:dyDescent="0.25">
      <c r="A33" s="142" t="str">
        <f>VLOOKUP(B33,'[1]LISTADO ATM'!$A$2:$C$822,3,0)</f>
        <v>SUR</v>
      </c>
      <c r="B33" s="148">
        <v>103</v>
      </c>
      <c r="C33" s="143" t="str">
        <f>VLOOKUP(B33,'[1]LISTADO ATM'!$A$2:$B$822,2,0)</f>
        <v xml:space="preserve">ATM Oficina Las Matas de Farfán </v>
      </c>
      <c r="D33" s="162" t="s">
        <v>2433</v>
      </c>
      <c r="E33" s="143">
        <v>3335969483</v>
      </c>
    </row>
    <row r="34" spans="1:5" s="116" customFormat="1" ht="18" x14ac:dyDescent="0.25">
      <c r="A34" s="163" t="str">
        <f>VLOOKUP(B34,'[1]LISTADO ATM'!$A$2:$C$822,3,0)</f>
        <v>NORTE</v>
      </c>
      <c r="B34" s="148">
        <v>142</v>
      </c>
      <c r="C34" s="143" t="str">
        <f>VLOOKUP(B34,'[1]LISTADO ATM'!$A$2:$B$822,2,0)</f>
        <v xml:space="preserve">ATM Centro de Caja Galerías Bonao </v>
      </c>
      <c r="D34" s="162" t="s">
        <v>2433</v>
      </c>
      <c r="E34" s="143">
        <v>3335969999</v>
      </c>
    </row>
    <row r="35" spans="1:5" s="116" customFormat="1" ht="18" x14ac:dyDescent="0.25">
      <c r="A35" s="163" t="str">
        <f>VLOOKUP(B35,'[1]LISTADO ATM'!$A$2:$C$822,3,0)</f>
        <v>ESTE</v>
      </c>
      <c r="B35" s="148">
        <v>104</v>
      </c>
      <c r="C35" s="143" t="str">
        <f>VLOOKUP(B35,'[1]LISTADO ATM'!$A$2:$B$822,2,0)</f>
        <v xml:space="preserve">ATM Jumbo Higuey </v>
      </c>
      <c r="D35" s="162" t="s">
        <v>2433</v>
      </c>
      <c r="E35" s="143" t="s">
        <v>2604</v>
      </c>
    </row>
    <row r="36" spans="1:5" s="116" customFormat="1" ht="18" x14ac:dyDescent="0.25">
      <c r="A36" s="163" t="str">
        <f>VLOOKUP(B36,'[1]LISTADO ATM'!$A$2:$C$822,3,0)</f>
        <v>DISTRITO NACIONAL</v>
      </c>
      <c r="B36" s="148">
        <v>563</v>
      </c>
      <c r="C36" s="143" t="str">
        <f>VLOOKUP(B36,'[1]LISTADO ATM'!$A$2:$B$822,2,0)</f>
        <v xml:space="preserve">ATM Base Aérea San Isidro </v>
      </c>
      <c r="D36" s="162" t="s">
        <v>2433</v>
      </c>
      <c r="E36" s="143" t="s">
        <v>2605</v>
      </c>
    </row>
    <row r="37" spans="1:5" s="116" customFormat="1" ht="18" x14ac:dyDescent="0.25">
      <c r="A37" s="163" t="str">
        <f>VLOOKUP(B37,'[1]LISTADO ATM'!$A$2:$C$822,3,0)</f>
        <v>ESTE</v>
      </c>
      <c r="B37" s="148">
        <v>613</v>
      </c>
      <c r="C37" s="143" t="str">
        <f>VLOOKUP(B37,'[1]LISTADO ATM'!$A$2:$B$822,2,0)</f>
        <v xml:space="preserve">ATM Almacenes Zaglul (La Altagracia) </v>
      </c>
      <c r="D37" s="162" t="s">
        <v>2433</v>
      </c>
      <c r="E37" s="143">
        <v>3335970167</v>
      </c>
    </row>
    <row r="38" spans="1:5" s="116" customFormat="1" ht="18.75" customHeight="1" x14ac:dyDescent="0.25">
      <c r="A38" s="163" t="str">
        <f>VLOOKUP(B38,'[1]LISTADO ATM'!$A$2:$C$822,3,0)</f>
        <v>SUR</v>
      </c>
      <c r="B38" s="148">
        <v>615</v>
      </c>
      <c r="C38" s="143" t="str">
        <f>VLOOKUP(B38,'[1]LISTADO ATM'!$A$2:$B$822,2,0)</f>
        <v xml:space="preserve">ATM Estación Sunix Cabral (Barahona) </v>
      </c>
      <c r="D38" s="162" t="s">
        <v>2433</v>
      </c>
      <c r="E38" s="143">
        <v>3335970185</v>
      </c>
    </row>
    <row r="39" spans="1:5" s="116" customFormat="1" ht="18" x14ac:dyDescent="0.25">
      <c r="A39" s="163" t="str">
        <f>VLOOKUP(B39,'[1]LISTADO ATM'!$A$2:$C$822,3,0)</f>
        <v>SUR</v>
      </c>
      <c r="B39" s="148">
        <v>584</v>
      </c>
      <c r="C39" s="143" t="str">
        <f>VLOOKUP(B39,'[1]LISTADO ATM'!$A$2:$B$822,2,0)</f>
        <v xml:space="preserve">ATM Oficina San Cristóbal I </v>
      </c>
      <c r="D39" s="162" t="s">
        <v>2433</v>
      </c>
      <c r="E39" s="143">
        <v>3335970249</v>
      </c>
    </row>
    <row r="40" spans="1:5" s="126" customFormat="1" ht="18.75" customHeight="1" x14ac:dyDescent="0.25">
      <c r="A40" s="163" t="str">
        <f>VLOOKUP(B40,'[1]LISTADO ATM'!$A$2:$C$822,3,0)</f>
        <v>DISTRITO NACIONAL</v>
      </c>
      <c r="B40" s="148">
        <v>363</v>
      </c>
      <c r="C40" s="143" t="str">
        <f>VLOOKUP(B40,'[1]LISTADO ATM'!$A$2:$B$822,2,0)</f>
        <v>ATM S/M Bravo Villa Mella</v>
      </c>
      <c r="D40" s="162" t="s">
        <v>2433</v>
      </c>
      <c r="E40" s="143">
        <v>3335970334</v>
      </c>
    </row>
    <row r="41" spans="1:5" s="126" customFormat="1" ht="18.75" customHeight="1" x14ac:dyDescent="0.25">
      <c r="A41" s="153" t="str">
        <f>VLOOKUP(B41,'[1]LISTADO ATM'!$A$2:$C$822,3,0)</f>
        <v>DISTRITO NACIONAL</v>
      </c>
      <c r="B41" s="168">
        <v>577</v>
      </c>
      <c r="C41" s="154" t="str">
        <f>VLOOKUP(B41,'[1]LISTADO ATM'!$A$2:$B$822,2,0)</f>
        <v xml:space="preserve">ATM Olé Ave. Duarte </v>
      </c>
      <c r="D41" s="155" t="s">
        <v>2433</v>
      </c>
      <c r="E41" s="143" t="s">
        <v>2620</v>
      </c>
    </row>
    <row r="42" spans="1:5" s="126" customFormat="1" ht="18.75" customHeight="1" x14ac:dyDescent="0.25">
      <c r="A42" s="153" t="str">
        <f>VLOOKUP(B42,'[1]LISTADO ATM'!$A$2:$C$822,3,0)</f>
        <v>ESTE</v>
      </c>
      <c r="B42" s="168">
        <v>608</v>
      </c>
      <c r="C42" s="154" t="str">
        <f>VLOOKUP(B42,'[1]LISTADO ATM'!$A$2:$B$822,2,0)</f>
        <v xml:space="preserve">ATM Oficina Jumbo (San Pedro) </v>
      </c>
      <c r="D42" s="155" t="s">
        <v>2433</v>
      </c>
      <c r="E42" s="143">
        <v>3335970585</v>
      </c>
    </row>
    <row r="43" spans="1:5" s="126" customFormat="1" ht="18.75" customHeight="1" x14ac:dyDescent="0.25">
      <c r="A43" s="142" t="str">
        <f>VLOOKUP(B43,'[1]LISTADO ATM'!$A$2:$C$822,3,0)</f>
        <v>DISTRITO NACIONAL</v>
      </c>
      <c r="B43" s="148">
        <v>815</v>
      </c>
      <c r="C43" s="143" t="str">
        <f>VLOOKUP(B43,'[1]LISTADO ATM'!$A$2:$B$822,2,0)</f>
        <v xml:space="preserve">ATM Oficina Atalaya del Mar </v>
      </c>
      <c r="D43" s="162" t="s">
        <v>2433</v>
      </c>
      <c r="E43" s="143">
        <v>3335970596</v>
      </c>
    </row>
    <row r="44" spans="1:5" s="126" customFormat="1" ht="18.75" customHeight="1" x14ac:dyDescent="0.25">
      <c r="A44" s="142" t="str">
        <f>VLOOKUP(B44,'[1]LISTADO ATM'!$A$2:$C$822,3,0)</f>
        <v>DISTRITO NACIONAL</v>
      </c>
      <c r="B44" s="168">
        <v>671</v>
      </c>
      <c r="C44" s="143" t="str">
        <f>VLOOKUP(B44,'[1]LISTADO ATM'!$A$2:$B$822,2,0)</f>
        <v>ATM Ayuntamiento Sto. Dgo. Norte</v>
      </c>
      <c r="D44" s="162" t="s">
        <v>2433</v>
      </c>
      <c r="E44" s="143">
        <v>3335970661</v>
      </c>
    </row>
    <row r="45" spans="1:5" s="126" customFormat="1" ht="18.75" customHeight="1" x14ac:dyDescent="0.25">
      <c r="A45" s="142" t="str">
        <f>VLOOKUP(B45,'[1]LISTADO ATM'!$A$2:$C$822,3,0)</f>
        <v>DISTRITO NACIONAL</v>
      </c>
      <c r="B45" s="168">
        <v>955</v>
      </c>
      <c r="C45" s="143" t="str">
        <f>VLOOKUP(B45,'[1]LISTADO ATM'!$A$2:$B$822,2,0)</f>
        <v xml:space="preserve">ATM Oficina Americana Independencia II </v>
      </c>
      <c r="D45" s="162" t="s">
        <v>2433</v>
      </c>
      <c r="E45" s="143" t="s">
        <v>2621</v>
      </c>
    </row>
    <row r="46" spans="1:5" s="126" customFormat="1" ht="18.75" customHeight="1" x14ac:dyDescent="0.25">
      <c r="A46" s="142" t="str">
        <f>VLOOKUP(B46,'[1]LISTADO ATM'!$A$2:$C$822,3,0)</f>
        <v>NORTE</v>
      </c>
      <c r="B46" s="168">
        <v>778</v>
      </c>
      <c r="C46" s="143" t="str">
        <f>VLOOKUP(B46,'[1]LISTADO ATM'!$A$2:$B$822,2,0)</f>
        <v xml:space="preserve">ATM Oficina Esperanza (Mao) </v>
      </c>
      <c r="D46" s="162" t="s">
        <v>2433</v>
      </c>
      <c r="E46" s="143">
        <v>3335970703</v>
      </c>
    </row>
    <row r="47" spans="1:5" s="126" customFormat="1" ht="18.75" customHeight="1" x14ac:dyDescent="0.25">
      <c r="A47" s="142" t="str">
        <f>VLOOKUP(B47,'[1]LISTADO ATM'!$A$2:$C$822,3,0)</f>
        <v>ESTE</v>
      </c>
      <c r="B47" s="168">
        <v>427</v>
      </c>
      <c r="C47" s="143" t="str">
        <f>VLOOKUP(B47,'[1]LISTADO ATM'!$A$2:$B$822,2,0)</f>
        <v xml:space="preserve">ATM Almacenes Iberia (Hato Mayor) </v>
      </c>
      <c r="D47" s="162" t="s">
        <v>2433</v>
      </c>
      <c r="E47" s="143">
        <v>3335970690</v>
      </c>
    </row>
    <row r="48" spans="1:5" s="116" customFormat="1" ht="18" x14ac:dyDescent="0.25">
      <c r="A48" s="153" t="str">
        <f>VLOOKUP(B48,'[1]LISTADO ATM'!$A$2:$C$822,3,0)</f>
        <v>DISTRITO NACIONAL</v>
      </c>
      <c r="B48" s="215">
        <v>347</v>
      </c>
      <c r="C48" s="154" t="str">
        <f>VLOOKUP(B48,'[1]LISTADO ATM'!$A$2:$B$822,2,0)</f>
        <v>ATM Patio de Colombia</v>
      </c>
      <c r="D48" s="155" t="s">
        <v>2433</v>
      </c>
      <c r="E48" s="143">
        <v>3335970717</v>
      </c>
    </row>
    <row r="49" spans="1:5" s="116" customFormat="1" ht="18" x14ac:dyDescent="0.25">
      <c r="A49" s="153" t="str">
        <f>VLOOKUP(B49,'[1]LISTADO ATM'!$A$2:$C$822,3,0)</f>
        <v>NORTE</v>
      </c>
      <c r="B49" s="148">
        <v>288</v>
      </c>
      <c r="C49" s="154" t="str">
        <f>VLOOKUP(B49,'[1]LISTADO ATM'!$A$2:$B$822,2,0)</f>
        <v xml:space="preserve">ATM Oficina Camino Real II (Puerto Plata) </v>
      </c>
      <c r="D49" s="155" t="s">
        <v>2433</v>
      </c>
      <c r="E49" s="143">
        <v>3335970739</v>
      </c>
    </row>
    <row r="50" spans="1:5" s="116" customFormat="1" ht="18" x14ac:dyDescent="0.25">
      <c r="A50" s="153" t="str">
        <f>VLOOKUP(B50,'[1]LISTADO ATM'!$A$2:$C$822,3,0)</f>
        <v>SUR</v>
      </c>
      <c r="B50" s="148">
        <v>249</v>
      </c>
      <c r="C50" s="154" t="str">
        <f>VLOOKUP(B50,'[1]LISTADO ATM'!$A$2:$B$822,2,0)</f>
        <v xml:space="preserve">ATM Banco Agrícola Neiba </v>
      </c>
      <c r="D50" s="155" t="s">
        <v>2433</v>
      </c>
      <c r="E50" s="143">
        <v>3335970746</v>
      </c>
    </row>
    <row r="51" spans="1:5" s="116" customFormat="1" ht="18" customHeight="1" x14ac:dyDescent="0.25">
      <c r="A51" s="153" t="str">
        <f>VLOOKUP(B51,'[1]LISTADO ATM'!$A$2:$C$822,3,0)</f>
        <v>DISTRITO NACIONAL</v>
      </c>
      <c r="B51" s="148">
        <v>708</v>
      </c>
      <c r="C51" s="154" t="str">
        <f>VLOOKUP(B51,'[1]LISTADO ATM'!$A$2:$B$822,2,0)</f>
        <v xml:space="preserve">ATM El Vestir De Hoy </v>
      </c>
      <c r="D51" s="155" t="s">
        <v>2433</v>
      </c>
      <c r="E51" s="143">
        <v>3335970835</v>
      </c>
    </row>
    <row r="52" spans="1:5" s="116" customFormat="1" ht="18" x14ac:dyDescent="0.25">
      <c r="A52" s="153" t="e">
        <f>VLOOKUP(B52,'[1]LISTADO ATM'!$A$2:$C$822,3,0)</f>
        <v>#N/A</v>
      </c>
      <c r="B52" s="148"/>
      <c r="C52" s="154" t="e">
        <f>VLOOKUP(B52,'[1]LISTADO ATM'!$A$2:$B$822,2,0)</f>
        <v>#N/A</v>
      </c>
      <c r="D52" s="162"/>
      <c r="E52" s="143"/>
    </row>
    <row r="53" spans="1:5" s="116" customFormat="1" ht="18" x14ac:dyDescent="0.25">
      <c r="A53" s="153" t="e">
        <f>VLOOKUP(B53,'[1]LISTADO ATM'!$A$2:$C$822,3,0)</f>
        <v>#N/A</v>
      </c>
      <c r="B53" s="148"/>
      <c r="C53" s="154" t="e">
        <f>VLOOKUP(B53,'[1]LISTADO ATM'!$A$2:$B$822,2,0)</f>
        <v>#N/A</v>
      </c>
      <c r="D53" s="162"/>
      <c r="E53" s="143"/>
    </row>
    <row r="54" spans="1:5" s="126" customFormat="1" ht="18" x14ac:dyDescent="0.25">
      <c r="A54" s="153" t="e">
        <f>VLOOKUP(B54,'[1]LISTADO ATM'!$A$2:$C$822,3,0)</f>
        <v>#N/A</v>
      </c>
      <c r="B54" s="148"/>
      <c r="C54" s="154" t="e">
        <f>VLOOKUP(B54,'[1]LISTADO ATM'!$A$2:$B$822,2,0)</f>
        <v>#N/A</v>
      </c>
      <c r="D54" s="162"/>
      <c r="E54" s="143"/>
    </row>
    <row r="55" spans="1:5" s="126" customFormat="1" ht="18.75" thickBot="1" x14ac:dyDescent="0.3">
      <c r="A55" s="144"/>
      <c r="B55" s="159">
        <f>COUNT(B31:B51)</f>
        <v>21</v>
      </c>
      <c r="C55" s="138"/>
      <c r="D55" s="138"/>
      <c r="E55" s="138"/>
    </row>
    <row r="56" spans="1:5" s="126" customFormat="1" ht="15.75" thickBot="1" x14ac:dyDescent="0.3">
      <c r="B56" s="150"/>
      <c r="E56" s="131"/>
    </row>
    <row r="57" spans="1:5" s="116" customFormat="1" ht="18.75" thickBot="1" x14ac:dyDescent="0.3">
      <c r="A57" s="184" t="s">
        <v>2601</v>
      </c>
      <c r="B57" s="185"/>
      <c r="C57" s="185"/>
      <c r="D57" s="185"/>
      <c r="E57" s="186"/>
    </row>
    <row r="58" spans="1:5" s="116" customFormat="1" ht="18" x14ac:dyDescent="0.25">
      <c r="A58" s="128" t="s">
        <v>15</v>
      </c>
      <c r="B58" s="136" t="s">
        <v>2412</v>
      </c>
      <c r="C58" s="128" t="s">
        <v>46</v>
      </c>
      <c r="D58" s="128" t="s">
        <v>2415</v>
      </c>
      <c r="E58" s="136" t="s">
        <v>2413</v>
      </c>
    </row>
    <row r="59" spans="1:5" s="116" customFormat="1" ht="18" x14ac:dyDescent="0.25">
      <c r="A59" s="142" t="str">
        <f>VLOOKUP(B59,'[1]LISTADO ATM'!$A$2:$C$822,3,0)</f>
        <v>SUR</v>
      </c>
      <c r="B59" s="168">
        <v>825</v>
      </c>
      <c r="C59" s="143" t="str">
        <f>VLOOKUP(B59,'[1]LISTADO ATM'!$A$2:$B$822,2,0)</f>
        <v xml:space="preserve">ATM Estacion Eco Cibeles (Las Matas de Farfán) </v>
      </c>
      <c r="D59" s="142" t="s">
        <v>2475</v>
      </c>
      <c r="E59" s="158">
        <v>3335966112</v>
      </c>
    </row>
    <row r="60" spans="1:5" s="116" customFormat="1" ht="18.75" customHeight="1" x14ac:dyDescent="0.25">
      <c r="A60" s="142" t="str">
        <f>VLOOKUP(B60,'[1]LISTADO ATM'!$A$2:$C$822,3,0)</f>
        <v>SUR</v>
      </c>
      <c r="B60" s="168">
        <v>871</v>
      </c>
      <c r="C60" s="143" t="str">
        <f>VLOOKUP(B60,'[1]LISTADO ATM'!$A$2:$B$822,2,0)</f>
        <v>ATM Plaza Cultural San Juan</v>
      </c>
      <c r="D60" s="142" t="s">
        <v>2475</v>
      </c>
      <c r="E60" s="158">
        <v>3335970684</v>
      </c>
    </row>
    <row r="61" spans="1:5" s="116" customFormat="1" ht="18" x14ac:dyDescent="0.25">
      <c r="A61" s="142" t="str">
        <f>VLOOKUP(B61,'[1]LISTADO ATM'!$A$2:$C$822,3,0)</f>
        <v>DISTRITO NACIONAL</v>
      </c>
      <c r="B61" s="168">
        <v>696</v>
      </c>
      <c r="C61" s="143" t="str">
        <f>VLOOKUP(B61,'[1]LISTADO ATM'!$A$2:$B$822,2,0)</f>
        <v>ATM Olé Jacobo Majluta</v>
      </c>
      <c r="D61" s="142" t="s">
        <v>2475</v>
      </c>
      <c r="E61" s="158">
        <v>3335969332</v>
      </c>
    </row>
    <row r="62" spans="1:5" s="116" customFormat="1" ht="18" x14ac:dyDescent="0.25">
      <c r="A62" s="142" t="str">
        <f>VLOOKUP(B62,'[1]LISTADO ATM'!$A$2:$C$822,3,0)</f>
        <v>NORTE</v>
      </c>
      <c r="B62" s="168">
        <v>395</v>
      </c>
      <c r="C62" s="143" t="str">
        <f>VLOOKUP(B62,'[1]LISTADO ATM'!$A$2:$B$822,2,0)</f>
        <v xml:space="preserve">ATM UNP Sabana Iglesia </v>
      </c>
      <c r="D62" s="142" t="s">
        <v>2475</v>
      </c>
      <c r="E62" s="158">
        <v>3335970682</v>
      </c>
    </row>
    <row r="63" spans="1:5" s="116" customFormat="1" ht="18" x14ac:dyDescent="0.25">
      <c r="A63" s="142" t="str">
        <f>VLOOKUP(B63,'[1]LISTADO ATM'!$A$2:$C$822,3,0)</f>
        <v>DISTRITO NACIONAL</v>
      </c>
      <c r="B63" s="168">
        <v>826</v>
      </c>
      <c r="C63" s="143" t="str">
        <f>VLOOKUP(B63,'[1]LISTADO ATM'!$A$2:$B$822,2,0)</f>
        <v xml:space="preserve">ATM Oficina Diamond Plaza II </v>
      </c>
      <c r="D63" s="142" t="s">
        <v>2475</v>
      </c>
      <c r="E63" s="158">
        <v>3335970599</v>
      </c>
    </row>
    <row r="64" spans="1:5" s="116" customFormat="1" ht="18" x14ac:dyDescent="0.25">
      <c r="A64" s="142" t="str">
        <f>VLOOKUP(B64,'[1]LISTADO ATM'!$A$2:$C$822,3,0)</f>
        <v>DISTRITO NACIONAL</v>
      </c>
      <c r="B64" s="168">
        <v>932</v>
      </c>
      <c r="C64" s="143" t="str">
        <f>VLOOKUP(B64,'[1]LISTADO ATM'!$A$2:$B$822,2,0)</f>
        <v xml:space="preserve">ATM Banco Agrícola </v>
      </c>
      <c r="D64" s="142" t="s">
        <v>2475</v>
      </c>
      <c r="E64" s="158" t="s">
        <v>2622</v>
      </c>
    </row>
    <row r="65" spans="1:5" ht="18" x14ac:dyDescent="0.25">
      <c r="A65" s="142" t="str">
        <f>VLOOKUP(B65,'[1]LISTADO ATM'!$A$2:$C$822,3,0)</f>
        <v>DISTRITO NACIONAL</v>
      </c>
      <c r="B65" s="168">
        <v>31</v>
      </c>
      <c r="C65" s="143" t="str">
        <f>VLOOKUP(B65,'[1]LISTADO ATM'!$A$2:$B$822,2,0)</f>
        <v xml:space="preserve">ATM Oficina San Martín I </v>
      </c>
      <c r="D65" s="142" t="s">
        <v>2475</v>
      </c>
      <c r="E65" s="158">
        <v>3335970561</v>
      </c>
    </row>
    <row r="66" spans="1:5" s="109" customFormat="1" ht="18.75" customHeight="1" x14ac:dyDescent="0.25">
      <c r="A66" s="142" t="str">
        <f>VLOOKUP(B66,'[1]LISTADO ATM'!$A$2:$C$822,3,0)</f>
        <v>DISTRITO NACIONAL</v>
      </c>
      <c r="B66" s="168">
        <v>678</v>
      </c>
      <c r="C66" s="143" t="str">
        <f>VLOOKUP(B66,'[1]LISTADO ATM'!$A$2:$B$822,2,0)</f>
        <v>ATM Eco Petroleo San Isidro</v>
      </c>
      <c r="D66" s="142" t="s">
        <v>2475</v>
      </c>
      <c r="E66" s="158">
        <v>3335970688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570</v>
      </c>
      <c r="C67" s="143" t="str">
        <f>VLOOKUP(B67,'[1]LISTADO ATM'!$A$2:$B$822,2,0)</f>
        <v xml:space="preserve">ATM S/M Liverpool Villa Mella </v>
      </c>
      <c r="D67" s="142" t="s">
        <v>2475</v>
      </c>
      <c r="E67" s="158" t="s">
        <v>2623</v>
      </c>
    </row>
    <row r="68" spans="1:5" ht="18.75" customHeight="1" x14ac:dyDescent="0.25">
      <c r="A68" s="142" t="str">
        <f>VLOOKUP(B68,'[1]LISTADO ATM'!$A$2:$C$822,3,0)</f>
        <v>DISTRITO NACIONAL</v>
      </c>
      <c r="B68" s="168">
        <v>753</v>
      </c>
      <c r="C68" s="143" t="str">
        <f>VLOOKUP(B68,'[1]LISTADO ATM'!$A$2:$B$822,2,0)</f>
        <v xml:space="preserve">ATM S/M Nacional Tiradentes </v>
      </c>
      <c r="D68" s="142" t="s">
        <v>2475</v>
      </c>
      <c r="E68" s="158">
        <v>3335970695</v>
      </c>
    </row>
    <row r="69" spans="1:5" ht="18" x14ac:dyDescent="0.25">
      <c r="A69" s="142" t="str">
        <f>VLOOKUP(B69,'[1]LISTADO ATM'!$A$2:$C$822,3,0)</f>
        <v>NORTE</v>
      </c>
      <c r="B69" s="168">
        <v>754</v>
      </c>
      <c r="C69" s="143" t="str">
        <f>VLOOKUP(B69,'[1]LISTADO ATM'!$A$2:$B$822,2,0)</f>
        <v xml:space="preserve">ATM Autobanco Oficina Licey al Medio </v>
      </c>
      <c r="D69" s="142" t="s">
        <v>2475</v>
      </c>
      <c r="E69" s="158">
        <v>3335970697</v>
      </c>
    </row>
    <row r="70" spans="1:5" ht="18.75" customHeight="1" x14ac:dyDescent="0.25">
      <c r="A70" s="142"/>
      <c r="B70" s="168"/>
      <c r="C70" s="143"/>
      <c r="D70" s="164"/>
      <c r="E70" s="158"/>
    </row>
    <row r="71" spans="1:5" ht="18" x14ac:dyDescent="0.25">
      <c r="A71" s="142"/>
      <c r="B71" s="168"/>
      <c r="C71" s="143"/>
      <c r="D71" s="164"/>
      <c r="E71" s="158"/>
    </row>
    <row r="72" spans="1:5" ht="18.75" customHeight="1" x14ac:dyDescent="0.25">
      <c r="A72" s="142"/>
      <c r="B72" s="168"/>
      <c r="C72" s="143"/>
      <c r="D72" s="164"/>
      <c r="E72" s="158"/>
    </row>
    <row r="73" spans="1:5" ht="18" x14ac:dyDescent="0.25">
      <c r="A73" s="142"/>
      <c r="B73" s="168"/>
      <c r="C73" s="143"/>
      <c r="D73" s="164"/>
      <c r="E73" s="158"/>
    </row>
    <row r="74" spans="1:5" ht="18" x14ac:dyDescent="0.25">
      <c r="A74" s="142"/>
      <c r="B74" s="168"/>
      <c r="C74" s="143"/>
      <c r="D74" s="164"/>
      <c r="E74" s="158"/>
    </row>
    <row r="75" spans="1:5" ht="18.75" thickBot="1" x14ac:dyDescent="0.3">
      <c r="A75" s="144" t="s">
        <v>2468</v>
      </c>
      <c r="B75" s="159">
        <f>COUNT(B59:B70)</f>
        <v>11</v>
      </c>
      <c r="C75" s="138"/>
      <c r="D75" s="138"/>
      <c r="E75" s="138"/>
    </row>
    <row r="76" spans="1:5" ht="18.75" customHeight="1" thickBot="1" x14ac:dyDescent="0.3">
      <c r="A76" s="126"/>
      <c r="B76" s="150"/>
      <c r="C76" s="126"/>
      <c r="D76" s="126"/>
      <c r="E76" s="131"/>
    </row>
    <row r="77" spans="1:5" ht="18" customHeight="1" x14ac:dyDescent="0.25">
      <c r="A77" s="187" t="s">
        <v>2598</v>
      </c>
      <c r="B77" s="188"/>
      <c r="C77" s="188"/>
      <c r="D77" s="188"/>
      <c r="E77" s="189"/>
    </row>
    <row r="78" spans="1:5" s="116" customFormat="1" ht="18" x14ac:dyDescent="0.25">
      <c r="A78" s="128" t="s">
        <v>15</v>
      </c>
      <c r="B78" s="136" t="s">
        <v>2412</v>
      </c>
      <c r="C78" s="130" t="s">
        <v>46</v>
      </c>
      <c r="D78" s="140" t="s">
        <v>2415</v>
      </c>
      <c r="E78" s="136" t="s">
        <v>2413</v>
      </c>
    </row>
    <row r="79" spans="1:5" s="116" customFormat="1" ht="18.75" customHeight="1" x14ac:dyDescent="0.25">
      <c r="A79" s="141" t="str">
        <f>VLOOKUP(B79,'[1]LISTADO ATM'!$A$2:$C$822,3,0)</f>
        <v>ESTE</v>
      </c>
      <c r="B79" s="168">
        <v>330</v>
      </c>
      <c r="C79" s="143" t="str">
        <f>VLOOKUP(B79,'[1]LISTADO ATM'!$A$2:$B$822,2,0)</f>
        <v xml:space="preserve">ATM Oficina Boulevard (Higuey) </v>
      </c>
      <c r="D79" s="165" t="s">
        <v>2603</v>
      </c>
      <c r="E79" s="158" t="s">
        <v>2606</v>
      </c>
    </row>
    <row r="80" spans="1:5" s="116" customFormat="1" ht="18" x14ac:dyDescent="0.25">
      <c r="A80" s="141" t="str">
        <f>VLOOKUP(B80,'[1]LISTADO ATM'!$A$2:$C$822,3,0)</f>
        <v>SUR</v>
      </c>
      <c r="B80" s="168">
        <v>880</v>
      </c>
      <c r="C80" s="143" t="str">
        <f>VLOOKUP(B80,'[1]LISTADO ATM'!$A$2:$B$822,2,0)</f>
        <v xml:space="preserve">ATM Autoservicio Barahona II </v>
      </c>
      <c r="D80" s="165" t="s">
        <v>2603</v>
      </c>
      <c r="E80" s="158">
        <v>3335970655</v>
      </c>
    </row>
    <row r="81" spans="1:5" ht="18" x14ac:dyDescent="0.25">
      <c r="A81" s="141" t="str">
        <f>VLOOKUP(B81,'[1]LISTADO ATM'!$A$2:$C$822,3,0)</f>
        <v>ESTE</v>
      </c>
      <c r="B81" s="168">
        <v>117</v>
      </c>
      <c r="C81" s="143" t="str">
        <f>VLOOKUP(B81,'[1]LISTADO ATM'!$A$2:$B$822,2,0)</f>
        <v xml:space="preserve">ATM Oficina El Seybo </v>
      </c>
      <c r="D81" s="165" t="s">
        <v>2603</v>
      </c>
      <c r="E81" s="158" t="s">
        <v>2624</v>
      </c>
    </row>
    <row r="82" spans="1:5" ht="18" x14ac:dyDescent="0.25">
      <c r="A82" s="141" t="str">
        <f>VLOOKUP(B82,'[1]LISTADO ATM'!$A$2:$C$822,3,0)</f>
        <v>SUR</v>
      </c>
      <c r="B82" s="168">
        <v>48</v>
      </c>
      <c r="C82" s="143" t="str">
        <f>VLOOKUP(B82,'[1]LISTADO ATM'!$A$2:$B$822,2,0)</f>
        <v xml:space="preserve">ATM Autoservicio Neiba I </v>
      </c>
      <c r="D82" s="165" t="s">
        <v>2603</v>
      </c>
      <c r="E82" s="158">
        <v>3335970689</v>
      </c>
    </row>
    <row r="83" spans="1:5" ht="18" customHeight="1" x14ac:dyDescent="0.25">
      <c r="A83" s="141" t="str">
        <f>VLOOKUP(B83,'[1]LISTADO ATM'!$A$2:$C$822,3,0)</f>
        <v>DISTRITO NACIONAL</v>
      </c>
      <c r="B83" s="148">
        <v>113</v>
      </c>
      <c r="C83" s="143" t="str">
        <f>VLOOKUP(B83,'[1]LISTADO ATM'!$A$2:$B$822,2,0)</f>
        <v xml:space="preserve">ATM Autoservicio Atalaya del Mar </v>
      </c>
      <c r="D83" s="148" t="s">
        <v>2556</v>
      </c>
      <c r="E83" s="158">
        <v>3335969353</v>
      </c>
    </row>
    <row r="84" spans="1:5" ht="18" x14ac:dyDescent="0.25">
      <c r="A84" s="141" t="str">
        <f>VLOOKUP(B84,'[1]LISTADO ATM'!$A$2:$C$822,3,0)</f>
        <v>DISTRITO NACIONAL</v>
      </c>
      <c r="B84" s="168">
        <v>32</v>
      </c>
      <c r="C84" s="143" t="str">
        <f>VLOOKUP(B84,'[1]LISTADO ATM'!$A$2:$B$822,2,0)</f>
        <v xml:space="preserve">ATM Oficina San Martín II </v>
      </c>
      <c r="D84" s="148" t="s">
        <v>2556</v>
      </c>
      <c r="E84" s="158">
        <v>3335970509</v>
      </c>
    </row>
    <row r="85" spans="1:5" ht="18" x14ac:dyDescent="0.25">
      <c r="A85" s="141" t="str">
        <f>VLOOKUP(B85,'[1]LISTADO ATM'!$A$2:$C$822,3,0)</f>
        <v>DISTRITO NACIONAL</v>
      </c>
      <c r="B85" s="168">
        <v>628</v>
      </c>
      <c r="C85" s="143" t="str">
        <f>VLOOKUP(B85,'[1]LISTADO ATM'!$A$2:$B$822,2,0)</f>
        <v xml:space="preserve">ATM Autobanco San Isidro </v>
      </c>
      <c r="D85" s="148" t="s">
        <v>2556</v>
      </c>
      <c r="E85" s="158">
        <v>3335970520</v>
      </c>
    </row>
    <row r="86" spans="1:5" ht="18.75" customHeight="1" x14ac:dyDescent="0.25">
      <c r="A86" s="141" t="str">
        <f>VLOOKUP(B86,'[1]LISTADO ATM'!$A$2:$C$822,3,0)</f>
        <v>NORTE</v>
      </c>
      <c r="B86" s="168">
        <v>388</v>
      </c>
      <c r="C86" s="143" t="str">
        <f>VLOOKUP(B86,'[1]LISTADO ATM'!$A$2:$B$822,2,0)</f>
        <v xml:space="preserve">ATM Multicentro La Sirena Puerto Plata </v>
      </c>
      <c r="D86" s="148" t="s">
        <v>2556</v>
      </c>
      <c r="E86" s="158">
        <v>3335970670</v>
      </c>
    </row>
    <row r="87" spans="1:5" ht="18" x14ac:dyDescent="0.25">
      <c r="A87" s="141" t="str">
        <f>VLOOKUP(B87,'[1]LISTADO ATM'!$A$2:$C$822,3,0)</f>
        <v>DISTRITO NACIONAL</v>
      </c>
      <c r="B87" s="168">
        <v>70</v>
      </c>
      <c r="C87" s="143" t="str">
        <f>VLOOKUP(B87,'[1]LISTADO ATM'!$A$2:$B$822,2,0)</f>
        <v xml:space="preserve">ATM Autoservicio Plaza Lama Zona Oriental </v>
      </c>
      <c r="D87" s="148" t="s">
        <v>2556</v>
      </c>
      <c r="E87" s="158">
        <v>3335970657</v>
      </c>
    </row>
    <row r="88" spans="1:5" ht="18" x14ac:dyDescent="0.25">
      <c r="A88" s="141" t="str">
        <f>VLOOKUP(B88,'[1]LISTADO ATM'!$A$2:$C$822,3,0)</f>
        <v>NORTE</v>
      </c>
      <c r="B88" s="168">
        <v>333</v>
      </c>
      <c r="C88" s="143" t="str">
        <f>VLOOKUP(B88,'[1]LISTADO ATM'!$A$2:$B$822,2,0)</f>
        <v>ATM Oficina Turey Maimón</v>
      </c>
      <c r="D88" s="148" t="s">
        <v>2556</v>
      </c>
      <c r="E88" s="158">
        <v>3335970718</v>
      </c>
    </row>
    <row r="89" spans="1:5" ht="18.75" customHeight="1" x14ac:dyDescent="0.25">
      <c r="A89" s="142"/>
      <c r="B89" s="168"/>
      <c r="C89" s="158"/>
      <c r="D89" s="216"/>
      <c r="E89" s="158"/>
    </row>
    <row r="90" spans="1:5" ht="18.75" customHeight="1" x14ac:dyDescent="0.25">
      <c r="A90" s="142"/>
      <c r="B90" s="168"/>
      <c r="C90" s="158"/>
      <c r="D90" s="216"/>
      <c r="E90" s="158"/>
    </row>
    <row r="91" spans="1:5" ht="18" x14ac:dyDescent="0.25">
      <c r="A91" s="142"/>
      <c r="B91" s="168"/>
      <c r="C91" s="158"/>
      <c r="D91" s="216"/>
      <c r="E91" s="158"/>
    </row>
    <row r="92" spans="1:5" ht="18.75" customHeight="1" x14ac:dyDescent="0.25">
      <c r="A92" s="142"/>
      <c r="B92" s="168"/>
      <c r="C92" s="158"/>
      <c r="D92" s="216"/>
      <c r="E92" s="158"/>
    </row>
    <row r="93" spans="1:5" ht="18.75" customHeight="1" thickBot="1" x14ac:dyDescent="0.3">
      <c r="A93" s="144" t="s">
        <v>2468</v>
      </c>
      <c r="B93" s="159">
        <f>COUNT(B79:B88)</f>
        <v>10</v>
      </c>
      <c r="C93" s="138"/>
      <c r="D93" s="138"/>
      <c r="E93" s="138"/>
    </row>
    <row r="94" spans="1:5" ht="15.75" thickBot="1" x14ac:dyDescent="0.3">
      <c r="A94" s="126"/>
      <c r="B94" s="150"/>
      <c r="C94" s="126"/>
      <c r="D94" s="126"/>
      <c r="E94" s="131"/>
    </row>
    <row r="95" spans="1:5" ht="18" customHeight="1" thickBot="1" x14ac:dyDescent="0.3">
      <c r="A95" s="198" t="s">
        <v>2470</v>
      </c>
      <c r="B95" s="199"/>
      <c r="C95" s="126" t="s">
        <v>2409</v>
      </c>
      <c r="D95" s="131"/>
      <c r="E95" s="131"/>
    </row>
    <row r="96" spans="1:5" ht="18.75" thickBot="1" x14ac:dyDescent="0.3">
      <c r="A96" s="145">
        <f>+B55+B75+B93</f>
        <v>42</v>
      </c>
      <c r="B96" s="151"/>
      <c r="C96" s="126"/>
      <c r="D96" s="126"/>
      <c r="E96" s="126"/>
    </row>
    <row r="97" spans="1:5" ht="15.75" thickBot="1" x14ac:dyDescent="0.3">
      <c r="A97" s="126"/>
      <c r="B97" s="150"/>
      <c r="C97" s="126"/>
      <c r="D97" s="126"/>
      <c r="E97" s="131"/>
    </row>
    <row r="98" spans="1:5" ht="18.75" customHeight="1" thickBot="1" x14ac:dyDescent="0.3">
      <c r="A98" s="184" t="s">
        <v>2471</v>
      </c>
      <c r="B98" s="185"/>
      <c r="C98" s="185"/>
      <c r="D98" s="185"/>
      <c r="E98" s="186"/>
    </row>
    <row r="99" spans="1:5" ht="18.75" customHeight="1" x14ac:dyDescent="0.25">
      <c r="A99" s="132" t="s">
        <v>15</v>
      </c>
      <c r="B99" s="136" t="s">
        <v>2412</v>
      </c>
      <c r="C99" s="130" t="s">
        <v>46</v>
      </c>
      <c r="D99" s="200" t="s">
        <v>2415</v>
      </c>
      <c r="E99" s="201"/>
    </row>
    <row r="100" spans="1:5" ht="18" x14ac:dyDescent="0.25">
      <c r="A100" s="153" t="str">
        <f>VLOOKUP(B100,'[1]LISTADO ATM'!$A$2:$C$822,3,0)</f>
        <v>DISTRITO NACIONAL</v>
      </c>
      <c r="B100" s="168">
        <v>449</v>
      </c>
      <c r="C100" s="142" t="str">
        <f>VLOOKUP(B100,'[1]LISTADO ATM'!$A$2:$B$822,2,0)</f>
        <v>ATM Autobanco Lope de Vega II</v>
      </c>
      <c r="D100" s="202" t="s">
        <v>2596</v>
      </c>
      <c r="E100" s="203"/>
    </row>
    <row r="101" spans="1:5" ht="18" x14ac:dyDescent="0.25">
      <c r="A101" s="142" t="str">
        <f>VLOOKUP(B101,'[1]LISTADO ATM'!$A$2:$C$822,3,0)</f>
        <v>NORTE</v>
      </c>
      <c r="B101" s="168">
        <v>140</v>
      </c>
      <c r="C101" s="142" t="str">
        <f>VLOOKUP(B101,'[1]LISTADO ATM'!$A$2:$B$822,2,0)</f>
        <v>ATM Hospital San Vicente de Paul (SFM.)</v>
      </c>
      <c r="D101" s="204" t="s">
        <v>2578</v>
      </c>
      <c r="E101" s="204"/>
    </row>
    <row r="102" spans="1:5" ht="18.75" customHeight="1" x14ac:dyDescent="0.25">
      <c r="A102" s="142" t="str">
        <f>VLOOKUP(B102,'[1]LISTADO ATM'!$A$2:$C$822,3,0)</f>
        <v>SUR</v>
      </c>
      <c r="B102" s="168">
        <v>6</v>
      </c>
      <c r="C102" s="142" t="str">
        <f>VLOOKUP(B102,'[1]LISTADO ATM'!$A$2:$B$822,2,0)</f>
        <v xml:space="preserve">ATM Plaza WAO San Juan </v>
      </c>
      <c r="D102" s="202" t="s">
        <v>2596</v>
      </c>
      <c r="E102" s="203"/>
    </row>
    <row r="103" spans="1:5" ht="18" x14ac:dyDescent="0.25">
      <c r="A103" s="142" t="str">
        <f>VLOOKUP(B103,'[1]LISTADO ATM'!$A$2:$C$822,3,0)</f>
        <v>DISTRITO NACIONAL</v>
      </c>
      <c r="B103" s="168">
        <v>24</v>
      </c>
      <c r="C103" s="142" t="str">
        <f>VLOOKUP(B103,'[1]LISTADO ATM'!$A$2:$B$822,2,0)</f>
        <v xml:space="preserve">ATM Oficina Eusebio Manzueta </v>
      </c>
      <c r="D103" s="204" t="s">
        <v>2578</v>
      </c>
      <c r="E103" s="204"/>
    </row>
    <row r="104" spans="1:5" ht="18" x14ac:dyDescent="0.25">
      <c r="A104" s="142" t="str">
        <f>VLOOKUP(B104,'[1]LISTADO ATM'!$A$2:$C$822,3,0)</f>
        <v>ESTE</v>
      </c>
      <c r="B104" s="168">
        <v>114</v>
      </c>
      <c r="C104" s="142" t="str">
        <f>VLOOKUP(B104,'[1]LISTADO ATM'!$A$2:$B$822,2,0)</f>
        <v xml:space="preserve">ATM Oficina Hato Mayor </v>
      </c>
      <c r="D104" s="204" t="s">
        <v>2578</v>
      </c>
      <c r="E104" s="204"/>
    </row>
    <row r="105" spans="1:5" ht="18.75" customHeight="1" x14ac:dyDescent="0.25">
      <c r="A105" s="142" t="str">
        <f>VLOOKUP(B105,'[1]LISTADO ATM'!$A$2:$C$822,3,0)</f>
        <v>NORTE</v>
      </c>
      <c r="B105" s="168">
        <v>266</v>
      </c>
      <c r="C105" s="142" t="str">
        <f>VLOOKUP(B105,'[1]LISTADO ATM'!$A$2:$B$822,2,0)</f>
        <v xml:space="preserve">ATM Oficina Villa Francisca </v>
      </c>
      <c r="D105" s="202" t="s">
        <v>2596</v>
      </c>
      <c r="E105" s="203"/>
    </row>
    <row r="106" spans="1:5" ht="18" x14ac:dyDescent="0.25">
      <c r="A106" s="142" t="str">
        <f>VLOOKUP(B106,'[1]LISTADO ATM'!$A$2:$C$822,3,0)</f>
        <v>DISTRITO NACIONAL</v>
      </c>
      <c r="B106" s="168">
        <v>438</v>
      </c>
      <c r="C106" s="142" t="str">
        <f>VLOOKUP(B106,'[1]LISTADO ATM'!$A$2:$B$822,2,0)</f>
        <v xml:space="preserve">ATM Autobanco Torre IV </v>
      </c>
      <c r="D106" s="202" t="s">
        <v>2596</v>
      </c>
      <c r="E106" s="203"/>
    </row>
    <row r="107" spans="1:5" ht="18" x14ac:dyDescent="0.25">
      <c r="A107" s="142" t="str">
        <f>VLOOKUP(B107,'[1]LISTADO ATM'!$A$2:$C$822,3,0)</f>
        <v>NORTE</v>
      </c>
      <c r="B107" s="168">
        <v>532</v>
      </c>
      <c r="C107" s="142" t="str">
        <f>VLOOKUP(B107,'[1]LISTADO ATM'!$A$2:$B$822,2,0)</f>
        <v xml:space="preserve">ATM UNP Guanábano (Moca) </v>
      </c>
      <c r="D107" s="204" t="s">
        <v>2578</v>
      </c>
      <c r="E107" s="204"/>
    </row>
    <row r="108" spans="1:5" ht="18" x14ac:dyDescent="0.25">
      <c r="A108" s="142" t="str">
        <f>VLOOKUP(B108,'[1]LISTADO ATM'!$A$2:$C$822,3,0)</f>
        <v>NORTE</v>
      </c>
      <c r="B108" s="168">
        <v>869</v>
      </c>
      <c r="C108" s="142" t="str">
        <f>VLOOKUP(B108,'[1]LISTADO ATM'!$A$2:$B$822,2,0)</f>
        <v xml:space="preserve">ATM Estación Isla La Cueva (Cotuí) </v>
      </c>
      <c r="D108" s="202" t="s">
        <v>2596</v>
      </c>
      <c r="E108" s="203"/>
    </row>
    <row r="109" spans="1:5" ht="18" x14ac:dyDescent="0.25">
      <c r="A109" s="142" t="str">
        <f>VLOOKUP(B109,'[1]LISTADO ATM'!$A$2:$C$822,3,0)</f>
        <v>DISTRITO NACIONAL</v>
      </c>
      <c r="B109" s="168">
        <v>974</v>
      </c>
      <c r="C109" s="142" t="str">
        <f>VLOOKUP(B109,'[1]LISTADO ATM'!$A$2:$B$822,2,0)</f>
        <v xml:space="preserve">ATM S/M Nacional Ave. Lope de Vega </v>
      </c>
      <c r="D109" s="204" t="s">
        <v>2578</v>
      </c>
      <c r="E109" s="204"/>
    </row>
    <row r="110" spans="1:5" ht="18" customHeight="1" x14ac:dyDescent="0.25">
      <c r="A110" s="142" t="str">
        <f>VLOOKUP(B110,'[1]LISTADO ATM'!$A$2:$C$822,3,0)</f>
        <v>DISTRITO NACIONAL</v>
      </c>
      <c r="B110" s="168">
        <v>821</v>
      </c>
      <c r="C110" s="142" t="str">
        <f>VLOOKUP(B110,'[1]LISTADO ATM'!$A$2:$B$822,2,0)</f>
        <v xml:space="preserve">ATM S/M Bravo Churchill </v>
      </c>
      <c r="D110" s="202" t="s">
        <v>2596</v>
      </c>
      <c r="E110" s="203"/>
    </row>
    <row r="111" spans="1:5" ht="18" x14ac:dyDescent="0.25">
      <c r="A111" s="142" t="str">
        <f>VLOOKUP(B111,'[1]LISTADO ATM'!$A$2:$C$822,3,0)</f>
        <v>SUR</v>
      </c>
      <c r="B111" s="168">
        <v>5</v>
      </c>
      <c r="C111" s="142" t="str">
        <f>VLOOKUP(B111,'[1]LISTADO ATM'!$A$2:$B$822,2,0)</f>
        <v>ATM Oficina Autoservicio Villa Ofelia (San Juan)</v>
      </c>
      <c r="D111" s="204" t="s">
        <v>2578</v>
      </c>
      <c r="E111" s="204"/>
    </row>
    <row r="112" spans="1:5" ht="18" x14ac:dyDescent="0.25">
      <c r="A112" s="142" t="str">
        <f>VLOOKUP(B112,'[1]LISTADO ATM'!$A$2:$C$822,3,0)</f>
        <v>NORTE</v>
      </c>
      <c r="B112" s="168">
        <v>92</v>
      </c>
      <c r="C112" s="142" t="str">
        <f>VLOOKUP(B112,'[1]LISTADO ATM'!$A$2:$B$822,2,0)</f>
        <v xml:space="preserve">ATM Oficina Salcedo </v>
      </c>
      <c r="D112" s="204" t="s">
        <v>2578</v>
      </c>
      <c r="E112" s="204"/>
    </row>
    <row r="113" spans="1:5" ht="18" x14ac:dyDescent="0.25">
      <c r="A113" s="142" t="str">
        <f>VLOOKUP(B113,'[1]LISTADO ATM'!$A$2:$C$822,3,0)</f>
        <v>ESTE</v>
      </c>
      <c r="B113" s="168">
        <v>219</v>
      </c>
      <c r="C113" s="142" t="str">
        <f>VLOOKUP(B113,'[1]LISTADO ATM'!$A$2:$B$822,2,0)</f>
        <v xml:space="preserve">ATM Oficina La Altagracia (Higuey) </v>
      </c>
      <c r="D113" s="204" t="s">
        <v>2578</v>
      </c>
      <c r="E113" s="204"/>
    </row>
    <row r="114" spans="1:5" ht="18" x14ac:dyDescent="0.25">
      <c r="A114" s="142" t="str">
        <f>VLOOKUP(B114,'[1]LISTADO ATM'!$A$2:$C$822,3,0)</f>
        <v>SUR</v>
      </c>
      <c r="B114" s="168">
        <v>252</v>
      </c>
      <c r="C114" s="142" t="str">
        <f>VLOOKUP(B114,'[1]LISTADO ATM'!$A$2:$B$822,2,0)</f>
        <v xml:space="preserve">ATM Banco Agrícola (Barahona) </v>
      </c>
      <c r="D114" s="204" t="s">
        <v>2578</v>
      </c>
      <c r="E114" s="204"/>
    </row>
    <row r="115" spans="1:5" ht="18" x14ac:dyDescent="0.25">
      <c r="A115" s="142" t="str">
        <f>VLOOKUP(B115,'[1]LISTADO ATM'!$A$2:$C$822,3,0)</f>
        <v>NORTE</v>
      </c>
      <c r="B115" s="168">
        <v>990</v>
      </c>
      <c r="C115" s="142" t="str">
        <f>VLOOKUP(B115,'[1]LISTADO ATM'!$A$2:$B$822,2,0)</f>
        <v xml:space="preserve">ATM Autoservicio Bonao II </v>
      </c>
      <c r="D115" s="204" t="s">
        <v>2578</v>
      </c>
      <c r="E115" s="204"/>
    </row>
    <row r="116" spans="1:5" ht="18" x14ac:dyDescent="0.25">
      <c r="A116" s="142" t="str">
        <f>VLOOKUP(B116,'[1]LISTADO ATM'!$A$2:$C$822,3,0)</f>
        <v>DISTRITO NACIONAL</v>
      </c>
      <c r="B116" s="168">
        <v>165</v>
      </c>
      <c r="C116" s="142" t="str">
        <f>VLOOKUP(B116,'[1]LISTADO ATM'!$A$2:$B$822,2,0)</f>
        <v>ATM Autoservicio Megacentro</v>
      </c>
      <c r="D116" s="217"/>
      <c r="E116" s="218"/>
    </row>
    <row r="117" spans="1:5" ht="18" x14ac:dyDescent="0.25">
      <c r="A117" s="142" t="str">
        <f>VLOOKUP(B117,'[1]LISTADO ATM'!$A$2:$C$822,3,0)</f>
        <v>ESTE</v>
      </c>
      <c r="B117" s="168">
        <v>211</v>
      </c>
      <c r="C117" s="142" t="str">
        <f>VLOOKUP(B117,'[1]LISTADO ATM'!$A$2:$B$822,2,0)</f>
        <v xml:space="preserve">ATM Oficina La Romana I </v>
      </c>
      <c r="D117" s="217"/>
      <c r="E117" s="218"/>
    </row>
    <row r="118" spans="1:5" ht="18" x14ac:dyDescent="0.25">
      <c r="A118" s="142" t="str">
        <f>VLOOKUP(B118,'[1]LISTADO ATM'!$A$2:$C$822,3,0)</f>
        <v>DISTRITO NACIONAL</v>
      </c>
      <c r="B118" s="168">
        <v>416</v>
      </c>
      <c r="C118" s="142" t="str">
        <f>VLOOKUP(B118,'[1]LISTADO ATM'!$A$2:$B$822,2,0)</f>
        <v xml:space="preserve">ATM Autobanco San Martín II </v>
      </c>
      <c r="D118" s="217"/>
      <c r="E118" s="218"/>
    </row>
    <row r="119" spans="1:5" ht="18" x14ac:dyDescent="0.25">
      <c r="A119" s="142" t="str">
        <f>VLOOKUP(B119,'[1]LISTADO ATM'!$A$2:$C$822,3,0)</f>
        <v>DISTRITO NACIONAL</v>
      </c>
      <c r="B119" s="168">
        <v>516</v>
      </c>
      <c r="C119" s="142" t="str">
        <f>VLOOKUP(B119,'[1]LISTADO ATM'!$A$2:$B$822,2,0)</f>
        <v xml:space="preserve">ATM Oficina Gascue </v>
      </c>
      <c r="D119" s="217"/>
      <c r="E119" s="218"/>
    </row>
    <row r="120" spans="1:5" ht="18" x14ac:dyDescent="0.25">
      <c r="A120" s="142" t="str">
        <f>VLOOKUP(B120,'[1]LISTADO ATM'!$A$2:$C$822,3,0)</f>
        <v>NORTE</v>
      </c>
      <c r="B120" s="168">
        <v>851</v>
      </c>
      <c r="C120" s="142" t="str">
        <f>VLOOKUP(B120,'[1]LISTADO ATM'!$A$2:$B$822,2,0)</f>
        <v xml:space="preserve">ATM Hospital Vinicio Calventi </v>
      </c>
      <c r="D120" s="217"/>
      <c r="E120" s="218"/>
    </row>
    <row r="121" spans="1:5" ht="18" x14ac:dyDescent="0.25">
      <c r="A121" s="142" t="str">
        <f>VLOOKUP(B121,'[1]LISTADO ATM'!$A$2:$C$822,3,0)</f>
        <v>DISTRITO NACIONAL</v>
      </c>
      <c r="B121" s="168">
        <v>908</v>
      </c>
      <c r="C121" s="142" t="str">
        <f>VLOOKUP(B121,'[1]LISTADO ATM'!$A$2:$B$822,2,0)</f>
        <v xml:space="preserve">ATM Oficina Plaza Botánika </v>
      </c>
      <c r="D121" s="217"/>
      <c r="E121" s="218"/>
    </row>
    <row r="122" spans="1:5" ht="18" x14ac:dyDescent="0.25">
      <c r="A122" s="142" t="e">
        <f>VLOOKUP(B122,'[1]LISTADO ATM'!$A$2:$C$822,3,0)</f>
        <v>#N/A</v>
      </c>
      <c r="B122" s="168"/>
      <c r="C122" s="142" t="e">
        <f>VLOOKUP(B122,'[1]LISTADO ATM'!$A$2:$B$822,2,0)</f>
        <v>#N/A</v>
      </c>
      <c r="D122" s="217"/>
      <c r="E122" s="218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217"/>
      <c r="E123" s="218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217"/>
      <c r="E124" s="218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217"/>
      <c r="E125" s="218"/>
    </row>
    <row r="126" spans="1:5" ht="18.75" thickBot="1" x14ac:dyDescent="0.3">
      <c r="A126" s="144" t="s">
        <v>2468</v>
      </c>
      <c r="B126" s="159">
        <f>COUNT(B100:B121)</f>
        <v>22</v>
      </c>
      <c r="C126" s="156"/>
      <c r="D126" s="156"/>
      <c r="E126" s="160"/>
    </row>
    <row r="127" spans="1:5" ht="18.75" customHeight="1" x14ac:dyDescent="0.25">
      <c r="A127" s="126"/>
      <c r="B127" s="152"/>
      <c r="C127" s="126"/>
      <c r="D127" s="126"/>
      <c r="E127" s="126"/>
    </row>
    <row r="128" spans="1:5" x14ac:dyDescent="0.25">
      <c r="A128" s="126"/>
      <c r="B128" s="152"/>
      <c r="C128" s="126"/>
      <c r="D128" s="126"/>
      <c r="E128" s="126"/>
    </row>
    <row r="129" spans="1:5" x14ac:dyDescent="0.25">
      <c r="A129" s="126"/>
      <c r="B129" s="152"/>
      <c r="C129" s="126"/>
      <c r="D129" s="126"/>
      <c r="E129" s="126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29">
    <mergeCell ref="D115:E115"/>
    <mergeCell ref="D110:E110"/>
    <mergeCell ref="D111:E111"/>
    <mergeCell ref="D112:E112"/>
    <mergeCell ref="D113:E113"/>
    <mergeCell ref="D114:E114"/>
    <mergeCell ref="A29:E29"/>
    <mergeCell ref="A57:E57"/>
    <mergeCell ref="A77:E77"/>
    <mergeCell ref="A95:B95"/>
    <mergeCell ref="A98:E98"/>
    <mergeCell ref="F1:G1"/>
    <mergeCell ref="A1:E1"/>
    <mergeCell ref="A2:E2"/>
    <mergeCell ref="A7:E7"/>
    <mergeCell ref="C17:E17"/>
    <mergeCell ref="A19:E19"/>
    <mergeCell ref="C27:E27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</mergeCells>
  <phoneticPr fontId="46" type="noConversion"/>
  <conditionalFormatting sqref="B484:B1048576">
    <cfRule type="duplicateValues" dxfId="812" priority="2161"/>
    <cfRule type="duplicateValues" dxfId="811" priority="2163"/>
  </conditionalFormatting>
  <conditionalFormatting sqref="E484:E1048576">
    <cfRule type="duplicateValues" dxfId="810" priority="2164"/>
  </conditionalFormatting>
  <conditionalFormatting sqref="B484:B1048576">
    <cfRule type="duplicateValues" dxfId="809" priority="1686"/>
  </conditionalFormatting>
  <conditionalFormatting sqref="B481:B483">
    <cfRule type="duplicateValues" dxfId="808" priority="1676"/>
  </conditionalFormatting>
  <conditionalFormatting sqref="B481:B483">
    <cfRule type="duplicateValues" dxfId="807" priority="1683"/>
  </conditionalFormatting>
  <conditionalFormatting sqref="E481:E483">
    <cfRule type="duplicateValues" dxfId="806" priority="1685"/>
  </conditionalFormatting>
  <conditionalFormatting sqref="B481:B1048576">
    <cfRule type="duplicateValues" dxfId="805" priority="1503"/>
  </conditionalFormatting>
  <conditionalFormatting sqref="B127:B480 B31:B54 B21:B26 B1:B7 B18:B19 B59:B74 B79:B92 B94:B125 B56:B57 B76:B77 B28:B29">
    <cfRule type="duplicateValues" dxfId="688" priority="8"/>
  </conditionalFormatting>
  <conditionalFormatting sqref="B127:B480 B31:B54 B18:B19 B1:B7 B21:B26 B59:B74 B79:B92 B94:B125 B56:B57 B76:B77 B28:B29">
    <cfRule type="duplicateValues" dxfId="687" priority="7"/>
  </conditionalFormatting>
  <conditionalFormatting sqref="B9:B16">
    <cfRule type="duplicateValues" dxfId="686" priority="6"/>
  </conditionalFormatting>
  <conditionalFormatting sqref="B9:B16">
    <cfRule type="duplicateValues" dxfId="685" priority="5"/>
  </conditionalFormatting>
  <conditionalFormatting sqref="B127:B480 B31:B54 B1:B7 B9:B16 B21:B26 B59:B74 B79:B92 B94:B125 B56:B57 B76:B77 B28:B29 B18:B19">
    <cfRule type="duplicateValues" dxfId="684" priority="3"/>
    <cfRule type="duplicateValues" dxfId="683" priority="4"/>
  </conditionalFormatting>
  <conditionalFormatting sqref="E1:E47 E52:E480">
    <cfRule type="duplicateValues" dxfId="682" priority="2"/>
  </conditionalFormatting>
  <conditionalFormatting sqref="E48:E51">
    <cfRule type="duplicateValues" dxfId="681" priority="1"/>
  </conditionalFormatting>
  <hyperlinks>
    <hyperlink ref="E79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797" priority="6"/>
  </conditionalFormatting>
  <conditionalFormatting sqref="A831">
    <cfRule type="duplicateValues" dxfId="796" priority="5"/>
  </conditionalFormatting>
  <conditionalFormatting sqref="A832">
    <cfRule type="duplicateValues" dxfId="795" priority="4"/>
  </conditionalFormatting>
  <conditionalFormatting sqref="A833">
    <cfRule type="duplicateValues" dxfId="794" priority="3"/>
  </conditionalFormatting>
  <conditionalFormatting sqref="A834">
    <cfRule type="duplicateValues" dxfId="793" priority="2"/>
  </conditionalFormatting>
  <conditionalFormatting sqref="A1:A1048576">
    <cfRule type="duplicateValues" dxfId="79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2417</v>
      </c>
      <c r="B1" s="206"/>
      <c r="C1" s="206"/>
      <c r="D1" s="20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2426</v>
      </c>
      <c r="B18" s="206"/>
      <c r="C18" s="206"/>
      <c r="D18" s="20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1" priority="18"/>
  </conditionalFormatting>
  <conditionalFormatting sqref="B7:B8">
    <cfRule type="duplicateValues" dxfId="790" priority="17"/>
  </conditionalFormatting>
  <conditionalFormatting sqref="A7:A8">
    <cfRule type="duplicateValues" dxfId="789" priority="15"/>
    <cfRule type="duplicateValues" dxfId="78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2021-07-29T12:34:47Z</dcterms:modified>
</cp:coreProperties>
</file>