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6" i="16" l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80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49" i="1" l="1"/>
  <c r="F49" i="1"/>
  <c r="G49" i="1"/>
  <c r="H49" i="1"/>
  <c r="I49" i="1"/>
  <c r="J49" i="1"/>
  <c r="K49" i="1"/>
  <c r="F80" i="1"/>
  <c r="G80" i="1"/>
  <c r="H80" i="1"/>
  <c r="I80" i="1"/>
  <c r="J80" i="1"/>
  <c r="K80" i="1"/>
  <c r="F63" i="1"/>
  <c r="G63" i="1"/>
  <c r="H63" i="1"/>
  <c r="I63" i="1"/>
  <c r="J63" i="1"/>
  <c r="K63" i="1"/>
  <c r="F53" i="1"/>
  <c r="G53" i="1"/>
  <c r="H53" i="1"/>
  <c r="I53" i="1"/>
  <c r="J53" i="1"/>
  <c r="K53" i="1"/>
  <c r="F42" i="1"/>
  <c r="G42" i="1"/>
  <c r="H42" i="1"/>
  <c r="I42" i="1"/>
  <c r="J42" i="1"/>
  <c r="K42" i="1"/>
  <c r="F30" i="1"/>
  <c r="G30" i="1"/>
  <c r="H30" i="1"/>
  <c r="I30" i="1"/>
  <c r="J30" i="1"/>
  <c r="K30" i="1"/>
  <c r="F38" i="1"/>
  <c r="G38" i="1"/>
  <c r="H38" i="1"/>
  <c r="I38" i="1"/>
  <c r="J38" i="1"/>
  <c r="K38" i="1"/>
  <c r="A80" i="1"/>
  <c r="A63" i="1"/>
  <c r="A53" i="1"/>
  <c r="A42" i="1"/>
  <c r="A30" i="1"/>
  <c r="A38" i="1"/>
  <c r="F59" i="1" l="1"/>
  <c r="G59" i="1"/>
  <c r="H59" i="1"/>
  <c r="I59" i="1"/>
  <c r="J59" i="1"/>
  <c r="K59" i="1"/>
  <c r="F66" i="1"/>
  <c r="G66" i="1"/>
  <c r="H66" i="1"/>
  <c r="I66" i="1"/>
  <c r="J66" i="1"/>
  <c r="K66" i="1"/>
  <c r="F78" i="1"/>
  <c r="G78" i="1"/>
  <c r="H78" i="1"/>
  <c r="I78" i="1"/>
  <c r="J78" i="1"/>
  <c r="K78" i="1"/>
  <c r="F5" i="1"/>
  <c r="G5" i="1"/>
  <c r="H5" i="1"/>
  <c r="I5" i="1"/>
  <c r="J5" i="1"/>
  <c r="K5" i="1"/>
  <c r="F73" i="1"/>
  <c r="G73" i="1"/>
  <c r="H73" i="1"/>
  <c r="I73" i="1"/>
  <c r="J73" i="1"/>
  <c r="K73" i="1"/>
  <c r="A59" i="1"/>
  <c r="A66" i="1"/>
  <c r="A78" i="1"/>
  <c r="A5" i="1"/>
  <c r="A73" i="1"/>
  <c r="F34" i="1" l="1"/>
  <c r="G34" i="1"/>
  <c r="H34" i="1"/>
  <c r="I34" i="1"/>
  <c r="J34" i="1"/>
  <c r="K34" i="1"/>
  <c r="F41" i="1"/>
  <c r="G41" i="1"/>
  <c r="H41" i="1"/>
  <c r="I41" i="1"/>
  <c r="J41" i="1"/>
  <c r="K41" i="1"/>
  <c r="F39" i="1"/>
  <c r="G39" i="1"/>
  <c r="H39" i="1"/>
  <c r="I39" i="1"/>
  <c r="J39" i="1"/>
  <c r="K39" i="1"/>
  <c r="F11" i="1"/>
  <c r="G11" i="1"/>
  <c r="H11" i="1"/>
  <c r="I11" i="1"/>
  <c r="J11" i="1"/>
  <c r="K11" i="1"/>
  <c r="F12" i="1"/>
  <c r="G12" i="1"/>
  <c r="H12" i="1"/>
  <c r="I12" i="1"/>
  <c r="J12" i="1"/>
  <c r="K12" i="1"/>
  <c r="F10" i="1"/>
  <c r="G10" i="1"/>
  <c r="H10" i="1"/>
  <c r="I10" i="1"/>
  <c r="J10" i="1"/>
  <c r="K10" i="1"/>
  <c r="F82" i="1"/>
  <c r="G82" i="1"/>
  <c r="H82" i="1"/>
  <c r="I82" i="1"/>
  <c r="J82" i="1"/>
  <c r="K82" i="1"/>
  <c r="F55" i="1"/>
  <c r="G55" i="1"/>
  <c r="H55" i="1"/>
  <c r="I55" i="1"/>
  <c r="J55" i="1"/>
  <c r="K55" i="1"/>
  <c r="F54" i="1"/>
  <c r="G54" i="1"/>
  <c r="H54" i="1"/>
  <c r="I54" i="1"/>
  <c r="J54" i="1"/>
  <c r="K54" i="1"/>
  <c r="F17" i="1"/>
  <c r="G17" i="1"/>
  <c r="H17" i="1"/>
  <c r="I17" i="1"/>
  <c r="J17" i="1"/>
  <c r="K17" i="1"/>
  <c r="F50" i="1"/>
  <c r="G50" i="1"/>
  <c r="H50" i="1"/>
  <c r="I50" i="1"/>
  <c r="J50" i="1"/>
  <c r="K50" i="1"/>
  <c r="F18" i="1"/>
  <c r="G18" i="1"/>
  <c r="H18" i="1"/>
  <c r="I18" i="1"/>
  <c r="J18" i="1"/>
  <c r="K18" i="1"/>
  <c r="F7" i="1"/>
  <c r="G7" i="1"/>
  <c r="H7" i="1"/>
  <c r="I7" i="1"/>
  <c r="J7" i="1"/>
  <c r="K7" i="1"/>
  <c r="F60" i="1"/>
  <c r="G60" i="1"/>
  <c r="H60" i="1"/>
  <c r="I60" i="1"/>
  <c r="J60" i="1"/>
  <c r="K60" i="1"/>
  <c r="F33" i="1"/>
  <c r="G33" i="1"/>
  <c r="H33" i="1"/>
  <c r="I33" i="1"/>
  <c r="J33" i="1"/>
  <c r="K33" i="1"/>
  <c r="F68" i="1"/>
  <c r="G68" i="1"/>
  <c r="H68" i="1"/>
  <c r="I68" i="1"/>
  <c r="J68" i="1"/>
  <c r="K68" i="1"/>
  <c r="F76" i="1"/>
  <c r="G76" i="1"/>
  <c r="H76" i="1"/>
  <c r="I76" i="1"/>
  <c r="J76" i="1"/>
  <c r="K76" i="1"/>
  <c r="F70" i="1"/>
  <c r="G70" i="1"/>
  <c r="H70" i="1"/>
  <c r="I70" i="1"/>
  <c r="J70" i="1"/>
  <c r="K70" i="1"/>
  <c r="F22" i="1"/>
  <c r="G22" i="1"/>
  <c r="H22" i="1"/>
  <c r="I22" i="1"/>
  <c r="J22" i="1"/>
  <c r="K22" i="1"/>
  <c r="F65" i="1"/>
  <c r="G65" i="1"/>
  <c r="H65" i="1"/>
  <c r="I65" i="1"/>
  <c r="J65" i="1"/>
  <c r="K65" i="1"/>
  <c r="F84" i="1"/>
  <c r="G84" i="1"/>
  <c r="H84" i="1"/>
  <c r="I84" i="1"/>
  <c r="J84" i="1"/>
  <c r="K84" i="1"/>
  <c r="F47" i="1"/>
  <c r="G47" i="1"/>
  <c r="H47" i="1"/>
  <c r="I47" i="1"/>
  <c r="J47" i="1"/>
  <c r="K47" i="1"/>
  <c r="F83" i="1"/>
  <c r="G83" i="1"/>
  <c r="H83" i="1"/>
  <c r="I83" i="1"/>
  <c r="J83" i="1"/>
  <c r="K83" i="1"/>
  <c r="F62" i="1"/>
  <c r="G62" i="1"/>
  <c r="H62" i="1"/>
  <c r="I62" i="1"/>
  <c r="J62" i="1"/>
  <c r="K62" i="1"/>
  <c r="F13" i="1"/>
  <c r="G13" i="1"/>
  <c r="H13" i="1"/>
  <c r="I13" i="1"/>
  <c r="J13" i="1"/>
  <c r="K13" i="1"/>
  <c r="F74" i="1"/>
  <c r="G74" i="1"/>
  <c r="H74" i="1"/>
  <c r="I74" i="1"/>
  <c r="J74" i="1"/>
  <c r="K74" i="1"/>
  <c r="F71" i="1"/>
  <c r="G71" i="1"/>
  <c r="H71" i="1"/>
  <c r="I71" i="1"/>
  <c r="J71" i="1"/>
  <c r="K71" i="1"/>
  <c r="F52" i="1"/>
  <c r="G52" i="1"/>
  <c r="H52" i="1"/>
  <c r="I52" i="1"/>
  <c r="J52" i="1"/>
  <c r="K52" i="1"/>
  <c r="F37" i="1"/>
  <c r="G37" i="1"/>
  <c r="H37" i="1"/>
  <c r="I37" i="1"/>
  <c r="J37" i="1"/>
  <c r="K37" i="1"/>
  <c r="F58" i="1"/>
  <c r="G58" i="1"/>
  <c r="H58" i="1"/>
  <c r="I58" i="1"/>
  <c r="J58" i="1"/>
  <c r="K58" i="1"/>
  <c r="F40" i="1"/>
  <c r="G40" i="1"/>
  <c r="H40" i="1"/>
  <c r="I40" i="1"/>
  <c r="J40" i="1"/>
  <c r="K40" i="1"/>
  <c r="F45" i="1"/>
  <c r="G45" i="1"/>
  <c r="H45" i="1"/>
  <c r="I45" i="1"/>
  <c r="J45" i="1"/>
  <c r="K45" i="1"/>
  <c r="F32" i="1"/>
  <c r="G32" i="1"/>
  <c r="H32" i="1"/>
  <c r="I32" i="1"/>
  <c r="J32" i="1"/>
  <c r="K32" i="1"/>
  <c r="F86" i="1"/>
  <c r="G86" i="1"/>
  <c r="H86" i="1"/>
  <c r="I86" i="1"/>
  <c r="J86" i="1"/>
  <c r="K86" i="1"/>
  <c r="F51" i="1"/>
  <c r="G51" i="1"/>
  <c r="H51" i="1"/>
  <c r="I51" i="1"/>
  <c r="J51" i="1"/>
  <c r="K51" i="1"/>
  <c r="F16" i="1"/>
  <c r="G16" i="1"/>
  <c r="H16" i="1"/>
  <c r="I16" i="1"/>
  <c r="J16" i="1"/>
  <c r="K16" i="1"/>
  <c r="F64" i="1"/>
  <c r="G64" i="1"/>
  <c r="H64" i="1"/>
  <c r="I64" i="1"/>
  <c r="J64" i="1"/>
  <c r="K64" i="1"/>
  <c r="F67" i="1"/>
  <c r="G67" i="1"/>
  <c r="H67" i="1"/>
  <c r="I67" i="1"/>
  <c r="J67" i="1"/>
  <c r="K67" i="1"/>
  <c r="F8" i="1"/>
  <c r="G8" i="1"/>
  <c r="H8" i="1"/>
  <c r="I8" i="1"/>
  <c r="J8" i="1"/>
  <c r="K8" i="1"/>
  <c r="F23" i="1"/>
  <c r="G23" i="1"/>
  <c r="H23" i="1"/>
  <c r="I23" i="1"/>
  <c r="J23" i="1"/>
  <c r="K23" i="1"/>
  <c r="F48" i="1"/>
  <c r="G48" i="1"/>
  <c r="H48" i="1"/>
  <c r="I48" i="1"/>
  <c r="J48" i="1"/>
  <c r="K48" i="1"/>
  <c r="F69" i="1"/>
  <c r="G69" i="1"/>
  <c r="H69" i="1"/>
  <c r="I69" i="1"/>
  <c r="J69" i="1"/>
  <c r="K69" i="1"/>
  <c r="F21" i="1"/>
  <c r="G21" i="1"/>
  <c r="H21" i="1"/>
  <c r="I21" i="1"/>
  <c r="J21" i="1"/>
  <c r="K21" i="1"/>
  <c r="F61" i="1"/>
  <c r="G61" i="1"/>
  <c r="H61" i="1"/>
  <c r="I61" i="1"/>
  <c r="J61" i="1"/>
  <c r="K61" i="1"/>
  <c r="F79" i="1"/>
  <c r="G79" i="1"/>
  <c r="H79" i="1"/>
  <c r="I79" i="1"/>
  <c r="J79" i="1"/>
  <c r="K79" i="1"/>
  <c r="F27" i="1"/>
  <c r="G27" i="1"/>
  <c r="H27" i="1"/>
  <c r="I27" i="1"/>
  <c r="J27" i="1"/>
  <c r="K27" i="1"/>
  <c r="F36" i="1"/>
  <c r="G36" i="1"/>
  <c r="H36" i="1"/>
  <c r="I36" i="1"/>
  <c r="J36" i="1"/>
  <c r="K36" i="1"/>
  <c r="F72" i="1"/>
  <c r="G72" i="1"/>
  <c r="H72" i="1"/>
  <c r="I72" i="1"/>
  <c r="J72" i="1"/>
  <c r="K72" i="1"/>
  <c r="F19" i="1"/>
  <c r="G19" i="1"/>
  <c r="H19" i="1"/>
  <c r="I19" i="1"/>
  <c r="J19" i="1"/>
  <c r="K19" i="1"/>
  <c r="F46" i="1"/>
  <c r="G46" i="1"/>
  <c r="H46" i="1"/>
  <c r="I46" i="1"/>
  <c r="J46" i="1"/>
  <c r="K46" i="1"/>
  <c r="F26" i="1"/>
  <c r="G26" i="1"/>
  <c r="H26" i="1"/>
  <c r="I26" i="1"/>
  <c r="J26" i="1"/>
  <c r="K26" i="1"/>
  <c r="F77" i="1"/>
  <c r="G77" i="1"/>
  <c r="H77" i="1"/>
  <c r="I77" i="1"/>
  <c r="J77" i="1"/>
  <c r="K77" i="1"/>
  <c r="F85" i="1"/>
  <c r="G85" i="1"/>
  <c r="H85" i="1"/>
  <c r="I85" i="1"/>
  <c r="J85" i="1"/>
  <c r="K85" i="1"/>
  <c r="F35" i="1"/>
  <c r="G35" i="1"/>
  <c r="H35" i="1"/>
  <c r="I35" i="1"/>
  <c r="J35" i="1"/>
  <c r="K35" i="1"/>
  <c r="F31" i="1"/>
  <c r="G31" i="1"/>
  <c r="H31" i="1"/>
  <c r="I31" i="1"/>
  <c r="J31" i="1"/>
  <c r="K31" i="1"/>
  <c r="F81" i="1"/>
  <c r="G81" i="1"/>
  <c r="H81" i="1"/>
  <c r="I81" i="1"/>
  <c r="J81" i="1"/>
  <c r="K81" i="1"/>
  <c r="F28" i="1"/>
  <c r="G28" i="1"/>
  <c r="H28" i="1"/>
  <c r="I28" i="1"/>
  <c r="J28" i="1"/>
  <c r="K28" i="1"/>
  <c r="A28" i="1"/>
  <c r="A47" i="1" l="1"/>
  <c r="A70" i="1"/>
  <c r="A22" i="1"/>
  <c r="A77" i="1"/>
  <c r="A65" i="1"/>
  <c r="A21" i="1"/>
  <c r="A85" i="1"/>
  <c r="A55" i="1"/>
  <c r="A61" i="1"/>
  <c r="A79" i="1"/>
  <c r="A86" i="1"/>
  <c r="A54" i="1"/>
  <c r="A35" i="1"/>
  <c r="A31" i="1"/>
  <c r="A81" i="1"/>
  <c r="A83" i="1"/>
  <c r="A17" i="1"/>
  <c r="A62" i="1"/>
  <c r="A69" i="1"/>
  <c r="A32" i="1"/>
  <c r="A48" i="1"/>
  <c r="A45" i="1" l="1"/>
  <c r="A76" i="1"/>
  <c r="A82" i="1"/>
  <c r="A40" i="1"/>
  <c r="A26" i="1"/>
  <c r="A68" i="1"/>
  <c r="A33" i="1"/>
  <c r="A60" i="1"/>
  <c r="A7" i="1"/>
  <c r="A58" i="1"/>
  <c r="A10" i="1"/>
  <c r="A23" i="1"/>
  <c r="A84" i="1"/>
  <c r="A46" i="1"/>
  <c r="A18" i="1"/>
  <c r="F15" i="1" l="1"/>
  <c r="G15" i="1"/>
  <c r="H15" i="1"/>
  <c r="I15" i="1"/>
  <c r="J15" i="1"/>
  <c r="K15" i="1"/>
  <c r="A8" i="1"/>
  <c r="A37" i="1"/>
  <c r="A12" i="1"/>
  <c r="A11" i="1"/>
  <c r="A39" i="1"/>
  <c r="A41" i="1"/>
  <c r="A34" i="1"/>
  <c r="A15" i="1"/>
  <c r="F75" i="1" l="1"/>
  <c r="G75" i="1"/>
  <c r="H75" i="1"/>
  <c r="I75" i="1"/>
  <c r="J75" i="1"/>
  <c r="K75" i="1"/>
  <c r="A75" i="1"/>
  <c r="F57" i="1"/>
  <c r="G57" i="1"/>
  <c r="H57" i="1"/>
  <c r="I57" i="1"/>
  <c r="J57" i="1"/>
  <c r="K57" i="1"/>
  <c r="F14" i="1"/>
  <c r="G14" i="1"/>
  <c r="H14" i="1"/>
  <c r="I14" i="1"/>
  <c r="J14" i="1"/>
  <c r="K14" i="1"/>
  <c r="F44" i="1"/>
  <c r="G44" i="1"/>
  <c r="H44" i="1"/>
  <c r="I44" i="1"/>
  <c r="J44" i="1"/>
  <c r="K44" i="1"/>
  <c r="F56" i="1"/>
  <c r="G56" i="1"/>
  <c r="H56" i="1"/>
  <c r="I56" i="1"/>
  <c r="J56" i="1"/>
  <c r="K56" i="1"/>
  <c r="A67" i="1"/>
  <c r="A52" i="1"/>
  <c r="A19" i="1"/>
  <c r="A51" i="1"/>
  <c r="A57" i="1"/>
  <c r="A14" i="1"/>
  <c r="A44" i="1"/>
  <c r="A56" i="1"/>
  <c r="A64" i="1" l="1"/>
  <c r="A71" i="1"/>
  <c r="A24" i="1" l="1"/>
  <c r="F24" i="1"/>
  <c r="G24" i="1"/>
  <c r="H24" i="1"/>
  <c r="I24" i="1"/>
  <c r="J24" i="1"/>
  <c r="K24" i="1"/>
  <c r="A72" i="1" l="1"/>
  <c r="A6" i="1"/>
  <c r="F6" i="1"/>
  <c r="G6" i="1"/>
  <c r="H6" i="1"/>
  <c r="I6" i="1"/>
  <c r="J6" i="1"/>
  <c r="K6" i="1"/>
  <c r="A13" i="1" l="1"/>
  <c r="F20" i="1"/>
  <c r="G20" i="1"/>
  <c r="H20" i="1"/>
  <c r="I20" i="1"/>
  <c r="J20" i="1"/>
  <c r="K20" i="1"/>
  <c r="A20" i="1"/>
  <c r="A74" i="1"/>
  <c r="A50" i="1" l="1"/>
  <c r="A36" i="1"/>
  <c r="A16" i="1"/>
  <c r="A27" i="1" l="1"/>
  <c r="F43" i="1" l="1"/>
  <c r="G43" i="1"/>
  <c r="H43" i="1"/>
  <c r="I43" i="1"/>
  <c r="J43" i="1"/>
  <c r="K43" i="1"/>
  <c r="A43" i="1"/>
  <c r="A10" i="3"/>
  <c r="F10" i="3"/>
  <c r="G10" i="3"/>
  <c r="H10" i="3"/>
  <c r="I10" i="3"/>
  <c r="J10" i="3"/>
  <c r="A25" i="1" l="1"/>
  <c r="F25" i="1"/>
  <c r="G25" i="1"/>
  <c r="H25" i="1"/>
  <c r="I25" i="1"/>
  <c r="J25" i="1"/>
  <c r="K25" i="1"/>
  <c r="F29" i="1"/>
  <c r="G29" i="1"/>
  <c r="H29" i="1"/>
  <c r="I29" i="1"/>
  <c r="J29" i="1"/>
  <c r="K29" i="1"/>
  <c r="A29" i="1"/>
  <c r="A9" i="3" l="1"/>
  <c r="J9" i="3"/>
  <c r="I9" i="3"/>
  <c r="H9" i="3"/>
  <c r="G9" i="3"/>
  <c r="F9" i="3"/>
  <c r="F9" i="1" l="1"/>
  <c r="G9" i="1"/>
  <c r="H9" i="1"/>
  <c r="I9" i="1"/>
  <c r="J9" i="1"/>
  <c r="K9" i="1"/>
  <c r="A9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<sst xmlns="http://schemas.openxmlformats.org/spreadsheetml/2006/main" count="13575" uniqueCount="2623">
  <si>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</si>
  <si>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</si>
  <si>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</si>
  <si>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</si>
  <si>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</si>
  <si>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</si>
  <si>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</si>
  <si>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</si>
  <si>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</si>
  <si>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</si>
  <si>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</si>
  <si>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</si>
  <si>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</si>
  <si>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</si>
  <si>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</si>
  <si>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</si>
  <si>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</si>
  <si>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</si>
  <si>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</si>
  <si>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</si>
  <si>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</si>
  <si>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</si>
  <si>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</si>
  <si>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</si>
  <si>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</si>
  <si>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</si>
  <si>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</si>
  <si>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</si>
  <si>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</si>
  <si>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</si>
  <si>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</si>
  <si>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</si>
  <si>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</si>
  <si>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</si>
  <si>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</si>
  <si>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</si>
  <si>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</si>
  <si>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</si>
  <si>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</si>
  <si>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</si>
  <si>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</si>
  <si>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</si>
  <si>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</si>
  <si>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</si>
  <si>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</si>
  <si>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</si>
  <si>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</si>
  <si>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</si>
  <si>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</si>
  <si>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</si>
  <si>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</si>
  <si>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</si>
  <si>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</si>
  <si>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</si>
  <si>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</si>
  <si>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</si>
  <si>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</si>
  <si>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</si>
  <si>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</si>
  <si>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</si>
  <si>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</si>
  <si>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</si>
  <si>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</si>
  <si>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</si>
  <si>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</si>
  <si>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</si>
  <si>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</si>
  <si>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</si>
  <si>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</si>
  <si>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</si>
  <si>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</si>
  <si>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</si>
  <si>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</si>
  <si>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</si>
  <si>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</si>
  <si>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</si>
  <si>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</si>
  <si>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</si>
  <si>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</si>
  <si>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</si>
  <si>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</si>
  <si>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</si>
  <si>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</si>
  <si>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</si>
  <si>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</si>
  <si>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</si>
  <si>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</si>
  <si>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</si>
  <si>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</si>
  <si>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</si>
  <si>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</si>
  <si>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</si>
  <si>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</si>
  <si>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</si>
  <si>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</si>
  <si>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</si>
  <si>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</si>
  <si>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</si>
  <si>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</si>
  <si>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</si>
  <si>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</si>
  <si>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</si>
  <si>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</si>
  <si>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</si>
  <si>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</si>
  <si>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</si>
  <si>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</si>
  <si>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</si>
  <si>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</si>
  <si>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</si>
  <si>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</si>
  <si>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</si>
  <si>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</si>
  <si>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</si>
  <si>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</si>
  <si>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</si>
  <si>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</si>
  <si>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</si>
  <si>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</si>
  <si>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</si>
  <si>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</si>
  <si>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</si>
  <si>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</si>
  <si>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</si>
  <si>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</si>
  <si>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</si>
  <si>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</si>
  <si>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</si>
  <si>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</si>
  <si>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</si>
  <si>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</si>
  <si>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</si>
  <si>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</si>
  <si>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</si>
  <si>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</si>
  <si>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</si>
  <si>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</si>
  <si>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</si>
  <si>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</si>
  <si>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</si>
  <si>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</si>
  <si>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</si>
  <si>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</si>
  <si>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</si>
  <si>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</si>
  <si>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</si>
  <si>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</si>
  <si>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</si>
  <si>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</si>
  <si>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</si>
  <si>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</si>
  <si>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</si>
  <si>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</si>
  <si>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</si>
  <si>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</si>
  <si>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</si>
  <si>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</si>
  <si>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</si>
  <si>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</si>
  <si>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</si>
  <si>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</si>
  <si>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</si>
  <si>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</si>
  <si>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</si>
  <si>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</si>
  <si>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</si>
  <si>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</si>
  <si>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</si>
  <si>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</si>
  <si>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</si>
  <si>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</si>
  <si>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</si>
  <si>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</si>
  <si>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</si>
  <si>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</si>
  <si>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</si>
  <si>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</si>
  <si>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</si>
  <si>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</si>
  <si>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</si>
  <si>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</si>
  <si>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</si>
  <si>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</si>
  <si>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</si>
  <si>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</si>
  <si>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</si>
  <si>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</si>
  <si>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</si>
  <si>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</si>
  <si>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</si>
  <si>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</si>
  <si>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</si>
  <si>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</si>
  <si>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</si>
  <si>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</si>
  <si>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</si>
  <si>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</si>
  <si>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</si>
  <si>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</si>
  <si>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</si>
  <si>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</si>
  <si>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</si>
  <si>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</si>
  <si>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</si>
  <si>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</si>
  <si>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</si>
  <si>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</si>
  <si>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</si>
  <si>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</si>
  <si>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</si>
  <si>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</si>
  <si>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</si>
  <si>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</si>
  <si>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</si>
  <si>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</si>
  <si>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</si>
  <si>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</si>
  <si>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</si>
  <si>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</si>
  <si>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</si>
  <si>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</si>
  <si>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</si>
  <si>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</si>
  <si>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</si>
  <si>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</si>
  <si>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</si>
  <si>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</si>
  <si>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</si>
  <si>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</si>
  <si>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</si>
  <si>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</si>
  <si>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</si>
  <si>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</si>
  <si>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</si>
  <si>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</si>
  <si>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</si>
  <si>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</si>
  <si>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</si>
  <si>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</si>
  <si>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</si>
  <si>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</si>
  <si>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</si>
  <si>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</si>
  <si>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</si>
  <si>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</si>
  <si>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</si>
  <si>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</si>
  <si>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</si>
  <si>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</si>
  <si>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</si>
  <si>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</si>
  <si>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</si>
  <si>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</si>
  <si>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</si>
  <si>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</si>
  <si>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</si>
  <si>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</si>
  <si>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</si>
  <si>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</si>
  <si>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</si>
  <si>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</si>
  <si>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</si>
  <si>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</si>
  <si>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</si>
  <si>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</si>
  <si>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</si>
  <si>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</si>
  <si>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</si>
  <si>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</si>
  <si>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</si>
  <si>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</si>
  <si>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</si>
  <si>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</si>
  <si>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</si>
  <si>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</si>
  <si>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</si>
  <si>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</si>
  <si>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</si>
  <si>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</si>
  <si>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</si>
  <si>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</si>
  <si>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</si>
  <si>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</si>
  <si>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</si>
  <si>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</si>
  <si>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</si>
  <si>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</si>
  <si>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</si>
  <si>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</si>
  <si>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</si>
  <si>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</si>
  <si>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</si>
  <si>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</si>
  <si>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</si>
  <si>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</si>
  <si>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</si>
  <si>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</si>
  <si>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</si>
  <si>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</si>
  <si>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</si>
  <si>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</si>
  <si>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</si>
  <si>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</si>
  <si>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</si>
  <si>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</si>
  <si>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</si>
  <si>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</si>
  <si>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</si>
  <si>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</si>
  <si>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</si>
  <si>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</si>
  <si>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</si>
  <si>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</si>
  <si>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</si>
  <si>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</si>
  <si>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</si>
  <si>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</si>
  <si>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</si>
  <si>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</si>
  <si>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</si>
  <si>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</si>
  <si>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</si>
  <si>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</si>
  <si>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</si>
  <si>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</si>
  <si>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</si>
  <si>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</si>
  <si>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</si>
  <si>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</si>
  <si>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</si>
  <si>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</si>
  <si>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</si>
  <si>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</si>
  <si>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</si>
  <si>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</si>
  <si>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</si>
  <si>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</si>
  <si>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</si>
  <si>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</si>
  <si>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</si>
  <si>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</si>
  <si>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</si>
  <si>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</si>
  <si>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</si>
  <si>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</si>
  <si>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</si>
  <si>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</si>
  <si>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</si>
  <si>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</si>
  <si>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</si>
  <si>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</si>
  <si>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</si>
  <si>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</si>
  <si>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</si>
  <si>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</si>
  <si>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</si>
  <si>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</si>
  <si>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</si>
  <si>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</si>
  <si>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</si>
  <si>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</si>
  <si>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</si>
  <si>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</si>
  <si>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</si>
  <si>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</si>
  <si>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</si>
  <si>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</si>
  <si>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</si>
  <si>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</si>
  <si>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</si>
  <si>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</si>
  <si>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</si>
  <si>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</si>
  <si>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</si>
  <si>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</si>
  <si>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</si>
  <si>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</si>
  <si>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</si>
  <si>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</si>
  <si>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</si>
  <si>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</si>
  <si>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</si>
  <si>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</si>
  <si>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</si>
  <si>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</si>
  <si>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</si>
  <si>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</si>
  <si>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</si>
  <si>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</si>
  <si>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</si>
  <si>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</si>
  <si>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</si>
  <si>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</si>
  <si>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</si>
  <si>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</si>
  <si>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</si>
  <si>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</si>
  <si>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</si>
  <si>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</si>
  <si>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</si>
  <si>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</si>
  <si>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</si>
  <si>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</si>
  <si>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</si>
  <si>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</si>
  <si>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</si>
  <si>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</si>
  <si>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</si>
  <si>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</si>
  <si>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</si>
  <si>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</si>
  <si>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</si>
  <si>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</si>
  <si>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</si>
  <si>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</si>
  <si>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</si>
  <si>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</si>
  <si>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</si>
  <si>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</si>
  <si>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</si>
  <si>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</si>
  <si>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</si>
  <si>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</si>
  <si>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</si>
  <si>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</si>
  <si>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</si>
  <si>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</si>
  <si>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</si>
  <si>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</si>
  <si>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</si>
  <si>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</si>
  <si>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</si>
  <si>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</si>
  <si>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</si>
  <si>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</si>
  <si>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</si>
  <si>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</si>
  <si>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</si>
  <si>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</si>
  <si>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</si>
  <si>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</si>
  <si>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</si>
  <si>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</si>
  <si>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</si>
  <si>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</si>
  <si>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</si>
  <si>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</si>
  <si>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</si>
  <si>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</si>
  <si>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</si>
  <si>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</si>
  <si>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</si>
  <si>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</si>
  <si>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</si>
  <si>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</si>
  <si>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</si>
  <si>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</si>
  <si>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</si>
  <si>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</si>
  <si>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</si>
  <si>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</si>
  <si>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</si>
  <si>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</si>
  <si>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</si>
  <si>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</si>
  <si>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</si>
  <si>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</si>
  <si>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</si>
  <si>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</si>
  <si>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</si>
  <si>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</si>
  <si>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</si>
  <si>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</si>
  <si>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</si>
  <si>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</si>
  <si>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</si>
  <si>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</si>
  <si>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</si>
  <si>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</si>
  <si>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</si>
  <si>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</si>
  <si>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</si>
  <si>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</si>
  <si>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</si>
  <si>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</si>
  <si>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</si>
  <si>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</si>
  <si>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</si>
  <si>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</si>
  <si>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</si>
  <si>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</si>
  <si>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</si>
  <si>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</si>
  <si>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</si>
  <si>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</si>
  <si>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</si>
  <si>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</si>
  <si>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</si>
  <si>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</si>
  <si>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</si>
  <si>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</si>
  <si>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</si>
  <si>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</si>
  <si>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</si>
  <si>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</si>
  <si>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</si>
  <si>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</si>
  <si>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</si>
  <si>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</si>
  <si>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</si>
  <si>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</si>
  <si>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</si>
  <si>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</si>
  <si>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</si>
  <si>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</si>
  <si>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</si>
  <si>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</si>
  <si>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</si>
  <si>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</si>
  <si>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</si>
  <si>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</si>
  <si>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</si>
  <si>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</si>
  <si>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</si>
  <si>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</si>
  <si>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</si>
  <si>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</si>
  <si>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</si>
  <si>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</si>
  <si>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</si>
  <si>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</si>
  <si>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</si>
  <si>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</si>
  <si>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</si>
  <si>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</si>
  <si>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</si>
  <si>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</si>
  <si>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</si>
  <si>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</si>
  <si>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</si>
  <si>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</si>
  <si>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</si>
  <si>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</si>
  <si>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</si>
  <si>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</si>
  <si>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</si>
  <si>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</si>
  <si>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</si>
  <si>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</si>
  <si>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</si>
  <si>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</si>
  <si>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</si>
  <si>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</si>
  <si>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</si>
  <si>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</si>
  <si>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</si>
  <si>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</si>
  <si>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</si>
  <si>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</si>
  <si>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</si>
  <si>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</si>
  <si>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</si>
  <si>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</si>
  <si>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</si>
  <si>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</si>
  <si>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</si>
  <si>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</si>
  <si>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</si>
  <si>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</si>
  <si>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</si>
  <si>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</si>
  <si>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</si>
  <si>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</si>
  <si>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</si>
  <si>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</si>
  <si>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</si>
  <si>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</si>
  <si>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</si>
  <si>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</si>
  <si>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</si>
  <si>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</si>
  <si>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</si>
  <si>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</si>
  <si>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</si>
  <si>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</si>
  <si>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</si>
  <si>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</si>
  <si>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</si>
  <si>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</si>
  <si>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</si>
  <si>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</si>
  <si>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</si>
  <si>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</si>
  <si>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</si>
  <si>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</si>
  <si>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</si>
  <si>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</si>
  <si>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</si>
  <si>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</si>
  <si>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</si>
  <si>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</si>
  <si>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</si>
  <si>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</si>
  <si>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</si>
  <si>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</si>
  <si>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</si>
  <si>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</si>
  <si>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</si>
  <si>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</si>
  <si>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</si>
  <si>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</si>
  <si>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</si>
  <si>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</si>
  <si>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</si>
  <si>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</si>
  <si>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</si>
  <si>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</si>
  <si>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</si>
  <si>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</si>
  <si>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</si>
  <si>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</si>
  <si>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</si>
  <si>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</si>
  <si>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</si>
  <si>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</si>
  <si>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</si>
  <si>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</si>
  <si>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</si>
  <si>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</si>
  <si>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</si>
  <si>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</si>
  <si>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</si>
  <si>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</si>
  <si>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</si>
  <si>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</si>
  <si>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</si>
  <si>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</si>
  <si>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</si>
  <si>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</si>
  <si>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</si>
  <si>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</si>
  <si>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</si>
  <si>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</si>
  <si>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</si>
  <si>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</si>
  <si>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</si>
  <si>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</si>
  <si>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</si>
  <si>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</si>
  <si>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</si>
  <si>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</si>
  <si>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</si>
  <si>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</si>
  <si>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</si>
  <si>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</si>
  <si>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</si>
  <si>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</si>
  <si>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</si>
  <si>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</si>
  <si>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</si>
  <si>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</si>
  <si>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</si>
  <si>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</si>
  <si>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</si>
  <si>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</si>
  <si>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</si>
  <si>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</si>
  <si>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</si>
  <si>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</si>
  <si>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</si>
  <si>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</si>
  <si>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</si>
  <si>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</si>
  <si>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</si>
  <si>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</si>
  <si>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</si>
  <si>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</si>
  <si>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</si>
  <si>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</si>
  <si>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</si>
  <si>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</si>
  <si>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</si>
  <si>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</si>
  <si>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</si>
  <si>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</si>
  <si>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</si>
  <si>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</si>
  <si>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</si>
  <si>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</si>
  <si>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</si>
  <si>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</si>
  <si>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</si>
  <si>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</si>
  <si>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</si>
  <si>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</si>
  <si>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</si>
  <si>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</si>
  <si>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</si>
  <si>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</si>
  <si>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</si>
  <si>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</si>
  <si>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</si>
  <si>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</si>
  <si>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</si>
  <si>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</si>
  <si>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</si>
  <si>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</si>
  <si>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</si>
  <si>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</si>
  <si>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</si>
  <si>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</si>
  <si>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</si>
  <si>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</si>
  <si>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</si>
  <si>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</si>
  <si>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</si>
  <si>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</si>
  <si>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</si>
  <si>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</si>
  <si>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</si>
  <si>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</si>
  <si>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</si>
  <si>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</si>
  <si>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</si>
  <si>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</si>
  <si>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</si>
  <si>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</si>
  <si>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</si>
  <si>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</si>
  <si>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</si>
  <si>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</si>
  <si>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</si>
  <si>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</si>
  <si>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</si>
  <si>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</si>
  <si>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</si>
  <si>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</si>
  <si>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</si>
  <si>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</si>
  <si>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</si>
  <si>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</si>
  <si>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</si>
  <si>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</si>
  <si>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</si>
  <si>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</si>
  <si>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</si>
  <si>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</si>
  <si>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</si>
  <si>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</si>
  <si>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</si>
  <si>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</si>
  <si>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</si>
  <si>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</si>
  <si>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</si>
  <si>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</si>
  <si>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</si>
  <si>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</si>
  <si>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</si>
  <si>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</si>
  <si>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</si>
  <si>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</si>
  <si>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</si>
  <si>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</si>
  <si>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</si>
  <si>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</si>
  <si>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</si>
  <si>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</si>
  <si>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</si>
  <si>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</si>
  <si>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</si>
  <si>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</si>
  <si>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</si>
  <si>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</si>
  <si>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</si>
  <si>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</si>
  <si>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</si>
  <si>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</si>
  <si>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</si>
  <si>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</si>
  <si>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</si>
  <si>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</si>
  <si>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</si>
  <si>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</si>
  <si>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</si>
  <si>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</si>
  <si>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</si>
  <si>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</si>
  <si>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</si>
  <si>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</si>
  <si>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</si>
  <si>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</si>
  <si>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</si>
  <si>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</si>
  <si>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</si>
  <si>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</si>
  <si>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</si>
  <si>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</si>
  <si>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</si>
  <si>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</si>
  <si>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</si>
  <si>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</si>
  <si>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</si>
  <si>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</si>
  <si>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</si>
  <si>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</si>
  <si>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</si>
  <si>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</si>
  <si>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</si>
  <si>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</si>
  <si>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</si>
  <si>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</si>
  <si>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</si>
  <si>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</si>
  <si>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</si>
  <si>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</si>
  <si>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</si>
  <si>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</si>
  <si>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</si>
  <si>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</si>
  <si>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</si>
  <si>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</si>
  <si>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</si>
  <si>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</si>
  <si>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</si>
  <si>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</si>
  <si>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</si>
  <si>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</si>
  <si>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</si>
  <si>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</si>
  <si>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</si>
  <si>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</si>
  <si>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</si>
  <si>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</si>
  <si>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</si>
  <si>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</si>
  <si>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</si>
  <si>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</si>
  <si>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</si>
  <si>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</si>
  <si>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</si>
  <si>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</si>
  <si>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</si>
  <si>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</si>
  <si>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</si>
  <si>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</si>
  <si>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</si>
  <si>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</si>
  <si>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</si>
  <si>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</si>
  <si>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</si>
  <si>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</si>
  <si>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</si>
  <si>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</si>
  <si>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</si>
  <si>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</si>
  <si>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</si>
  <si>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</si>
  <si>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</si>
  <si>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</si>
  <si>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</si>
  <si>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</si>
  <si>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</si>
  <si>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</si>
  <si>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</si>
  <si>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</si>
  <si>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</si>
  <si>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</si>
  <si>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</si>
  <si>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</si>
  <si>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</si>
  <si>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</si>
  <si>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</si>
  <si>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</si>
  <si>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</si>
  <si>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</si>
  <si>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</si>
  <si>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</si>
  <si>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</si>
  <si>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</si>
  <si>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</si>
  <si>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</si>
  <si>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</si>
  <si>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</si>
  <si>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</si>
  <si>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</si>
  <si>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</si>
  <si>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</si>
  <si>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</si>
  <si>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</si>
  <si>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</si>
  <si>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</si>
  <si>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</si>
  <si>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</si>
  <si>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</si>
  <si>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</si>
  <si>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</si>
  <si>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</si>
  <si>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</si>
  <si>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</si>
  <si>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</si>
  <si>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</si>
  <si>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</si>
  <si>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</si>
  <si>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</si>
  <si>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</si>
  <si>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</si>
  <si>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</si>
  <si>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</si>
  <si>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</si>
  <si>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</si>
  <si>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</si>
  <si>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</si>
  <si>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</si>
  <si>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</si>
  <si>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</si>
  <si>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</si>
  <si>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</si>
  <si>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</si>
  <si>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</si>
  <si>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</si>
  <si>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</si>
  <si>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</si>
  <si>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</si>
  <si>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</si>
  <si>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</si>
  <si>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</si>
  <si>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</si>
  <si>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</si>
  <si>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</si>
  <si>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</si>
  <si>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</si>
  <si>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</si>
  <si>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</si>
  <si>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</si>
  <si>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</si>
  <si>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</si>
  <si>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</si>
  <si>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</si>
  <si>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</si>
  <si>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</si>
  <si>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</si>
  <si>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</si>
  <si>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</si>
  <si>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</si>
  <si>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</si>
  <si>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</si>
  <si>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</si>
  <si>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</si>
  <si>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</si>
  <si>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</si>
  <si>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</si>
  <si>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</si>
  <si>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</si>
  <si>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</si>
  <si>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</si>
  <si>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</si>
  <si>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</si>
  <si>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</si>
  <si>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</si>
  <si>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</si>
  <si>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</si>
  <si>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</si>
  <si>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</si>
  <si>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</si>
  <si>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</si>
  <si>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</si>
  <si>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</si>
  <si>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</si>
  <si>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</si>
  <si>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</si>
  <si>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</si>
  <si>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</si>
  <si>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</si>
  <si>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</si>
  <si>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</si>
  <si>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</si>
  <si>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</si>
  <si>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</si>
  <si>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</si>
  <si>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</si>
  <si>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</si>
  <si>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</si>
  <si>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</si>
  <si>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</si>
  <si>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</si>
  <si>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</si>
  <si>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</si>
  <si>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</si>
  <si>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</si>
  <si>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</si>
  <si>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</si>
  <si>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</si>
  <si>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</si>
  <si>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</si>
  <si>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</si>
  <si>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</si>
  <si>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</si>
  <si>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</si>
  <si>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</si>
  <si>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</si>
  <si>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</si>
  <si>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</si>
  <si>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</si>
  <si>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</si>
  <si>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</si>
  <si>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</si>
  <si>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</si>
  <si>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</si>
  <si>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</si>
  <si>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</si>
  <si>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</si>
  <si>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</si>
  <si>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</si>
  <si>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</si>
  <si>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</si>
  <si>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</si>
  <si>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</si>
  <si>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</si>
  <si>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</si>
  <si>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</si>
  <si>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</si>
  <si>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</si>
  <si>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</si>
  <si>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</si>
  <si>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</si>
  <si>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</si>
  <si>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</si>
  <si>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</si>
  <si>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</si>
  <si>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</si>
  <si>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</si>
  <si>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</si>
  <si>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</si>
  <si>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</si>
  <si>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</si>
  <si>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</si>
  <si>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</si>
  <si>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</si>
  <si>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</si>
  <si>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</si>
  <si>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</si>
  <si>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</si>
  <si>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</si>
  <si>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</si>
  <si>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</si>
  <si>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</si>
  <si>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</si>
  <si>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</si>
  <si>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</si>
  <si>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</si>
  <si>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</si>
  <si>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</si>
  <si>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</si>
  <si>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</si>
  <si>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</si>
  <si>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</si>
  <si>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</si>
  <si>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</si>
  <si>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</si>
  <si>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</si>
  <si>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</si>
  <si>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</si>
  <si>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</si>
  <si>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</si>
  <si>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</si>
  <si>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</si>
  <si>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</si>
  <si>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</si>
  <si>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</si>
  <si>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</si>
  <si>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</si>
  <si>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</si>
  <si>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</si>
  <si>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</si>
  <si>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</si>
  <si>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</si>
  <si>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</si>
  <si>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</si>
  <si>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</si>
  <si>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</si>
  <si>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</si>
  <si>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</si>
  <si>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</si>
  <si>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</si>
  <si>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</si>
  <si>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</si>
  <si>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</si>
  <si>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</si>
  <si>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</si>
  <si>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</si>
  <si>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</si>
  <si>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</si>
  <si>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</si>
  <si>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</si>
  <si>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</si>
  <si>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</si>
  <si>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</si>
  <si>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</si>
  <si>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</si>
  <si>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</si>
  <si>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</si>
  <si>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</si>
  <si>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</si>
  <si>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</si>
  <si>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</si>
  <si>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</si>
  <si>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</si>
  <si>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</si>
  <si>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</si>
  <si>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</si>
  <si>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</si>
  <si>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</si>
  <si>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</si>
  <si>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</si>
  <si>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</si>
  <si>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</si>
  <si>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</si>
  <si>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</si>
  <si>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</si>
  <si>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</si>
  <si>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</si>
  <si>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</si>
  <si>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</si>
  <si>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</si>
  <si>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</si>
  <si>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</si>
  <si>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</si>
  <si>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</si>
  <si>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</si>
  <si>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</si>
  <si>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</si>
  <si>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</si>
  <si>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</si>
  <si>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</si>
  <si>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</si>
  <si>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</si>
  <si>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</si>
  <si>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</si>
  <si>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</si>
  <si>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</si>
  <si>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</si>
  <si>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</si>
  <si>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</si>
  <si>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</si>
  <si>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</si>
  <si>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</si>
  <si>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</si>
  <si>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</si>
  <si>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</si>
  <si>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</si>
  <si>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</si>
  <si>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</si>
  <si>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</si>
  <si>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</si>
  <si>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</si>
  <si>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</si>
  <si>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</si>
  <si>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</si>
  <si>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</si>
  <si>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</si>
  <si>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</si>
  <si>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</si>
  <si>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</si>
  <si>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</si>
  <si>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</si>
  <si>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</si>
  <si>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</si>
  <si>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</si>
  <si>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</si>
  <si>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</si>
  <si>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</si>
  <si>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</si>
  <si>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</si>
  <si>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</si>
  <si>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</si>
  <si>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</si>
  <si>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</si>
  <si>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</si>
  <si>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</si>
  <si>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</si>
  <si>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</si>
  <si>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</si>
  <si>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</si>
  <si>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</si>
  <si>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</si>
  <si>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</si>
  <si>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</si>
  <si>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</si>
  <si>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</si>
  <si>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</si>
  <si>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</si>
  <si>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</si>
  <si>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</si>
  <si>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</si>
  <si>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</si>
  <si>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</si>
  <si>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</si>
  <si>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</si>
  <si>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</si>
  <si>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</si>
  <si>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</si>
  <si>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</si>
  <si>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</si>
  <si>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</si>
  <si>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</si>
  <si>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</si>
  <si>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</si>
  <si>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</si>
  <si>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</si>
  <si>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</si>
  <si>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</si>
  <si>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</si>
  <si>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</si>
  <si>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</si>
  <si>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</si>
  <si>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</si>
  <si>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</si>
  <si>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</si>
  <si>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</si>
  <si>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</si>
  <si>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</si>
  <si>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</si>
  <si>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</si>
  <si>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</si>
  <si>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</si>
  <si>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</si>
  <si>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</si>
  <si>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</si>
  <si>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</si>
  <si>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</si>
  <si>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</si>
  <si>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</si>
  <si>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</si>
  <si>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</si>
  <si>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</si>
  <si>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</si>
  <si>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</si>
  <si>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</si>
  <si>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</si>
  <si>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</si>
  <si>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</si>
  <si>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</si>
  <si>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</si>
  <si>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</si>
  <si>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</si>
  <si>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</si>
  <si>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</si>
  <si>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</si>
  <si>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</si>
  <si>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</si>
  <si>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</si>
  <si>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</si>
  <si>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</si>
  <si>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</si>
  <si>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</si>
  <si>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</si>
  <si>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</si>
  <si>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</si>
  <si>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</si>
  <si>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</si>
  <si>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</si>
  <si>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</si>
  <si>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</si>
  <si>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</si>
  <si>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</si>
  <si>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</si>
  <si>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</si>
  <si>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</si>
  <si>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</si>
  <si>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</si>
  <si>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</si>
  <si>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</si>
  <si>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</si>
  <si>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</si>
  <si>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</si>
  <si>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</si>
  <si>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</si>
  <si>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</si>
  <si>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</si>
  <si>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</si>
  <si>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</si>
  <si>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</si>
  <si>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</si>
  <si>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</si>
  <si>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</si>
  <si>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</si>
  <si>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</si>
  <si>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</si>
  <si>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</si>
  <si>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</si>
  <si>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</si>
  <si>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</si>
  <si>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</si>
  <si>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</si>
  <si>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</si>
  <si>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</si>
  <si>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</si>
  <si>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</si>
  <si>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</si>
  <si>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</si>
  <si>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</si>
  <si>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</si>
  <si>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</si>
  <si>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</si>
  <si>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</si>
  <si>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</si>
  <si>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</si>
  <si>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</si>
  <si>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</si>
  <si>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</si>
  <si>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</si>
  <si>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</si>
  <si>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</si>
  <si>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</si>
  <si>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</si>
  <si>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</si>
  <si>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</si>
  <si>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</si>
  <si>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</si>
  <si>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</si>
  <si>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</si>
  <si>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</si>
  <si>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</si>
  <si>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</si>
  <si>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</si>
  <si>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</si>
  <si>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</si>
  <si>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</si>
  <si>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</si>
  <si>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</si>
  <si>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</si>
  <si>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</si>
  <si>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</si>
  <si>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</si>
  <si>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</si>
  <si>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</si>
  <si>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</si>
  <si>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</si>
  <si>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</si>
  <si>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</si>
  <si>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</si>
  <si>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</si>
  <si>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</si>
  <si>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</si>
  <si>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</si>
  <si>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</si>
  <si>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</si>
  <si>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</si>
  <si>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</si>
  <si>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</si>
  <si>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</si>
  <si>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</si>
  <si>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</si>
  <si>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</si>
  <si>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</si>
  <si>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</si>
  <si>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</si>
  <si>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</si>
  <si>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</si>
  <si>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</si>
  <si>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</si>
  <si>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</si>
  <si>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</si>
  <si>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</si>
  <si>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</si>
  <si>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</si>
  <si>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</si>
  <si>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</si>
  <si>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</si>
  <si>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</si>
  <si>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</si>
  <si>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</si>
  <si>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</si>
  <si>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</si>
  <si>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</si>
  <si>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</si>
  <si>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</si>
  <si>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</si>
  <si>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</si>
  <si>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</si>
  <si>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</si>
  <si>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</si>
  <si>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</si>
  <si>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</si>
  <si>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</si>
  <si>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</si>
  <si>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</si>
  <si>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</si>
  <si>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</si>
  <si>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</si>
  <si>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</si>
  <si>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</si>
  <si>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</si>
  <si>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</si>
  <si>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</si>
  <si>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</si>
  <si>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</si>
  <si>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</si>
  <si>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</si>
  <si>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</si>
  <si>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</si>
  <si>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</si>
  <si>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</si>
  <si>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</si>
  <si>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</si>
  <si>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</si>
  <si>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</si>
  <si>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</si>
  <si>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</si>
  <si>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</si>
  <si>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</si>
  <si>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</si>
  <si>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</si>
  <si>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</si>
  <si>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</si>
  <si>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</si>
  <si>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</si>
  <si>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</si>
  <si>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</si>
  <si>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</si>
  <si>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</si>
  <si>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</si>
  <si>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</si>
  <si>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</si>
  <si>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</si>
  <si>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</si>
  <si>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</si>
  <si>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</si>
  <si>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</si>
  <si>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</si>
  <si>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</si>
  <si>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</si>
  <si>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</si>
  <si>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</si>
  <si>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</si>
  <si>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</si>
  <si>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</si>
  <si>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</si>
  <si>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</si>
  <si>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</si>
  <si>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</si>
  <si>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</si>
  <si>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</si>
  <si>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</si>
  <si>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</si>
  <si>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</si>
  <si>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</si>
  <si>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</si>
  <si>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</si>
  <si>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</si>
  <si>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</si>
  <si>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</si>
  <si>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</si>
  <si>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</si>
  <si>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</si>
  <si>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</si>
  <si>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</si>
  <si>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</si>
  <si>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</si>
  <si>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</si>
  <si>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</si>
  <si>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</si>
  <si>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</si>
  <si>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</si>
  <si>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</si>
  <si>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</si>
  <si>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</si>
  <si>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</si>
  <si>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</si>
  <si>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</si>
  <si>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</si>
  <si>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</si>
  <si>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</si>
  <si>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</si>
  <si>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</si>
  <si>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</si>
  <si>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</si>
  <si>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</si>
  <si>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</si>
  <si>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</si>
  <si>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</si>
  <si>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</si>
  <si>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</si>
  <si>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</si>
  <si>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</si>
  <si>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</si>
  <si>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</si>
  <si>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</si>
  <si>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</si>
  <si>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</si>
  <si>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</si>
  <si>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</si>
  <si>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</si>
  <si>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</si>
  <si>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</si>
  <si>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</si>
  <si>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</si>
  <si>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</si>
  <si>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</si>
  <si>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</si>
  <si>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</si>
  <si>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</si>
  <si>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</si>
  <si>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</si>
  <si>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</si>
  <si>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</si>
  <si>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</si>
  <si>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</si>
  <si>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</si>
  <si>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</si>
  <si>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</si>
  <si>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</si>
  <si>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</si>
  <si>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</si>
  <si>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</si>
  <si>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</si>
  <si>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</si>
  <si>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</si>
  <si>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</si>
  <si>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</si>
  <si>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</si>
  <si>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</si>
  <si>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</si>
  <si>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</si>
  <si>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</si>
  <si>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</si>
  <si>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</si>
  <si>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</si>
  <si>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</si>
  <si>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</si>
  <si>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</si>
  <si>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</si>
  <si>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</si>
  <si>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</si>
  <si>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</si>
  <si>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</si>
  <si>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</si>
  <si>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</si>
  <si>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</si>
  <si>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</si>
  <si>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</si>
  <si>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</si>
  <si>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</si>
  <si>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</si>
  <si>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</si>
  <si>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</si>
  <si>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</si>
  <si>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</si>
  <si>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</si>
  <si>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</si>
  <si>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</si>
  <si>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</si>
  <si>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</si>
  <si>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</si>
  <si>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</si>
  <si>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</si>
  <si>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</si>
  <si>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</si>
  <si>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</si>
  <si>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</si>
  <si>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</si>
  <si>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</si>
  <si>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</si>
  <si>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</si>
  <si>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</si>
  <si>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</si>
  <si>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</si>
  <si>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</si>
  <si>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</si>
  <si>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</si>
  <si>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</si>
  <si>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</si>
  <si>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</si>
  <si>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</si>
  <si>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</si>
  <si>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</si>
  <si>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</si>
  <si>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</si>
  <si>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</si>
  <si>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</si>
  <si>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</si>
  <si>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</si>
  <si>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</si>
  <si>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</si>
  <si>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</si>
  <si>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</si>
  <si>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</si>
  <si>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</si>
  <si>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</si>
  <si>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</si>
  <si>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</si>
  <si>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</si>
  <si>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</si>
  <si>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</si>
  <si>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</si>
  <si>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</si>
  <si>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</si>
  <si>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</si>
  <si>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</si>
  <si>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</si>
  <si>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</si>
  <si>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</si>
  <si>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</si>
  <si>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</si>
  <si>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</si>
  <si>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</si>
  <si>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</si>
  <si>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</si>
  <si>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</si>
  <si>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</si>
  <si>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</si>
  <si>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</si>
  <si>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</si>
  <si>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</si>
  <si>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</si>
  <si>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</si>
  <si>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</si>
  <si>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</si>
  <si>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</si>
  <si>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</si>
  <si>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</si>
  <si>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</si>
  <si>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</si>
  <si>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</si>
  <si>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</si>
  <si>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</si>
  <si>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</si>
  <si>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</si>
  <si>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</si>
  <si>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</si>
  <si>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</si>
  <si>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</si>
  <si>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</si>
  <si>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</si>
  <si>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</si>
  <si>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</si>
  <si>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</si>
  <si>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</si>
  <si>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</si>
  <si>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</si>
  <si>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</si>
  <si>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</si>
  <si>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</si>
  <si>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</si>
  <si>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</si>
  <si>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</si>
  <si>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</si>
  <si>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</si>
  <si>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</si>
  <si>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</si>
  <si>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</si>
  <si>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</si>
  <si>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</si>
  <si>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</si>
  <si>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</si>
  <si>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</si>
  <si>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</si>
  <si>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</si>
  <si>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</si>
  <si>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</si>
  <si>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</si>
  <si>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</si>
  <si>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</si>
  <si>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</si>
  <si>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</si>
  <si>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</si>
  <si>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</si>
  <si>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</si>
  <si>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</si>
  <si>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</si>
  <si>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</si>
  <si>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</si>
  <si>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</si>
  <si>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</si>
  <si>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</si>
  <si>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</si>
  <si>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</si>
  <si>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</si>
  <si>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</si>
  <si>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</si>
  <si>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</si>
  <si>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</si>
  <si>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</si>
  <si>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</si>
  <si>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</si>
  <si>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</si>
  <si>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</si>
  <si>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</si>
  <si>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</si>
  <si>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</si>
  <si>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</si>
  <si>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</si>
  <si>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</si>
  <si>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</si>
  <si>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</si>
  <si>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</si>
  <si>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</si>
  <si>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</si>
  <si>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</si>
  <si>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</si>
  <si>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</si>
  <si>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</si>
  <si>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</si>
  <si>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</si>
  <si>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</si>
  <si>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</si>
  <si>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</si>
  <si>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</si>
  <si>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</si>
  <si>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</si>
  <si>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</si>
  <si>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</si>
  <si>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</si>
  <si>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</si>
  <si>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</si>
  <si>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</si>
  <si>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</si>
  <si>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</si>
  <si>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</si>
  <si>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</si>
  <si>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</si>
  <si>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</si>
  <si>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</si>
  <si>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</si>
  <si>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</si>
  <si>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</si>
  <si>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</si>
  <si>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</si>
  <si>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</si>
  <si>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</si>
  <si>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</si>
  <si>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</si>
  <si>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</si>
  <si>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</si>
  <si>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</si>
  <si>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</si>
  <si>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</si>
  <si>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</si>
  <si>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</si>
  <si>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</si>
  <si>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</si>
  <si>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</si>
  <si>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</si>
  <si>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</si>
  <si>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</si>
  <si>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</si>
  <si>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</si>
  <si>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</si>
  <si>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</si>
  <si>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</si>
  <si>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</si>
  <si>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</si>
  <si>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</si>
  <si>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</si>
  <si>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</si>
  <si>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</si>
  <si>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</si>
  <si>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</si>
  <si>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</si>
  <si>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</si>
  <si>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</si>
  <si>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</si>
  <si>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</si>
  <si>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</si>
  <si>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</si>
  <si>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</si>
  <si>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</si>
  <si>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</si>
  <si>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</si>
  <si>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</si>
  <si>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</si>
  <si>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</si>
  <si>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</si>
  <si>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</si>
  <si>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</si>
  <si>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</si>
  <si>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</si>
  <si>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</si>
  <si>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</si>
  <si>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</si>
  <si>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</si>
  <si>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</si>
  <si>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</si>
  <si>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</si>
  <si>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</si>
  <si>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</si>
  <si>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</si>
  <si>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</si>
  <si>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</si>
  <si>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</si>
  <si>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</si>
  <si>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</si>
  <si>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</si>
  <si>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</si>
  <si>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</si>
  <si>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</si>
  <si>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</si>
  <si>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</si>
  <si>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</si>
  <si>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</si>
  <si>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</si>
  <si>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</si>
  <si>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</si>
  <si>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</si>
  <si>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</si>
  <si>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</si>
  <si>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</si>
  <si>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</si>
  <si>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</si>
  <si>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</si>
  <si>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</si>
  <si>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</si>
  <si>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</si>
  <si>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</si>
  <si>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</si>
  <si>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</si>
  <si>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</si>
  <si>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</si>
  <si>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</si>
  <si>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</si>
  <si>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</si>
  <si>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</si>
  <si>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</si>
  <si>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</si>
  <si>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</si>
  <si>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</si>
  <si>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</si>
  <si>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</si>
  <si>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</si>
  <si>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</si>
  <si>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</si>
  <si>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</si>
  <si>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</si>
  <si>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</si>
  <si>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</si>
  <si>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</si>
  <si>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</si>
  <si>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</si>
  <si>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</si>
  <si>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</si>
  <si>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</si>
  <si>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</si>
  <si>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</si>
  <si>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</si>
  <si>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</si>
  <si>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</si>
  <si>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</si>
  <si>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</si>
  <si>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</si>
  <si>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</si>
  <si>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</si>
  <si>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</si>
  <si>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</si>
  <si>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</si>
  <si>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</si>
  <si>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</si>
  <si>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</si>
  <si>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</si>
  <si>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</si>
  <si>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</si>
  <si>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</si>
  <si>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</si>
  <si>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</si>
  <si>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</si>
  <si>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</si>
  <si>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</si>
  <si>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</si>
  <si>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</si>
  <si>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</si>
  <si>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</si>
  <si>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</si>
  <si>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</si>
  <si>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</si>
  <si>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</si>
  <si>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</si>
  <si>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</si>
  <si>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</si>
  <si>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</si>
  <si>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</si>
  <si>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</si>
  <si>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</si>
  <si>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</si>
  <si>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</si>
  <si>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</si>
  <si>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</si>
  <si>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</si>
  <si>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</si>
  <si>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</si>
  <si>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</si>
  <si>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</si>
  <si>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</si>
  <si>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</si>
  <si>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</si>
  <si>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</si>
  <si>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</si>
  <si>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</si>
  <si>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</si>
  <si>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</si>
  <si>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</si>
  <si>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</si>
  <si>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</si>
  <si>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</si>
  <si>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</si>
  <si>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</si>
  <si>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</si>
  <si>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</si>
  <si>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</si>
  <si>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</si>
  <si>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</si>
  <si>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</si>
  <si>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</si>
  <si>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</si>
  <si>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</si>
  <si>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</si>
  <si>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</si>
  <si>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</si>
  <si>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</si>
  <si>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</si>
  <si>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</si>
  <si>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</si>
  <si>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</si>
  <si>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</si>
  <si>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</si>
  <si>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</si>
  <si>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</si>
  <si>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</si>
  <si>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</si>
  <si>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</si>
  <si>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</si>
  <si>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</si>
  <si>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</si>
  <si>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</si>
  <si>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</si>
  <si>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</si>
  <si>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</si>
  <si>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</si>
  <si>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</si>
  <si>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</si>
  <si>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</si>
  <si>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</si>
  <si>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</si>
  <si>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</si>
  <si>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</si>
  <si>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</si>
  <si>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</si>
  <si>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</si>
  <si>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</si>
  <si>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</si>
  <si>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</si>
  <si>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</si>
  <si>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</si>
  <si>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</si>
  <si>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</si>
  <si>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</si>
  <si>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</si>
  <si>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</si>
  <si>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</si>
  <si>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</si>
  <si>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</si>
  <si>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</si>
  <si>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</si>
  <si>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</si>
  <si>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</si>
  <si>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</si>
  <si>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</si>
  <si>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</si>
  <si>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</si>
  <si>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</si>
  <si>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</si>
  <si>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</si>
  <si>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</si>
  <si>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</si>
  <si>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</si>
  <si>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</si>
  <si>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</si>
  <si>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</si>
  <si>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</si>
  <si>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</si>
  <si>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</si>
  <si>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</si>
  <si>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</si>
  <si>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</si>
  <si>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</si>
  <si>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</si>
  <si>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</si>
  <si>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</si>
  <si>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</si>
  <si>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</si>
  <si>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</si>
  <si>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</si>
  <si>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</si>
  <si>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</si>
  <si>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</si>
  <si>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</si>
  <si>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</si>
  <si>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</si>
  <si>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</si>
  <si>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</si>
  <si>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</si>
  <si>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</si>
  <si>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</si>
  <si>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</si>
  <si>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</si>
  <si>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</si>
  <si>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</si>
  <si>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</si>
  <si>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</si>
  <si>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</si>
  <si>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</si>
  <si>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</si>
  <si>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</si>
  <si>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</si>
  <si>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</si>
  <si>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</si>
  <si>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</si>
  <si>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</si>
  <si>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</si>
  <si>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</si>
  <si>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</si>
  <si>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</si>
  <si>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</si>
  <si>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</si>
  <si>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</si>
  <si>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</si>
  <si>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</si>
  <si>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</si>
  <si>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</si>
  <si>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</si>
  <si>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</si>
  <si>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</si>
  <si>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</si>
  <si>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</si>
  <si>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</si>
  <si>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</si>
  <si>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</si>
  <si>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</si>
  <si>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</si>
  <si>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</si>
  <si>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</si>
  <si>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</si>
  <si>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</si>
  <si>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</si>
  <si>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</si>
  <si>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</si>
  <si>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</si>
  <si>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</si>
  <si>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</si>
  <si>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</si>
  <si>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</si>
  <si>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</si>
  <si>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</si>
  <si>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</si>
  <si>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</si>
  <si>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</si>
  <si>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</si>
  <si>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</si>
  <si>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</si>
  <si>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</si>
  <si>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</si>
  <si>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</si>
  <si>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</si>
  <si>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</si>
  <si>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</si>
  <si>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</si>
  <si>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</si>
  <si>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</si>
  <si>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</si>
  <si>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</si>
  <si>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</si>
  <si>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</si>
  <si>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</si>
  <si>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</si>
  <si>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</si>
  <si>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</si>
  <si>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</si>
  <si>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</si>
  <si>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</si>
  <si>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</si>
  <si>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</si>
  <si>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</si>
  <si>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</si>
  <si>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</si>
  <si>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</si>
  <si>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</si>
  <si>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</si>
  <si>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</si>
  <si>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</si>
  <si>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</si>
  <si>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</si>
  <si>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</si>
  <si>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</si>
  <si>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</si>
  <si>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</si>
  <si>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</si>
  <si>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</si>
  <si>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</si>
  <si>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</si>
  <si>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</si>
  <si>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</si>
  <si>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</si>
  <si>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</si>
  <si>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</si>
  <si>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</si>
  <si>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</si>
  <si>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</si>
  <si>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</si>
  <si>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</si>
  <si>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</si>
  <si>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</si>
  <si>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</si>
  <si>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</si>
  <si>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</si>
  <si>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</si>
  <si>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</si>
  <si>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</si>
  <si>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</si>
  <si>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</si>
  <si>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</si>
  <si>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</si>
  <si>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</si>
  <si>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</si>
  <si>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</si>
  <si>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</si>
  <si>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</si>
  <si>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</si>
  <si>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</si>
  <si>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</si>
  <si>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</si>
  <si>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</si>
  <si>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</si>
  <si>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</si>
  <si>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</si>
  <si>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</si>
  <si>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</si>
  <si>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</si>
  <si>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</si>
  <si>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</si>
  <si>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</si>
  <si>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</si>
  <si>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</si>
  <si>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</si>
  <si>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</si>
  <si>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</si>
  <si>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</si>
  <si>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</si>
  <si>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</si>
  <si>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</si>
  <si>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</si>
  <si>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</si>
  <si>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</si>
  <si>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</si>
  <si>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</si>
  <si>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</si>
  <si>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</si>
  <si>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</si>
  <si>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</si>
  <si>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</si>
  <si>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</si>
  <si>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</si>
  <si>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</si>
  <si>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</si>
  <si>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</si>
  <si>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</si>
  <si>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</si>
  <si>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</si>
  <si>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</si>
  <si>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</si>
  <si>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</si>
  <si>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</si>
  <si>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</si>
  <si>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</si>
  <si>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</si>
  <si>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</si>
  <si>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</si>
  <si>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</si>
  <si>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</si>
  <si>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</si>
  <si>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</si>
  <si>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</si>
  <si>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</si>
  <si>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</si>
  <si>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</si>
  <si>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</si>
  <si>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</si>
  <si>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</si>
  <si>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</si>
  <si>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</si>
  <si>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</si>
  <si>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</si>
  <si>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</si>
  <si>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</si>
  <si>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</si>
  <si>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</si>
  <si>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</si>
  <si>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</si>
  <si>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</si>
  <si>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</si>
  <si>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</si>
  <si>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</si>
  <si>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</si>
  <si>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</si>
  <si>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</si>
  <si>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</si>
  <si>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</si>
  <si>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</si>
  <si>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</si>
  <si>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</si>
  <si>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</si>
  <si>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</si>
  <si>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</si>
  <si>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</si>
  <si>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</si>
  <si>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</si>
  <si>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</si>
  <si>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</si>
  <si>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</si>
  <si>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</si>
  <si>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</si>
  <si>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</si>
  <si>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</si>
  <si>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</si>
  <si>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</si>
  <si>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</si>
  <si>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</si>
  <si>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</si>
  <si>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</si>
  <si>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</si>
  <si>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</si>
  <si>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</si>
  <si>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</si>
  <si>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</si>
  <si>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</si>
  <si>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</si>
  <si>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</si>
  <si>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</si>
  <si>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</si>
  <si>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</si>
  <si>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</si>
  <si>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</si>
  <si>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</si>
  <si>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</si>
  <si>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</si>
  <si>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</si>
  <si>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</si>
  <si>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</si>
  <si>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</si>
  <si>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</si>
  <si>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</si>
  <si>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</si>
  <si>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</si>
  <si>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</si>
  <si>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</si>
  <si>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</si>
  <si>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</si>
  <si>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</si>
  <si>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</si>
  <si>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</si>
  <si>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</si>
  <si>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</si>
  <si>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</si>
  <si>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</si>
  <si>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</si>
  <si>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</si>
  <si>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</si>
  <si>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</si>
  <si>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</si>
  <si>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</si>
  <si>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</si>
  <si>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</si>
  <si>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</si>
  <si>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</si>
  <si>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</si>
  <si>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</si>
  <si>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</si>
  <si>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</si>
  <si>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</si>
  <si>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</si>
  <si>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</si>
  <si>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</si>
  <si>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</si>
  <si>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</si>
  <si>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</si>
  <si>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</si>
  <si>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</si>
  <si>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</si>
  <si>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</si>
  <si>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</si>
  <si>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</si>
  <si>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</si>
  <si>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</si>
  <si>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</si>
  <si>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</si>
  <si>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</si>
  <si>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</si>
  <si>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</si>
  <si>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</si>
  <si>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</si>
  <si>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</si>
  <si>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</si>
  <si>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</si>
  <si>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</si>
  <si>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</si>
  <si>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</si>
  <si>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</si>
  <si>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</si>
  <si>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</si>
  <si>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</si>
  <si>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</si>
  <si>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</si>
  <si>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</si>
  <si>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</si>
  <si>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</si>
  <si>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</si>
  <si>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</si>
  <si>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</si>
  <si>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</si>
  <si>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</si>
  <si>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</si>
  <si>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</si>
  <si>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</si>
  <si>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</si>
  <si>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</si>
  <si>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</si>
  <si>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</si>
  <si>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</si>
  <si>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</si>
  <si>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</si>
  <si>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</si>
  <si>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</si>
  <si>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</si>
  <si>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</si>
  <si>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</si>
  <si>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</si>
  <si>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</si>
  <si>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</si>
  <si>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</si>
  <si>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</si>
  <si>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</si>
  <si>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</si>
  <si>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</si>
  <si>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</si>
  <si>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</si>
  <si>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</si>
  <si>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</si>
  <si>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</si>
  <si>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</si>
  <si>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</si>
  <si>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</si>
  <si>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</si>
  <si>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</si>
  <si>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</si>
  <si>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</si>
  <si>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</si>
  <si>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</si>
  <si>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</si>
  <si>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</si>
  <si>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</si>
  <si>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</si>
  <si>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</si>
  <si>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</si>
  <si>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</si>
  <si>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</si>
  <si>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</si>
  <si>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</si>
  <si>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</si>
  <si>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</si>
  <si>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</si>
  <si>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</si>
  <si>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</si>
  <si>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</si>
  <si>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</si>
  <si>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</si>
  <si>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</si>
  <si>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</si>
  <si>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</si>
  <si>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</si>
  <si>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</si>
  <si>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</si>
  <si>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</si>
  <si>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</si>
  <si>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</si>
  <si>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</si>
  <si>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</si>
  <si>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</si>
  <si>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</si>
  <si>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</si>
  <si>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</si>
  <si>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</si>
  <si>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</si>
  <si>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</si>
  <si>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</si>
  <si>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</si>
  <si>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</si>
  <si>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</si>
  <si>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</si>
  <si>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</si>
  <si>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</si>
  <si>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</si>
  <si>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</si>
  <si>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</si>
  <si>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</si>
  <si>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</si>
  <si>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</si>
  <si>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</si>
  <si>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</si>
  <si>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</si>
  <si>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</si>
  <si>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</si>
  <si>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</si>
  <si>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</si>
  <si>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</si>
  <si>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</si>
  <si>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</si>
  <si>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</si>
  <si>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</si>
  <si>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</si>
  <si>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</si>
  <si>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</si>
  <si>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</si>
  <si>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</si>
  <si>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</si>
  <si>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</si>
  <si>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</si>
  <si>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</si>
  <si>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</si>
  <si>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</si>
  <si>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</si>
  <si>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</si>
  <si>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</si>
  <si>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</si>
  <si>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</si>
  <si>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</si>
  <si>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</si>
  <si>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</si>
  <si>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</si>
  <si>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</si>
  <si>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</si>
  <si>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</si>
  <si>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</si>
  <si>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</si>
  <si>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</si>
  <si>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</si>
  <si>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</si>
  <si>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</si>
  <si>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</si>
  <si>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</si>
  <si>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</si>
  <si>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</si>
  <si>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</si>
  <si>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</si>
  <si>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</si>
  <si>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</si>
  <si>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</si>
  <si>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</si>
  <si>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</si>
  <si>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</si>
  <si>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</si>
  <si>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</si>
  <si>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</si>
  <si>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</si>
  <si>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</si>
  <si>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</si>
  <si>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</si>
  <si>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</si>
  <si>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</si>
  <si>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</si>
  <si>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</si>
  <si>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</si>
  <si>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</si>
  <si>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</si>
  <si>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</si>
  <si>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</si>
  <si>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</si>
  <si>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</si>
  <si>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</si>
  <si>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</si>
  <si>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</si>
  <si>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</si>
  <si>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</si>
  <si>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</si>
  <si>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</si>
  <si>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</si>
  <si>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</si>
  <si>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</si>
  <si>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</si>
  <si>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</si>
  <si>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</si>
  <si>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</si>
  <si>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</si>
  <si>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</si>
  <si>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</si>
  <si>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</si>
  <si>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</si>
  <si>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</si>
  <si>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</si>
  <si>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</si>
  <si>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</si>
  <si>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</si>
  <si>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</si>
  <si>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</si>
  <si>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</si>
  <si>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</si>
  <si>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</si>
  <si>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</si>
  <si>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</si>
  <si>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</si>
  <si>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</si>
  <si>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</si>
  <si>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</si>
  <si>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</si>
  <si>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</si>
  <si>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</si>
  <si>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</si>
  <si>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</si>
  <si>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</si>
  <si>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</si>
  <si>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</si>
  <si>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</si>
  <si>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</si>
  <si>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</si>
  <si>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</si>
  <si>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</si>
  <si>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</si>
  <si>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</si>
  <si>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</si>
  <si>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</si>
  <si>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</si>
  <si>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</si>
  <si>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</si>
  <si>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</si>
  <si>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</si>
  <si>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</si>
  <si>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</si>
  <si>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</si>
  <si>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</si>
  <si>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</si>
  <si>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</si>
  <si>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</si>
  <si>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</si>
  <si>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</si>
  <si>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</si>
  <si>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</si>
  <si>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</si>
  <si>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</si>
  <si>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</si>
  <si>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</si>
  <si>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</si>
  <si>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</si>
  <si>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</si>
  <si>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</si>
  <si>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</si>
  <si>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</si>
  <si>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</si>
  <si>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</si>
  <si>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</si>
  <si>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</si>
  <si>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</si>
  <si>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</si>
  <si>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</si>
  <si>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</si>
  <si>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</si>
  <si>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</si>
  <si>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</si>
  <si>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</si>
  <si>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</si>
  <si>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</si>
  <si>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</si>
  <si>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</si>
  <si>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</si>
  <si>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</si>
  <si>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</si>
  <si>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</si>
  <si>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</si>
  <si>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</si>
  <si>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</si>
  <si>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</si>
  <si>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</si>
  <si>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</si>
  <si>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</si>
  <si>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</si>
  <si>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</si>
  <si>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</si>
  <si>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</si>
  <si>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</si>
  <si>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</si>
  <si>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</si>
  <si>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</si>
  <si>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</si>
  <si>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</si>
  <si>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</si>
  <si>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</si>
  <si>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</si>
  <si>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</si>
  <si>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</si>
  <si>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</si>
  <si>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</si>
  <si>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</si>
  <si>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</si>
  <si>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</si>
  <si>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</si>
  <si>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</si>
  <si>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</si>
  <si>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GAVETA DE DEPOSITO LLENA</t>
  </si>
  <si>
    <t>3335970603 </t>
  </si>
  <si>
    <t>SIN EFECITVO</t>
  </si>
  <si>
    <t>Hold</t>
  </si>
  <si>
    <t>REINICIO FALLIDO</t>
  </si>
  <si>
    <t>3335971886</t>
  </si>
  <si>
    <t>3335971885</t>
  </si>
  <si>
    <t>3335971883</t>
  </si>
  <si>
    <t>3335971881</t>
  </si>
  <si>
    <t>3335971880</t>
  </si>
  <si>
    <t>Morales Payano, Wilfredy Leandro</t>
  </si>
  <si>
    <t>30 Julio de 2021</t>
  </si>
  <si>
    <t>3335971965</t>
  </si>
  <si>
    <t>3335971953</t>
  </si>
  <si>
    <t>3335971948</t>
  </si>
  <si>
    <t>3335971942</t>
  </si>
  <si>
    <t>3335971918</t>
  </si>
  <si>
    <t>3335971917</t>
  </si>
  <si>
    <t>3335971863 </t>
  </si>
  <si>
    <t>3335971786 </t>
  </si>
  <si>
    <t>3335971821 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</si>
</sst>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4"/>
      <tableStyleElement type="headerRow" dxfId="373"/>
      <tableStyleElement type="totalRow" dxfId="372"/>
      <tableStyleElement type="firstColumn" dxfId="371"/>
      <tableStyleElement type="lastColumn" dxfId="370"/>
      <tableStyleElement type="firstRowStripe" dxfId="369"/>
      <tableStyleElement type="firstColumnStripe" dxfId="3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66" priority="99379"/>
  </conditionalFormatting>
  <conditionalFormatting sqref="E3">
    <cfRule type="duplicateValues" dxfId="165" priority="121742"/>
  </conditionalFormatting>
  <conditionalFormatting sqref="E3">
    <cfRule type="duplicateValues" dxfId="164" priority="121743"/>
    <cfRule type="duplicateValues" dxfId="163" priority="121744"/>
  </conditionalFormatting>
  <conditionalFormatting sqref="E3">
    <cfRule type="duplicateValues" dxfId="162" priority="121745"/>
    <cfRule type="duplicateValues" dxfId="161" priority="121746"/>
    <cfRule type="duplicateValues" dxfId="160" priority="121747"/>
    <cfRule type="duplicateValues" dxfId="159" priority="121748"/>
  </conditionalFormatting>
  <conditionalFormatting sqref="B3">
    <cfRule type="duplicateValues" dxfId="158" priority="121749"/>
  </conditionalFormatting>
  <conditionalFormatting sqref="E4">
    <cfRule type="duplicateValues" dxfId="157" priority="104"/>
  </conditionalFormatting>
  <conditionalFormatting sqref="E4">
    <cfRule type="duplicateValues" dxfId="156" priority="101"/>
    <cfRule type="duplicateValues" dxfId="155" priority="102"/>
    <cfRule type="duplicateValues" dxfId="154" priority="103"/>
  </conditionalFormatting>
  <conditionalFormatting sqref="E4">
    <cfRule type="duplicateValues" dxfId="153" priority="100"/>
  </conditionalFormatting>
  <conditionalFormatting sqref="E4">
    <cfRule type="duplicateValues" dxfId="152" priority="97"/>
    <cfRule type="duplicateValues" dxfId="151" priority="98"/>
    <cfRule type="duplicateValues" dxfId="150" priority="99"/>
  </conditionalFormatting>
  <conditionalFormatting sqref="B4">
    <cfRule type="duplicateValues" dxfId="149" priority="96"/>
  </conditionalFormatting>
  <conditionalFormatting sqref="E4">
    <cfRule type="duplicateValues" dxfId="148" priority="95"/>
  </conditionalFormatting>
  <conditionalFormatting sqref="E5">
    <cfRule type="duplicateValues" dxfId="147" priority="94"/>
  </conditionalFormatting>
  <conditionalFormatting sqref="E5">
    <cfRule type="duplicateValues" dxfId="146" priority="91"/>
    <cfRule type="duplicateValues" dxfId="145" priority="92"/>
    <cfRule type="duplicateValues" dxfId="144" priority="93"/>
  </conditionalFormatting>
  <conditionalFormatting sqref="E5">
    <cfRule type="duplicateValues" dxfId="143" priority="90"/>
  </conditionalFormatting>
  <conditionalFormatting sqref="E5">
    <cfRule type="duplicateValues" dxfId="142" priority="87"/>
    <cfRule type="duplicateValues" dxfId="141" priority="88"/>
    <cfRule type="duplicateValues" dxfId="140" priority="89"/>
  </conditionalFormatting>
  <conditionalFormatting sqref="B5">
    <cfRule type="duplicateValues" dxfId="139" priority="86"/>
  </conditionalFormatting>
  <conditionalFormatting sqref="E5">
    <cfRule type="duplicateValues" dxfId="138" priority="85"/>
  </conditionalFormatting>
  <conditionalFormatting sqref="B6">
    <cfRule type="duplicateValues" dxfId="137" priority="69"/>
  </conditionalFormatting>
  <conditionalFormatting sqref="E6">
    <cfRule type="duplicateValues" dxfId="136" priority="68"/>
  </conditionalFormatting>
  <conditionalFormatting sqref="E6">
    <cfRule type="duplicateValues" dxfId="135" priority="65"/>
    <cfRule type="duplicateValues" dxfId="134" priority="66"/>
    <cfRule type="duplicateValues" dxfId="133" priority="67"/>
  </conditionalFormatting>
  <conditionalFormatting sqref="E6">
    <cfRule type="duplicateValues" dxfId="132" priority="64"/>
  </conditionalFormatting>
  <conditionalFormatting sqref="E6">
    <cfRule type="duplicateValues" dxfId="131" priority="61"/>
    <cfRule type="duplicateValues" dxfId="130" priority="62"/>
    <cfRule type="duplicateValues" dxfId="129" priority="63"/>
  </conditionalFormatting>
  <conditionalFormatting sqref="E6">
    <cfRule type="duplicateValues" dxfId="128" priority="60"/>
  </conditionalFormatting>
  <conditionalFormatting sqref="E9">
    <cfRule type="duplicateValues" dxfId="127" priority="43"/>
    <cfRule type="duplicateValues" dxfId="126" priority="44"/>
  </conditionalFormatting>
  <conditionalFormatting sqref="E9">
    <cfRule type="duplicateValues" dxfId="125" priority="42"/>
  </conditionalFormatting>
  <conditionalFormatting sqref="B9">
    <cfRule type="duplicateValues" dxfId="124" priority="41"/>
  </conditionalFormatting>
  <conditionalFormatting sqref="B9">
    <cfRule type="duplicateValues" dxfId="123" priority="40"/>
  </conditionalFormatting>
  <conditionalFormatting sqref="B9">
    <cfRule type="duplicateValues" dxfId="122" priority="38"/>
    <cfRule type="duplicateValues" dxfId="121" priority="39"/>
  </conditionalFormatting>
  <conditionalFormatting sqref="B9">
    <cfRule type="duplicateValues" dxfId="120" priority="37"/>
  </conditionalFormatting>
  <conditionalFormatting sqref="E9">
    <cfRule type="duplicateValues" dxfId="119" priority="36"/>
  </conditionalFormatting>
  <conditionalFormatting sqref="E9">
    <cfRule type="duplicateValues" dxfId="118" priority="34"/>
    <cfRule type="duplicateValues" dxfId="117" priority="35"/>
  </conditionalFormatting>
  <conditionalFormatting sqref="E9">
    <cfRule type="duplicateValues" dxfId="116" priority="33"/>
  </conditionalFormatting>
  <conditionalFormatting sqref="B9">
    <cfRule type="duplicateValues" dxfId="115" priority="32"/>
  </conditionalFormatting>
  <conditionalFormatting sqref="B9">
    <cfRule type="duplicateValues" dxfId="114" priority="31"/>
  </conditionalFormatting>
  <conditionalFormatting sqref="B9">
    <cfRule type="duplicateValues" dxfId="113" priority="30"/>
  </conditionalFormatting>
  <conditionalFormatting sqref="B9">
    <cfRule type="duplicateValues" dxfId="112" priority="28"/>
    <cfRule type="duplicateValues" dxfId="111" priority="29"/>
  </conditionalFormatting>
  <conditionalFormatting sqref="B9">
    <cfRule type="duplicateValues" dxfId="110" priority="27"/>
  </conditionalFormatting>
  <conditionalFormatting sqref="B9">
    <cfRule type="duplicateValues" dxfId="109" priority="25"/>
    <cfRule type="duplicateValues" dxfId="108" priority="26"/>
  </conditionalFormatting>
  <conditionalFormatting sqref="E9">
    <cfRule type="duplicateValues" dxfId="107" priority="24"/>
  </conditionalFormatting>
  <conditionalFormatting sqref="E9">
    <cfRule type="duplicateValues" dxfId="106" priority="23"/>
  </conditionalFormatting>
  <conditionalFormatting sqref="B9">
    <cfRule type="duplicateValues" dxfId="105" priority="22"/>
  </conditionalFormatting>
  <conditionalFormatting sqref="E9">
    <cfRule type="duplicateValues" dxfId="104" priority="21"/>
  </conditionalFormatting>
  <conditionalFormatting sqref="E9">
    <cfRule type="duplicateValues" dxfId="103" priority="19"/>
    <cfRule type="duplicateValues" dxfId="102" priority="20"/>
  </conditionalFormatting>
  <conditionalFormatting sqref="B9">
    <cfRule type="duplicateValues" dxfId="101" priority="18"/>
  </conditionalFormatting>
  <conditionalFormatting sqref="E9">
    <cfRule type="duplicateValues" dxfId="100" priority="17"/>
  </conditionalFormatting>
  <conditionalFormatting sqref="E9">
    <cfRule type="duplicateValues" dxfId="99" priority="16"/>
  </conditionalFormatting>
  <conditionalFormatting sqref="E9">
    <cfRule type="duplicateValues" dxfId="98" priority="15"/>
  </conditionalFormatting>
  <conditionalFormatting sqref="B9">
    <cfRule type="duplicateValues" dxfId="97" priority="14"/>
  </conditionalFormatting>
  <conditionalFormatting sqref="E7:E8">
    <cfRule type="duplicateValues" dxfId="96" priority="129592"/>
  </conditionalFormatting>
  <conditionalFormatting sqref="B7:B8">
    <cfRule type="duplicateValues" dxfId="95" priority="129594"/>
  </conditionalFormatting>
  <conditionalFormatting sqref="B7:B8">
    <cfRule type="duplicateValues" dxfId="94" priority="129596"/>
    <cfRule type="duplicateValues" dxfId="93" priority="129597"/>
    <cfRule type="duplicateValues" dxfId="92" priority="129598"/>
  </conditionalFormatting>
  <conditionalFormatting sqref="E7:E8">
    <cfRule type="duplicateValues" dxfId="91" priority="129602"/>
    <cfRule type="duplicateValues" dxfId="90" priority="129603"/>
  </conditionalFormatting>
  <conditionalFormatting sqref="E7:E8">
    <cfRule type="duplicateValues" dxfId="89" priority="129606"/>
    <cfRule type="duplicateValues" dxfId="88" priority="129607"/>
    <cfRule type="duplicateValues" dxfId="87" priority="129608"/>
  </conditionalFormatting>
  <conditionalFormatting sqref="E7:E8">
    <cfRule type="duplicateValues" dxfId="86" priority="129612"/>
    <cfRule type="duplicateValues" dxfId="85" priority="129613"/>
    <cfRule type="duplicateValues" dxfId="84" priority="129614"/>
    <cfRule type="duplicateValues" dxfId="83" priority="129615"/>
  </conditionalFormatting>
  <conditionalFormatting sqref="E10">
    <cfRule type="duplicateValues" dxfId="82" priority="13"/>
  </conditionalFormatting>
  <conditionalFormatting sqref="E10">
    <cfRule type="duplicateValues" dxfId="81" priority="11"/>
    <cfRule type="duplicateValues" dxfId="80" priority="12"/>
  </conditionalFormatting>
  <conditionalFormatting sqref="E10">
    <cfRule type="duplicateValues" dxfId="79" priority="8"/>
    <cfRule type="duplicateValues" dxfId="78" priority="9"/>
    <cfRule type="duplicateValues" dxfId="77" priority="10"/>
  </conditionalFormatting>
  <conditionalFormatting sqref="E10">
    <cfRule type="duplicateValues" dxfId="76" priority="4"/>
    <cfRule type="duplicateValues" dxfId="75" priority="5"/>
    <cfRule type="duplicateValues" dxfId="74" priority="6"/>
    <cfRule type="duplicateValues" dxfId="73" priority="7"/>
  </conditionalFormatting>
  <conditionalFormatting sqref="B10">
    <cfRule type="duplicateValues" dxfId="72" priority="3"/>
  </conditionalFormatting>
  <conditionalFormatting sqref="B10">
    <cfRule type="duplicateValues" dxfId="71" priority="1"/>
    <cfRule type="duplicateValues" dxfId="70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9" priority="2"/>
  </conditionalFormatting>
  <conditionalFormatting sqref="B1:B1048576">
    <cfRule type="duplicateValues" dxfId="6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164"/>
  <sheetViews>
    <sheetView tabSelected="1" zoomScale="70" zoomScaleNormal="70" workbookViewId="0">
      <pane ySplit="4" topLeftCell="A5" activePane="bottomLeft" state="frozen"/>
      <selection pane="bottomLeft" activeCell="G54" sqref="G54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7109375" style="43" bestFit="1" customWidth="1"/>
    <col min="4" max="4" width="26.140625" style="105" bestFit="1" customWidth="1"/>
    <col min="5" max="5" width="11.140625" style="75" bestFit="1" customWidth="1"/>
    <col min="6" max="6" width="11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customWidth="1"/>
    <col min="15" max="15" width="38.7109375" style="105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76" t="s">
        <v>2150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2613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4" t="str">
        <f>VLOOKUP(E5,'LISTADO ATM'!$A$2:$C$902,3,0)</f>
        <v>SUR</v>
      </c>
      <c r="B5" s="118" t="s">
        <v>2610</v>
      </c>
      <c r="C5" s="99">
        <v>44407.1559837963</v>
      </c>
      <c r="D5" s="99" t="s">
        <v>2177</v>
      </c>
      <c r="E5" s="142">
        <v>5</v>
      </c>
      <c r="F5" s="169" t="str">
        <f>VLOOKUP(E5,VIP!$A$2:$O14799,2,0)</f>
        <v>DRBR005</v>
      </c>
      <c r="G5" s="169" t="str">
        <f>VLOOKUP(E5,'LISTADO ATM'!$A$2:$B$901,2,0)</f>
        <v>ATM Oficina Autoservicio Villa Ofelia (San Juan)</v>
      </c>
      <c r="H5" s="169" t="str">
        <f>VLOOKUP(E5,VIP!$A$2:$O19760,7,FALSE)</f>
        <v>Si</v>
      </c>
      <c r="I5" s="169" t="str">
        <f>VLOOKUP(E5,VIP!$A$2:$O11725,8,FALSE)</f>
        <v>Si</v>
      </c>
      <c r="J5" s="169" t="str">
        <f>VLOOKUP(E5,VIP!$A$2:$O11675,8,FALSE)</f>
        <v>Si</v>
      </c>
      <c r="K5" s="169" t="str">
        <f>VLOOKUP(E5,VIP!$A$2:$O15249,6,0)</f>
        <v>NO</v>
      </c>
      <c r="L5" s="147" t="s">
        <v>2216</v>
      </c>
      <c r="M5" s="98" t="s">
        <v>2442</v>
      </c>
      <c r="N5" s="98" t="s">
        <v>2449</v>
      </c>
      <c r="O5" s="164" t="s">
        <v>2451</v>
      </c>
      <c r="P5" s="170"/>
      <c r="Q5" s="98" t="s">
        <v>2216</v>
      </c>
    </row>
    <row r="6" spans="1:17" s="126" customFormat="1" ht="18" x14ac:dyDescent="0.25">
      <c r="A6" s="164" t="str">
        <f>VLOOKUP(E6,'LISTADO ATM'!$A$2:$C$902,3,0)</f>
        <v>DISTRITO NACIONAL</v>
      </c>
      <c r="B6" s="118">
        <v>3335970686</v>
      </c>
      <c r="C6" s="99">
        <v>44405.820497685185</v>
      </c>
      <c r="D6" s="99" t="s">
        <v>2177</v>
      </c>
      <c r="E6" s="142">
        <v>10</v>
      </c>
      <c r="F6" s="169" t="str">
        <f>VLOOKUP(E6,VIP!$A$2:$O14771,2,0)</f>
        <v>DRBR010</v>
      </c>
      <c r="G6" s="169" t="str">
        <f>VLOOKUP(E6,'LISTADO ATM'!$A$2:$B$901,2,0)</f>
        <v xml:space="preserve">ATM Ministerio Salud Pública </v>
      </c>
      <c r="H6" s="169" t="str">
        <f>VLOOKUP(E6,VIP!$A$2:$O19732,7,FALSE)</f>
        <v>Si</v>
      </c>
      <c r="I6" s="169" t="str">
        <f>VLOOKUP(E6,VIP!$A$2:$O11697,8,FALSE)</f>
        <v>Si</v>
      </c>
      <c r="J6" s="169" t="str">
        <f>VLOOKUP(E6,VIP!$A$2:$O11647,8,FALSE)</f>
        <v>Si</v>
      </c>
      <c r="K6" s="169" t="str">
        <f>VLOOKUP(E6,VIP!$A$2:$O15221,6,0)</f>
        <v>NO</v>
      </c>
      <c r="L6" s="147" t="s">
        <v>2216</v>
      </c>
      <c r="M6" s="98" t="s">
        <v>2442</v>
      </c>
      <c r="N6" s="98" t="s">
        <v>2449</v>
      </c>
      <c r="O6" s="164" t="s">
        <v>2451</v>
      </c>
      <c r="P6" s="168"/>
      <c r="Q6" s="98" t="s">
        <v>2216</v>
      </c>
    </row>
    <row r="7" spans="1:17" s="126" customFormat="1" ht="18" x14ac:dyDescent="0.25">
      <c r="A7" s="164" t="str">
        <f>VLOOKUP(E7,'LISTADO ATM'!$A$2:$C$902,3,0)</f>
        <v>DISTRITO NACIONAL</v>
      </c>
      <c r="B7" s="118">
        <v>3335971799</v>
      </c>
      <c r="C7" s="99">
        <v>44406.729837962965</v>
      </c>
      <c r="D7" s="99" t="s">
        <v>2177</v>
      </c>
      <c r="E7" s="142">
        <v>12</v>
      </c>
      <c r="F7" s="169" t="str">
        <f>VLOOKUP(E7,VIP!$A$2:$O14811,2,0)</f>
        <v>DRBR012</v>
      </c>
      <c r="G7" s="169" t="str">
        <f>VLOOKUP(E7,'LISTADO ATM'!$A$2:$B$901,2,0)</f>
        <v xml:space="preserve">ATM Comercial Ganadera (San Isidro) </v>
      </c>
      <c r="H7" s="169" t="str">
        <f>VLOOKUP(E7,VIP!$A$2:$O19772,7,FALSE)</f>
        <v>Si</v>
      </c>
      <c r="I7" s="169" t="str">
        <f>VLOOKUP(E7,VIP!$A$2:$O11737,8,FALSE)</f>
        <v>No</v>
      </c>
      <c r="J7" s="169" t="str">
        <f>VLOOKUP(E7,VIP!$A$2:$O11687,8,FALSE)</f>
        <v>No</v>
      </c>
      <c r="K7" s="169" t="str">
        <f>VLOOKUP(E7,VIP!$A$2:$O15261,6,0)</f>
        <v>NO</v>
      </c>
      <c r="L7" s="147" t="s">
        <v>2242</v>
      </c>
      <c r="M7" s="98" t="s">
        <v>2442</v>
      </c>
      <c r="N7" s="98" t="s">
        <v>2449</v>
      </c>
      <c r="O7" s="164" t="s">
        <v>2451</v>
      </c>
      <c r="P7" s="168"/>
      <c r="Q7" s="98" t="s">
        <v>2242</v>
      </c>
    </row>
    <row r="8" spans="1:17" s="126" customFormat="1" ht="18" x14ac:dyDescent="0.25">
      <c r="A8" s="164" t="str">
        <f>VLOOKUP(E8,'LISTADO ATM'!$A$2:$C$902,3,0)</f>
        <v>DISTRITO NACIONAL</v>
      </c>
      <c r="B8" s="118">
        <v>3335971641</v>
      </c>
      <c r="C8" s="99">
        <v>44406.653483796297</v>
      </c>
      <c r="D8" s="99" t="s">
        <v>2445</v>
      </c>
      <c r="E8" s="142">
        <v>24</v>
      </c>
      <c r="F8" s="169" t="str">
        <f>VLOOKUP(E8,VIP!$A$2:$O14891,2,0)</f>
        <v>DRBR024</v>
      </c>
      <c r="G8" s="169" t="str">
        <f>VLOOKUP(E8,'LISTADO ATM'!$A$2:$B$901,2,0)</f>
        <v xml:space="preserve">ATM Oficina Eusebio Manzueta </v>
      </c>
      <c r="H8" s="169" t="str">
        <f>VLOOKUP(E8,VIP!$A$2:$O19852,7,FALSE)</f>
        <v>No</v>
      </c>
      <c r="I8" s="169" t="str">
        <f>VLOOKUP(E8,VIP!$A$2:$O11817,8,FALSE)</f>
        <v>No</v>
      </c>
      <c r="J8" s="169" t="str">
        <f>VLOOKUP(E8,VIP!$A$2:$O11767,8,FALSE)</f>
        <v>No</v>
      </c>
      <c r="K8" s="169" t="str">
        <f>VLOOKUP(E8,VIP!$A$2:$O15341,6,0)</f>
        <v>NO</v>
      </c>
      <c r="L8" s="147" t="s">
        <v>2414</v>
      </c>
      <c r="M8" s="98" t="s">
        <v>2442</v>
      </c>
      <c r="N8" s="98" t="s">
        <v>2449</v>
      </c>
      <c r="O8" s="164" t="s">
        <v>2450</v>
      </c>
      <c r="P8" s="170"/>
      <c r="Q8" s="98" t="s">
        <v>2414</v>
      </c>
    </row>
    <row r="9" spans="1:17" s="126" customFormat="1" ht="18" x14ac:dyDescent="0.25">
      <c r="A9" s="164" t="str">
        <f>VLOOKUP(E9,'LISTADO ATM'!$A$2:$C$902,3,0)</f>
        <v>DISTRITO NACIONAL</v>
      </c>
      <c r="B9" s="118">
        <v>3335967534</v>
      </c>
      <c r="C9" s="99">
        <v>44403.668344907404</v>
      </c>
      <c r="D9" s="99" t="s">
        <v>2177</v>
      </c>
      <c r="E9" s="142">
        <v>34</v>
      </c>
      <c r="F9" s="169" t="str">
        <f>VLOOKUP(E9,VIP!$A$2:$O14663,2,0)</f>
        <v>DRBR034</v>
      </c>
      <c r="G9" s="169" t="str">
        <f>VLOOKUP(E9,'LISTADO ATM'!$A$2:$B$901,2,0)</f>
        <v xml:space="preserve">ATM Plaza de la Salud </v>
      </c>
      <c r="H9" s="169" t="str">
        <f>VLOOKUP(E9,VIP!$A$2:$O19624,7,FALSE)</f>
        <v>Si</v>
      </c>
      <c r="I9" s="169" t="str">
        <f>VLOOKUP(E9,VIP!$A$2:$O11589,8,FALSE)</f>
        <v>Si</v>
      </c>
      <c r="J9" s="169" t="str">
        <f>VLOOKUP(E9,VIP!$A$2:$O11539,8,FALSE)</f>
        <v>Si</v>
      </c>
      <c r="K9" s="169" t="str">
        <f>VLOOKUP(E9,VIP!$A$2:$O15113,6,0)</f>
        <v>NO</v>
      </c>
      <c r="L9" s="147" t="s">
        <v>2216</v>
      </c>
      <c r="M9" s="98" t="s">
        <v>2442</v>
      </c>
      <c r="N9" s="98" t="s">
        <v>2449</v>
      </c>
      <c r="O9" s="164" t="s">
        <v>2451</v>
      </c>
      <c r="P9" s="170"/>
      <c r="Q9" s="98" t="s">
        <v>2216</v>
      </c>
    </row>
    <row r="10" spans="1:17" s="126" customFormat="1" ht="18" x14ac:dyDescent="0.25">
      <c r="A10" s="164" t="str">
        <f>VLOOKUP(E10,'LISTADO ATM'!$A$2:$C$902,3,0)</f>
        <v>SUR</v>
      </c>
      <c r="B10" s="118">
        <v>3335971719</v>
      </c>
      <c r="C10" s="99">
        <v>44406.684155092589</v>
      </c>
      <c r="D10" s="99" t="s">
        <v>2177</v>
      </c>
      <c r="E10" s="142">
        <v>50</v>
      </c>
      <c r="F10" s="169" t="str">
        <f>VLOOKUP(E10,VIP!$A$2:$O14779,2,0)</f>
        <v>DRBR050</v>
      </c>
      <c r="G10" s="169" t="str">
        <f>VLOOKUP(E10,'LISTADO ATM'!$A$2:$B$901,2,0)</f>
        <v xml:space="preserve">ATM Oficina Padre Las Casas (Azua) </v>
      </c>
      <c r="H10" s="169" t="str">
        <f>VLOOKUP(E10,VIP!$A$2:$O19740,7,FALSE)</f>
        <v>Si</v>
      </c>
      <c r="I10" s="169" t="str">
        <f>VLOOKUP(E10,VIP!$A$2:$O11705,8,FALSE)</f>
        <v>Si</v>
      </c>
      <c r="J10" s="169" t="str">
        <f>VLOOKUP(E10,VIP!$A$2:$O11655,8,FALSE)</f>
        <v>Si</v>
      </c>
      <c r="K10" s="169" t="str">
        <f>VLOOKUP(E10,VIP!$A$2:$O15229,6,0)</f>
        <v>NO</v>
      </c>
      <c r="L10" s="147" t="s">
        <v>2216</v>
      </c>
      <c r="M10" s="98" t="s">
        <v>2442</v>
      </c>
      <c r="N10" s="98" t="s">
        <v>2449</v>
      </c>
      <c r="O10" s="164" t="s">
        <v>2451</v>
      </c>
      <c r="P10" s="170"/>
      <c r="Q10" s="98" t="s">
        <v>2216</v>
      </c>
    </row>
    <row r="11" spans="1:17" s="126" customFormat="1" ht="18" x14ac:dyDescent="0.25">
      <c r="A11" s="164" t="str">
        <f>VLOOKUP(E11,'LISTADO ATM'!$A$2:$C$902,3,0)</f>
        <v>DISTRITO NACIONAL</v>
      </c>
      <c r="B11" s="118">
        <v>3335971619</v>
      </c>
      <c r="C11" s="99">
        <v>44406.644305555557</v>
      </c>
      <c r="D11" s="99" t="s">
        <v>2177</v>
      </c>
      <c r="E11" s="142">
        <v>57</v>
      </c>
      <c r="F11" s="169" t="str">
        <f>VLOOKUP(E11,VIP!$A$2:$O14777,2,0)</f>
        <v>DRBR057</v>
      </c>
      <c r="G11" s="169" t="str">
        <f>VLOOKUP(E11,'LISTADO ATM'!$A$2:$B$901,2,0)</f>
        <v xml:space="preserve">ATM Oficina Malecon Center </v>
      </c>
      <c r="H11" s="169" t="str">
        <f>VLOOKUP(E11,VIP!$A$2:$O19738,7,FALSE)</f>
        <v>Si</v>
      </c>
      <c r="I11" s="169" t="str">
        <f>VLOOKUP(E11,VIP!$A$2:$O11703,8,FALSE)</f>
        <v>Si</v>
      </c>
      <c r="J11" s="169" t="str">
        <f>VLOOKUP(E11,VIP!$A$2:$O11653,8,FALSE)</f>
        <v>Si</v>
      </c>
      <c r="K11" s="169" t="str">
        <f>VLOOKUP(E11,VIP!$A$2:$O15227,6,0)</f>
        <v>NO</v>
      </c>
      <c r="L11" s="147" t="s">
        <v>2216</v>
      </c>
      <c r="M11" s="98" t="s">
        <v>2442</v>
      </c>
      <c r="N11" s="98" t="s">
        <v>2449</v>
      </c>
      <c r="O11" s="164" t="s">
        <v>2451</v>
      </c>
      <c r="P11" s="170"/>
      <c r="Q11" s="98" t="s">
        <v>2216</v>
      </c>
    </row>
    <row r="12" spans="1:17" s="126" customFormat="1" ht="18" x14ac:dyDescent="0.25">
      <c r="A12" s="164" t="str">
        <f>VLOOKUP(E12,'LISTADO ATM'!$A$2:$C$902,3,0)</f>
        <v>ESTE</v>
      </c>
      <c r="B12" s="118">
        <v>3335971630</v>
      </c>
      <c r="C12" s="99">
        <v>44406.649039351854</v>
      </c>
      <c r="D12" s="99" t="s">
        <v>2177</v>
      </c>
      <c r="E12" s="142">
        <v>67</v>
      </c>
      <c r="F12" s="169" t="str">
        <f>VLOOKUP(E12,VIP!$A$2:$O14778,2,0)</f>
        <v>DRBR067</v>
      </c>
      <c r="G12" s="169" t="str">
        <f>VLOOKUP(E12,'LISTADO ATM'!$A$2:$B$901,2,0)</f>
        <v xml:space="preserve">ATM Hotel NaturaPark (Punta Cana) </v>
      </c>
      <c r="H12" s="169" t="str">
        <f>VLOOKUP(E12,VIP!$A$2:$O19739,7,FALSE)</f>
        <v>Si</v>
      </c>
      <c r="I12" s="169" t="str">
        <f>VLOOKUP(E12,VIP!$A$2:$O11704,8,FALSE)</f>
        <v>Si</v>
      </c>
      <c r="J12" s="169" t="str">
        <f>VLOOKUP(E12,VIP!$A$2:$O11654,8,FALSE)</f>
        <v>Si</v>
      </c>
      <c r="K12" s="169" t="str">
        <f>VLOOKUP(E12,VIP!$A$2:$O15228,6,0)</f>
        <v>NO</v>
      </c>
      <c r="L12" s="147" t="s">
        <v>2216</v>
      </c>
      <c r="M12" s="98" t="s">
        <v>2442</v>
      </c>
      <c r="N12" s="98" t="s">
        <v>2449</v>
      </c>
      <c r="O12" s="164" t="s">
        <v>2451</v>
      </c>
      <c r="P12" s="169"/>
      <c r="Q12" s="98" t="s">
        <v>2216</v>
      </c>
    </row>
    <row r="13" spans="1:17" s="126" customFormat="1" ht="18" x14ac:dyDescent="0.25">
      <c r="A13" s="164" t="str">
        <f>VLOOKUP(E13,'LISTADO ATM'!$A$2:$C$902,3,0)</f>
        <v>DISTRITO NACIONAL</v>
      </c>
      <c r="B13" s="118">
        <v>3335970657</v>
      </c>
      <c r="C13" s="99">
        <v>44405.760231481479</v>
      </c>
      <c r="D13" s="99" t="s">
        <v>2445</v>
      </c>
      <c r="E13" s="142">
        <v>70</v>
      </c>
      <c r="F13" s="169" t="str">
        <f>VLOOKUP(E13,VIP!$A$2:$O14833,2,0)</f>
        <v>DRBR070</v>
      </c>
      <c r="G13" s="169" t="str">
        <f>VLOOKUP(E13,'LISTADO ATM'!$A$2:$B$901,2,0)</f>
        <v xml:space="preserve">ATM Autoservicio Plaza Lama Zona Oriental </v>
      </c>
      <c r="H13" s="169" t="str">
        <f>VLOOKUP(E13,VIP!$A$2:$O19794,7,FALSE)</f>
        <v>Si</v>
      </c>
      <c r="I13" s="169" t="str">
        <f>VLOOKUP(E13,VIP!$A$2:$O11759,8,FALSE)</f>
        <v>Si</v>
      </c>
      <c r="J13" s="169" t="str">
        <f>VLOOKUP(E13,VIP!$A$2:$O11709,8,FALSE)</f>
        <v>Si</v>
      </c>
      <c r="K13" s="169" t="str">
        <f>VLOOKUP(E13,VIP!$A$2:$O15283,6,0)</f>
        <v>NO</v>
      </c>
      <c r="L13" s="147" t="s">
        <v>2556</v>
      </c>
      <c r="M13" s="98" t="s">
        <v>2442</v>
      </c>
      <c r="N13" s="98" t="s">
        <v>2449</v>
      </c>
      <c r="O13" s="164" t="s">
        <v>2450</v>
      </c>
      <c r="P13" s="164"/>
      <c r="Q13" s="98" t="s">
        <v>2556</v>
      </c>
    </row>
    <row r="14" spans="1:17" s="126" customFormat="1" ht="18" x14ac:dyDescent="0.25">
      <c r="A14" s="164" t="str">
        <f>VLOOKUP(E14,'LISTADO ATM'!$A$2:$C$902,3,0)</f>
        <v>SUR</v>
      </c>
      <c r="B14" s="118">
        <v>3335971338</v>
      </c>
      <c r="C14" s="99">
        <v>44406.509363425925</v>
      </c>
      <c r="D14" s="99" t="s">
        <v>2177</v>
      </c>
      <c r="E14" s="142">
        <v>84</v>
      </c>
      <c r="F14" s="169" t="str">
        <f>VLOOKUP(E14,VIP!$A$2:$O14770,2,0)</f>
        <v>DRBR084</v>
      </c>
      <c r="G14" s="169" t="str">
        <f>VLOOKUP(E14,'LISTADO ATM'!$A$2:$B$901,2,0)</f>
        <v xml:space="preserve">ATM Oficina Multicentro Sirena San Cristóbal </v>
      </c>
      <c r="H14" s="169" t="str">
        <f>VLOOKUP(E14,VIP!$A$2:$O19731,7,FALSE)</f>
        <v>Si</v>
      </c>
      <c r="I14" s="169" t="str">
        <f>VLOOKUP(E14,VIP!$A$2:$O11696,8,FALSE)</f>
        <v>Si</v>
      </c>
      <c r="J14" s="169" t="str">
        <f>VLOOKUP(E14,VIP!$A$2:$O11646,8,FALSE)</f>
        <v>Si</v>
      </c>
      <c r="K14" s="169" t="str">
        <f>VLOOKUP(E14,VIP!$A$2:$O15220,6,0)</f>
        <v>SI</v>
      </c>
      <c r="L14" s="147" t="s">
        <v>2216</v>
      </c>
      <c r="M14" s="98" t="s">
        <v>2442</v>
      </c>
      <c r="N14" s="98" t="s">
        <v>2605</v>
      </c>
      <c r="O14" s="164" t="s">
        <v>2451</v>
      </c>
      <c r="P14" s="164"/>
      <c r="Q14" s="98" t="s">
        <v>2216</v>
      </c>
    </row>
    <row r="15" spans="1:17" s="126" customFormat="1" ht="18" x14ac:dyDescent="0.25">
      <c r="A15" s="164" t="str">
        <f>VLOOKUP(E15,'LISTADO ATM'!$A$2:$C$902,3,0)</f>
        <v>DISTRITO NACIONAL</v>
      </c>
      <c r="B15" s="118">
        <v>3335971601</v>
      </c>
      <c r="C15" s="99">
        <v>44406.639201388891</v>
      </c>
      <c r="D15" s="99" t="s">
        <v>2177</v>
      </c>
      <c r="E15" s="142">
        <v>96</v>
      </c>
      <c r="F15" s="169" t="str">
        <f>VLOOKUP(E15,VIP!$A$2:$O14773,2,0)</f>
        <v>DRBR096</v>
      </c>
      <c r="G15" s="169" t="str">
        <f>VLOOKUP(E15,'LISTADO ATM'!$A$2:$B$901,2,0)</f>
        <v>ATM S/M Caribe Av. Charles de Gaulle</v>
      </c>
      <c r="H15" s="169" t="str">
        <f>VLOOKUP(E15,VIP!$A$2:$O19734,7,FALSE)</f>
        <v>Si</v>
      </c>
      <c r="I15" s="169" t="str">
        <f>VLOOKUP(E15,VIP!$A$2:$O11699,8,FALSE)</f>
        <v>No</v>
      </c>
      <c r="J15" s="169" t="str">
        <f>VLOOKUP(E15,VIP!$A$2:$O11649,8,FALSE)</f>
        <v>No</v>
      </c>
      <c r="K15" s="169" t="str">
        <f>VLOOKUP(E15,VIP!$A$2:$O15223,6,0)</f>
        <v>NO</v>
      </c>
      <c r="L15" s="147" t="s">
        <v>2216</v>
      </c>
      <c r="M15" s="98" t="s">
        <v>2442</v>
      </c>
      <c r="N15" s="98" t="s">
        <v>2449</v>
      </c>
      <c r="O15" s="164" t="s">
        <v>2451</v>
      </c>
      <c r="P15" s="169"/>
      <c r="Q15" s="98" t="s">
        <v>2216</v>
      </c>
    </row>
    <row r="16" spans="1:17" s="126" customFormat="1" ht="18" x14ac:dyDescent="0.25">
      <c r="A16" s="164" t="str">
        <f>VLOOKUP(E16,'LISTADO ATM'!$A$2:$C$902,3,0)</f>
        <v>SUR</v>
      </c>
      <c r="B16" s="118">
        <v>3335969483</v>
      </c>
      <c r="C16" s="99">
        <v>44405.35728009259</v>
      </c>
      <c r="D16" s="99" t="s">
        <v>2465</v>
      </c>
      <c r="E16" s="142">
        <v>103</v>
      </c>
      <c r="F16" s="169" t="str">
        <f>VLOOKUP(E16,VIP!$A$2:$O14888,2,0)</f>
        <v>DRBR103</v>
      </c>
      <c r="G16" s="169" t="str">
        <f>VLOOKUP(E16,'LISTADO ATM'!$A$2:$B$901,2,0)</f>
        <v xml:space="preserve">ATM Oficina Las Matas de Farfán </v>
      </c>
      <c r="H16" s="169" t="str">
        <f>VLOOKUP(E16,VIP!$A$2:$O19849,7,FALSE)</f>
        <v>Si</v>
      </c>
      <c r="I16" s="169" t="str">
        <f>VLOOKUP(E16,VIP!$A$2:$O11814,8,FALSE)</f>
        <v>Si</v>
      </c>
      <c r="J16" s="169" t="str">
        <f>VLOOKUP(E16,VIP!$A$2:$O11764,8,FALSE)</f>
        <v>Si</v>
      </c>
      <c r="K16" s="169" t="str">
        <f>VLOOKUP(E16,VIP!$A$2:$O15338,6,0)</f>
        <v>NO</v>
      </c>
      <c r="L16" s="147" t="s">
        <v>2414</v>
      </c>
      <c r="M16" s="98" t="s">
        <v>2442</v>
      </c>
      <c r="N16" s="98" t="s">
        <v>2449</v>
      </c>
      <c r="O16" s="164" t="s">
        <v>2595</v>
      </c>
      <c r="P16" s="169"/>
      <c r="Q16" s="98" t="s">
        <v>2414</v>
      </c>
    </row>
    <row r="17" spans="1:17" s="126" customFormat="1" ht="18" x14ac:dyDescent="0.25">
      <c r="A17" s="164" t="str">
        <f>VLOOKUP(E17,'LISTADO ATM'!$A$2:$C$902,3,0)</f>
        <v>DISTRITO NACIONAL</v>
      </c>
      <c r="B17" s="118">
        <v>3335971844</v>
      </c>
      <c r="C17" s="99">
        <v>44406.820937500001</v>
      </c>
      <c r="D17" s="99" t="s">
        <v>2177</v>
      </c>
      <c r="E17" s="142">
        <v>113</v>
      </c>
      <c r="F17" s="169" t="str">
        <f>VLOOKUP(E17,VIP!$A$2:$O14783,2,0)</f>
        <v>DRBR113</v>
      </c>
      <c r="G17" s="169" t="str">
        <f>VLOOKUP(E17,'LISTADO ATM'!$A$2:$B$901,2,0)</f>
        <v xml:space="preserve">ATM Autoservicio Atalaya del Mar </v>
      </c>
      <c r="H17" s="169" t="str">
        <f>VLOOKUP(E17,VIP!$A$2:$O19744,7,FALSE)</f>
        <v>Si</v>
      </c>
      <c r="I17" s="169" t="str">
        <f>VLOOKUP(E17,VIP!$A$2:$O11709,8,FALSE)</f>
        <v>No</v>
      </c>
      <c r="J17" s="169" t="str">
        <f>VLOOKUP(E17,VIP!$A$2:$O11659,8,FALSE)</f>
        <v>No</v>
      </c>
      <c r="K17" s="169" t="str">
        <f>VLOOKUP(E17,VIP!$A$2:$O15233,6,0)</f>
        <v>NO</v>
      </c>
      <c r="L17" s="147" t="s">
        <v>2216</v>
      </c>
      <c r="M17" s="98" t="s">
        <v>2442</v>
      </c>
      <c r="N17" s="98" t="s">
        <v>2449</v>
      </c>
      <c r="O17" s="164" t="s">
        <v>2451</v>
      </c>
      <c r="P17" s="169"/>
      <c r="Q17" s="98" t="s">
        <v>2216</v>
      </c>
    </row>
    <row r="18" spans="1:17" s="126" customFormat="1" ht="18" x14ac:dyDescent="0.25">
      <c r="A18" s="164" t="str">
        <f>VLOOKUP(E18,'LISTADO ATM'!$A$2:$C$902,3,0)</f>
        <v>ESTE</v>
      </c>
      <c r="B18" s="118">
        <v>3335970633</v>
      </c>
      <c r="C18" s="99">
        <v>44405.734722222223</v>
      </c>
      <c r="D18" s="99" t="s">
        <v>2177</v>
      </c>
      <c r="E18" s="142">
        <v>114</v>
      </c>
      <c r="F18" s="169" t="str">
        <f>VLOOKUP(E18,VIP!$A$2:$O14810,2,0)</f>
        <v>DRBR114</v>
      </c>
      <c r="G18" s="169" t="str">
        <f>VLOOKUP(E18,'LISTADO ATM'!$A$2:$B$901,2,0)</f>
        <v xml:space="preserve">ATM Oficina Hato Mayor </v>
      </c>
      <c r="H18" s="169" t="str">
        <f>VLOOKUP(E18,VIP!$A$2:$O19771,7,FALSE)</f>
        <v>Si</v>
      </c>
      <c r="I18" s="169" t="str">
        <f>VLOOKUP(E18,VIP!$A$2:$O11736,8,FALSE)</f>
        <v>Si</v>
      </c>
      <c r="J18" s="169" t="str">
        <f>VLOOKUP(E18,VIP!$A$2:$O11686,8,FALSE)</f>
        <v>Si</v>
      </c>
      <c r="K18" s="169" t="str">
        <f>VLOOKUP(E18,VIP!$A$2:$O15260,6,0)</f>
        <v>NO</v>
      </c>
      <c r="L18" s="147" t="s">
        <v>2242</v>
      </c>
      <c r="M18" s="98" t="s">
        <v>2442</v>
      </c>
      <c r="N18" s="98" t="s">
        <v>2449</v>
      </c>
      <c r="O18" s="164" t="s">
        <v>2451</v>
      </c>
      <c r="P18" s="170"/>
      <c r="Q18" s="98" t="s">
        <v>2242</v>
      </c>
    </row>
    <row r="19" spans="1:17" s="126" customFormat="1" ht="18" x14ac:dyDescent="0.25">
      <c r="A19" s="164" t="str">
        <f>VLOOKUP(E19,'LISTADO ATM'!$A$2:$C$902,3,0)</f>
        <v>DISTRITO NACIONAL</v>
      </c>
      <c r="B19" s="118">
        <v>3335971375</v>
      </c>
      <c r="C19" s="99">
        <v>44406.531736111108</v>
      </c>
      <c r="D19" s="99" t="s">
        <v>2177</v>
      </c>
      <c r="E19" s="142">
        <v>149</v>
      </c>
      <c r="F19" s="169" t="str">
        <f>VLOOKUP(E19,VIP!$A$2:$O14911,2,0)</f>
        <v>DRBR149</v>
      </c>
      <c r="G19" s="169" t="str">
        <f>VLOOKUP(E19,'LISTADO ATM'!$A$2:$B$901,2,0)</f>
        <v>ATM Estación Metro Concepción</v>
      </c>
      <c r="H19" s="169" t="str">
        <f>VLOOKUP(E19,VIP!$A$2:$O19872,7,FALSE)</f>
        <v>N/A</v>
      </c>
      <c r="I19" s="169" t="str">
        <f>VLOOKUP(E19,VIP!$A$2:$O11837,8,FALSE)</f>
        <v>N/A</v>
      </c>
      <c r="J19" s="169" t="str">
        <f>VLOOKUP(E19,VIP!$A$2:$O11787,8,FALSE)</f>
        <v>N/A</v>
      </c>
      <c r="K19" s="169" t="str">
        <f>VLOOKUP(E19,VIP!$A$2:$O15361,6,0)</f>
        <v>N/A</v>
      </c>
      <c r="L19" s="147" t="s">
        <v>2461</v>
      </c>
      <c r="M19" s="98" t="s">
        <v>2442</v>
      </c>
      <c r="N19" s="98" t="s">
        <v>2605</v>
      </c>
      <c r="O19" s="164" t="s">
        <v>2451</v>
      </c>
      <c r="P19" s="164"/>
      <c r="Q19" s="98" t="s">
        <v>2461</v>
      </c>
    </row>
    <row r="20" spans="1:17" s="126" customFormat="1" ht="18" x14ac:dyDescent="0.25">
      <c r="A20" s="164" t="str">
        <f>VLOOKUP(E20,'LISTADO ATM'!$A$2:$C$902,3,0)</f>
        <v>DISTRITO NACIONAL</v>
      </c>
      <c r="B20" s="118">
        <v>3335970608</v>
      </c>
      <c r="C20" s="99">
        <v>44405.718217592592</v>
      </c>
      <c r="D20" s="99" t="s">
        <v>2177</v>
      </c>
      <c r="E20" s="142">
        <v>160</v>
      </c>
      <c r="F20" s="169" t="str">
        <f>VLOOKUP(E20,VIP!$A$2:$O14750,2,0)</f>
        <v>DRBR160</v>
      </c>
      <c r="G20" s="169" t="str">
        <f>VLOOKUP(E20,'LISTADO ATM'!$A$2:$B$901,2,0)</f>
        <v xml:space="preserve">ATM Oficina Herrera </v>
      </c>
      <c r="H20" s="169" t="str">
        <f>VLOOKUP(E20,VIP!$A$2:$O19711,7,FALSE)</f>
        <v>Si</v>
      </c>
      <c r="I20" s="169" t="str">
        <f>VLOOKUP(E20,VIP!$A$2:$O11676,8,FALSE)</f>
        <v>Si</v>
      </c>
      <c r="J20" s="169" t="str">
        <f>VLOOKUP(E20,VIP!$A$2:$O11626,8,FALSE)</f>
        <v>Si</v>
      </c>
      <c r="K20" s="169" t="str">
        <f>VLOOKUP(E20,VIP!$A$2:$O15200,6,0)</f>
        <v>NO</v>
      </c>
      <c r="L20" s="147" t="s">
        <v>2216</v>
      </c>
      <c r="M20" s="98" t="s">
        <v>2442</v>
      </c>
      <c r="N20" s="98" t="s">
        <v>2449</v>
      </c>
      <c r="O20" s="164" t="s">
        <v>2451</v>
      </c>
      <c r="P20" s="164"/>
      <c r="Q20" s="98" t="s">
        <v>2216</v>
      </c>
    </row>
    <row r="21" spans="1:17" s="126" customFormat="1" ht="18" x14ac:dyDescent="0.25">
      <c r="A21" s="164" t="str">
        <f>VLOOKUP(E21,'LISTADO ATM'!$A$2:$C$902,3,0)</f>
        <v>DISTRITO NACIONAL</v>
      </c>
      <c r="B21" s="118">
        <v>3335971869</v>
      </c>
      <c r="C21" s="99">
        <v>44406.929652777777</v>
      </c>
      <c r="D21" s="99" t="s">
        <v>2445</v>
      </c>
      <c r="E21" s="142">
        <v>169</v>
      </c>
      <c r="F21" s="169" t="str">
        <f>VLOOKUP(E21,VIP!$A$2:$O14895,2,0)</f>
        <v>DRBR169</v>
      </c>
      <c r="G21" s="169" t="str">
        <f>VLOOKUP(E21,'LISTADO ATM'!$A$2:$B$901,2,0)</f>
        <v xml:space="preserve">ATM Oficina Caonabo </v>
      </c>
      <c r="H21" s="169" t="str">
        <f>VLOOKUP(E21,VIP!$A$2:$O19856,7,FALSE)</f>
        <v>Si</v>
      </c>
      <c r="I21" s="169" t="str">
        <f>VLOOKUP(E21,VIP!$A$2:$O11821,8,FALSE)</f>
        <v>Si</v>
      </c>
      <c r="J21" s="169" t="str">
        <f>VLOOKUP(E21,VIP!$A$2:$O11771,8,FALSE)</f>
        <v>Si</v>
      </c>
      <c r="K21" s="169" t="str">
        <f>VLOOKUP(E21,VIP!$A$2:$O15345,6,0)</f>
        <v>NO</v>
      </c>
      <c r="L21" s="147" t="s">
        <v>2414</v>
      </c>
      <c r="M21" s="98" t="s">
        <v>2442</v>
      </c>
      <c r="N21" s="98" t="s">
        <v>2449</v>
      </c>
      <c r="O21" s="164" t="s">
        <v>2450</v>
      </c>
      <c r="P21" s="164"/>
      <c r="Q21" s="98" t="s">
        <v>2414</v>
      </c>
    </row>
    <row r="22" spans="1:17" s="126" customFormat="1" ht="18" x14ac:dyDescent="0.25">
      <c r="A22" s="164" t="str">
        <f>VLOOKUP(E22,'LISTADO ATM'!$A$2:$C$902,3,0)</f>
        <v>ESTE</v>
      </c>
      <c r="B22" s="118">
        <v>3335971873</v>
      </c>
      <c r="C22" s="99">
        <v>44406.932476851849</v>
      </c>
      <c r="D22" s="99" t="s">
        <v>2177</v>
      </c>
      <c r="E22" s="142">
        <v>213</v>
      </c>
      <c r="F22" s="169" t="str">
        <f>VLOOKUP(E22,VIP!$A$2:$O14817,2,0)</f>
        <v>DRBR213</v>
      </c>
      <c r="G22" s="169" t="str">
        <f>VLOOKUP(E22,'LISTADO ATM'!$A$2:$B$901,2,0)</f>
        <v xml:space="preserve">ATM Almacenes Iberia (La Romana) </v>
      </c>
      <c r="H22" s="169" t="str">
        <f>VLOOKUP(E22,VIP!$A$2:$O19778,7,FALSE)</f>
        <v>Si</v>
      </c>
      <c r="I22" s="169" t="str">
        <f>VLOOKUP(E22,VIP!$A$2:$O11743,8,FALSE)</f>
        <v>Si</v>
      </c>
      <c r="J22" s="169" t="str">
        <f>VLOOKUP(E22,VIP!$A$2:$O11693,8,FALSE)</f>
        <v>Si</v>
      </c>
      <c r="K22" s="169" t="str">
        <f>VLOOKUP(E22,VIP!$A$2:$O15267,6,0)</f>
        <v>NO</v>
      </c>
      <c r="L22" s="147" t="s">
        <v>2242</v>
      </c>
      <c r="M22" s="98" t="s">
        <v>2442</v>
      </c>
      <c r="N22" s="98" t="s">
        <v>2449</v>
      </c>
      <c r="O22" s="164" t="s">
        <v>2451</v>
      </c>
      <c r="P22" s="164"/>
      <c r="Q22" s="98" t="s">
        <v>2242</v>
      </c>
    </row>
    <row r="23" spans="1:17" s="126" customFormat="1" ht="18" x14ac:dyDescent="0.25">
      <c r="A23" s="164" t="str">
        <f>VLOOKUP(E23,'LISTADO ATM'!$A$2:$C$902,3,0)</f>
        <v>ESTE</v>
      </c>
      <c r="B23" s="118">
        <v>3335971712</v>
      </c>
      <c r="C23" s="99">
        <v>44406.682650462964</v>
      </c>
      <c r="D23" s="99" t="s">
        <v>2465</v>
      </c>
      <c r="E23" s="142">
        <v>219</v>
      </c>
      <c r="F23" s="169" t="str">
        <f>VLOOKUP(E23,VIP!$A$2:$O14892,2,0)</f>
        <v>DRBR219</v>
      </c>
      <c r="G23" s="169" t="str">
        <f>VLOOKUP(E23,'LISTADO ATM'!$A$2:$B$901,2,0)</f>
        <v xml:space="preserve">ATM Oficina La Altagracia (Higuey) </v>
      </c>
      <c r="H23" s="169" t="str">
        <f>VLOOKUP(E23,VIP!$A$2:$O19853,7,FALSE)</f>
        <v>Si</v>
      </c>
      <c r="I23" s="169" t="str">
        <f>VLOOKUP(E23,VIP!$A$2:$O11818,8,FALSE)</f>
        <v>Si</v>
      </c>
      <c r="J23" s="169" t="str">
        <f>VLOOKUP(E23,VIP!$A$2:$O11768,8,FALSE)</f>
        <v>Si</v>
      </c>
      <c r="K23" s="169" t="str">
        <f>VLOOKUP(E23,VIP!$A$2:$O15342,6,0)</f>
        <v>NO</v>
      </c>
      <c r="L23" s="147" t="s">
        <v>2414</v>
      </c>
      <c r="M23" s="98" t="s">
        <v>2442</v>
      </c>
      <c r="N23" s="98" t="s">
        <v>2449</v>
      </c>
      <c r="O23" s="164" t="s">
        <v>2466</v>
      </c>
      <c r="P23" s="164"/>
      <c r="Q23" s="98" t="s">
        <v>2414</v>
      </c>
    </row>
    <row r="24" spans="1:17" s="126" customFormat="1" ht="18" x14ac:dyDescent="0.25">
      <c r="A24" s="164" t="str">
        <f>VLOOKUP(E24,'LISTADO ATM'!$A$2:$C$902,3,0)</f>
        <v>DISTRITO NACIONAL</v>
      </c>
      <c r="B24" s="118">
        <v>3335970840</v>
      </c>
      <c r="C24" s="99">
        <v>44406.349664351852</v>
      </c>
      <c r="D24" s="99" t="s">
        <v>2177</v>
      </c>
      <c r="E24" s="142">
        <v>232</v>
      </c>
      <c r="F24" s="169" t="str">
        <f>VLOOKUP(E24,VIP!$A$2:$O14759,2,0)</f>
        <v>DRBR232</v>
      </c>
      <c r="G24" s="169" t="str">
        <f>VLOOKUP(E24,'LISTADO ATM'!$A$2:$B$901,2,0)</f>
        <v xml:space="preserve">ATM S/M Nacional Charles de Gaulle </v>
      </c>
      <c r="H24" s="169" t="str">
        <f>VLOOKUP(E24,VIP!$A$2:$O19720,7,FALSE)</f>
        <v>Si</v>
      </c>
      <c r="I24" s="169" t="str">
        <f>VLOOKUP(E24,VIP!$A$2:$O11685,8,FALSE)</f>
        <v>Si</v>
      </c>
      <c r="J24" s="169" t="str">
        <f>VLOOKUP(E24,VIP!$A$2:$O11635,8,FALSE)</f>
        <v>Si</v>
      </c>
      <c r="K24" s="169" t="str">
        <f>VLOOKUP(E24,VIP!$A$2:$O15209,6,0)</f>
        <v>SI</v>
      </c>
      <c r="L24" s="147" t="s">
        <v>2216</v>
      </c>
      <c r="M24" s="98" t="s">
        <v>2442</v>
      </c>
      <c r="N24" s="98" t="s">
        <v>2449</v>
      </c>
      <c r="O24" s="164" t="s">
        <v>2451</v>
      </c>
      <c r="P24" s="164"/>
      <c r="Q24" s="98" t="s">
        <v>2216</v>
      </c>
    </row>
    <row r="25" spans="1:17" s="126" customFormat="1" ht="18" x14ac:dyDescent="0.25">
      <c r="A25" s="164" t="str">
        <f>VLOOKUP(E25,'LISTADO ATM'!$A$2:$C$902,3,0)</f>
        <v>DISTRITO NACIONAL</v>
      </c>
      <c r="B25" s="118">
        <v>3335969135</v>
      </c>
      <c r="C25" s="99">
        <v>44404.682534722226</v>
      </c>
      <c r="D25" s="99" t="s">
        <v>2177</v>
      </c>
      <c r="E25" s="142">
        <v>239</v>
      </c>
      <c r="F25" s="169" t="str">
        <f>VLOOKUP(E25,VIP!$A$2:$O14742,2,0)</f>
        <v>DRBR239</v>
      </c>
      <c r="G25" s="169" t="str">
        <f>VLOOKUP(E25,'LISTADO ATM'!$A$2:$B$901,2,0)</f>
        <v xml:space="preserve">ATM Autobanco Charles de Gaulle </v>
      </c>
      <c r="H25" s="169" t="str">
        <f>VLOOKUP(E25,VIP!$A$2:$O19703,7,FALSE)</f>
        <v>Si</v>
      </c>
      <c r="I25" s="169" t="str">
        <f>VLOOKUP(E25,VIP!$A$2:$O11668,8,FALSE)</f>
        <v>Si</v>
      </c>
      <c r="J25" s="169" t="str">
        <f>VLOOKUP(E25,VIP!$A$2:$O11618,8,FALSE)</f>
        <v>Si</v>
      </c>
      <c r="K25" s="169" t="str">
        <f>VLOOKUP(E25,VIP!$A$2:$O15192,6,0)</f>
        <v>SI</v>
      </c>
      <c r="L25" s="147" t="s">
        <v>2216</v>
      </c>
      <c r="M25" s="98" t="s">
        <v>2442</v>
      </c>
      <c r="N25" s="98" t="s">
        <v>2449</v>
      </c>
      <c r="O25" s="164" t="s">
        <v>2451</v>
      </c>
      <c r="P25" s="164"/>
      <c r="Q25" s="98" t="s">
        <v>2216</v>
      </c>
    </row>
    <row r="26" spans="1:17" s="126" customFormat="1" ht="18" x14ac:dyDescent="0.25">
      <c r="A26" s="164" t="str">
        <f>VLOOKUP(E26,'LISTADO ATM'!$A$2:$C$902,3,0)</f>
        <v>SUR</v>
      </c>
      <c r="B26" s="118">
        <v>3335971820</v>
      </c>
      <c r="C26" s="99">
        <v>44406.753136574072</v>
      </c>
      <c r="D26" s="99" t="s">
        <v>2177</v>
      </c>
      <c r="E26" s="142">
        <v>249</v>
      </c>
      <c r="F26" s="169" t="str">
        <f>VLOOKUP(E26,VIP!$A$2:$O14914,2,0)</f>
        <v>DRBR249</v>
      </c>
      <c r="G26" s="169" t="str">
        <f>VLOOKUP(E26,'LISTADO ATM'!$A$2:$B$901,2,0)</f>
        <v xml:space="preserve">ATM Banco Agrícola Neiba </v>
      </c>
      <c r="H26" s="169" t="str">
        <f>VLOOKUP(E26,VIP!$A$2:$O19875,7,FALSE)</f>
        <v>Si</v>
      </c>
      <c r="I26" s="169" t="str">
        <f>VLOOKUP(E26,VIP!$A$2:$O11840,8,FALSE)</f>
        <v>Si</v>
      </c>
      <c r="J26" s="169" t="str">
        <f>VLOOKUP(E26,VIP!$A$2:$O11790,8,FALSE)</f>
        <v>Si</v>
      </c>
      <c r="K26" s="169" t="str">
        <f>VLOOKUP(E26,VIP!$A$2:$O15364,6,0)</f>
        <v>NO</v>
      </c>
      <c r="L26" s="147" t="s">
        <v>2461</v>
      </c>
      <c r="M26" s="98" t="s">
        <v>2442</v>
      </c>
      <c r="N26" s="98" t="s">
        <v>2449</v>
      </c>
      <c r="O26" s="164" t="s">
        <v>2451</v>
      </c>
      <c r="P26" s="164"/>
      <c r="Q26" s="98" t="s">
        <v>2461</v>
      </c>
    </row>
    <row r="27" spans="1:17" s="126" customFormat="1" ht="18" x14ac:dyDescent="0.25">
      <c r="A27" s="164" t="str">
        <f>VLOOKUP(E27,'LISTADO ATM'!$A$2:$C$902,3,0)</f>
        <v>DISTRITO NACIONAL</v>
      </c>
      <c r="B27" s="118">
        <v>3335969476</v>
      </c>
      <c r="C27" s="99">
        <v>44405.354571759257</v>
      </c>
      <c r="D27" s="99" t="s">
        <v>2177</v>
      </c>
      <c r="E27" s="142">
        <v>325</v>
      </c>
      <c r="F27" s="169" t="str">
        <f>VLOOKUP(E27,VIP!$A$2:$O14908,2,0)</f>
        <v>DRBR325</v>
      </c>
      <c r="G27" s="169" t="str">
        <f>VLOOKUP(E27,'LISTADO ATM'!$A$2:$B$901,2,0)</f>
        <v>ATM Casa Edwin</v>
      </c>
      <c r="H27" s="169" t="str">
        <f>VLOOKUP(E27,VIP!$A$2:$O19869,7,FALSE)</f>
        <v>Si</v>
      </c>
      <c r="I27" s="169" t="str">
        <f>VLOOKUP(E27,VIP!$A$2:$O11834,8,FALSE)</f>
        <v>Si</v>
      </c>
      <c r="J27" s="169" t="str">
        <f>VLOOKUP(E27,VIP!$A$2:$O11784,8,FALSE)</f>
        <v>Si</v>
      </c>
      <c r="K27" s="169" t="str">
        <f>VLOOKUP(E27,VIP!$A$2:$O15358,6,0)</f>
        <v>NO</v>
      </c>
      <c r="L27" s="147" t="s">
        <v>2461</v>
      </c>
      <c r="M27" s="98" t="s">
        <v>2442</v>
      </c>
      <c r="N27" s="98" t="s">
        <v>2449</v>
      </c>
      <c r="O27" s="164" t="s">
        <v>2451</v>
      </c>
      <c r="P27" s="172"/>
      <c r="Q27" s="98" t="s">
        <v>2461</v>
      </c>
    </row>
    <row r="28" spans="1:17" s="126" customFormat="1" ht="18" x14ac:dyDescent="0.25">
      <c r="A28" s="164" t="str">
        <f>VLOOKUP(E28,'LISTADO ATM'!$A$2:$C$902,3,0)</f>
        <v>DISTRITO NACIONAL</v>
      </c>
      <c r="B28" s="118">
        <v>3335971876</v>
      </c>
      <c r="C28" s="99">
        <v>44406.946527777778</v>
      </c>
      <c r="D28" s="99" t="s">
        <v>2445</v>
      </c>
      <c r="E28" s="142">
        <v>326</v>
      </c>
      <c r="F28" s="169" t="str">
        <f>VLOOKUP(E28,VIP!$A$2:$O14794,2,0)</f>
        <v>DRBR326</v>
      </c>
      <c r="G28" s="169" t="str">
        <f>VLOOKUP(E28,'LISTADO ATM'!$A$2:$B$901,2,0)</f>
        <v>ATM Autoservicio Jiménez Moya II</v>
      </c>
      <c r="H28" s="169" t="str">
        <f>VLOOKUP(E28,VIP!$A$2:$O19755,7,FALSE)</f>
        <v>Si</v>
      </c>
      <c r="I28" s="169" t="str">
        <f>VLOOKUP(E28,VIP!$A$2:$O11720,8,FALSE)</f>
        <v>Si</v>
      </c>
      <c r="J28" s="169" t="str">
        <f>VLOOKUP(E28,VIP!$A$2:$O11670,8,FALSE)</f>
        <v>Si</v>
      </c>
      <c r="K28" s="169" t="str">
        <f>VLOOKUP(E28,VIP!$A$2:$O15244,6,0)</f>
        <v>NO</v>
      </c>
      <c r="L28" s="147" t="s">
        <v>2602</v>
      </c>
      <c r="M28" s="98" t="s">
        <v>2442</v>
      </c>
      <c r="N28" s="98" t="s">
        <v>2449</v>
      </c>
      <c r="O28" s="164" t="s">
        <v>2450</v>
      </c>
      <c r="P28" s="170"/>
      <c r="Q28" s="98" t="s">
        <v>2602</v>
      </c>
    </row>
    <row r="29" spans="1:17" s="126" customFormat="1" ht="18" x14ac:dyDescent="0.25">
      <c r="A29" s="164" t="str">
        <f>VLOOKUP(E29,'LISTADO ATM'!$A$2:$C$902,3,0)</f>
        <v>DISTRITO NACIONAL</v>
      </c>
      <c r="B29" s="118">
        <v>3335969054</v>
      </c>
      <c r="C29" s="99">
        <v>44404.657268518517</v>
      </c>
      <c r="D29" s="99" t="s">
        <v>2177</v>
      </c>
      <c r="E29" s="142">
        <v>327</v>
      </c>
      <c r="F29" s="169" t="str">
        <f>VLOOKUP(E29,VIP!$A$2:$O14725,2,0)</f>
        <v>DRBR327</v>
      </c>
      <c r="G29" s="169" t="str">
        <f>VLOOKUP(E29,'LISTADO ATM'!$A$2:$B$901,2,0)</f>
        <v xml:space="preserve">ATM UNP CCN (Nacional 27 de Febrero) </v>
      </c>
      <c r="H29" s="169" t="str">
        <f>VLOOKUP(E29,VIP!$A$2:$O19686,7,FALSE)</f>
        <v>Si</v>
      </c>
      <c r="I29" s="169" t="str">
        <f>VLOOKUP(E29,VIP!$A$2:$O11651,8,FALSE)</f>
        <v>Si</v>
      </c>
      <c r="J29" s="169" t="str">
        <f>VLOOKUP(E29,VIP!$A$2:$O11601,8,FALSE)</f>
        <v>Si</v>
      </c>
      <c r="K29" s="169" t="str">
        <f>VLOOKUP(E29,VIP!$A$2:$O15175,6,0)</f>
        <v>NO</v>
      </c>
      <c r="L29" s="147" t="s">
        <v>2216</v>
      </c>
      <c r="M29" s="98" t="s">
        <v>2442</v>
      </c>
      <c r="N29" s="98" t="s">
        <v>2449</v>
      </c>
      <c r="O29" s="164" t="s">
        <v>2451</v>
      </c>
      <c r="P29" s="170"/>
      <c r="Q29" s="98" t="s">
        <v>2216</v>
      </c>
    </row>
    <row r="30" spans="1:17" s="126" customFormat="1" ht="18" x14ac:dyDescent="0.25">
      <c r="A30" s="164" t="str">
        <f>VLOOKUP(E30,'LISTADO ATM'!$A$2:$C$902,3,0)</f>
        <v>NORTE</v>
      </c>
      <c r="B30" s="118" t="s">
        <v>2618</v>
      </c>
      <c r="C30" s="99">
        <v>44407.333449074074</v>
      </c>
      <c r="D30" s="99" t="s">
        <v>2178</v>
      </c>
      <c r="E30" s="142">
        <v>351</v>
      </c>
      <c r="F30" s="169" t="str">
        <f>VLOOKUP(E30,VIP!$A$2:$O14800,2,0)</f>
        <v>DRBR351</v>
      </c>
      <c r="G30" s="169" t="str">
        <f>VLOOKUP(E30,'LISTADO ATM'!$A$2:$B$901,2,0)</f>
        <v xml:space="preserve">ATM S/M José Luís (Puerto Plata) </v>
      </c>
      <c r="H30" s="169" t="str">
        <f>VLOOKUP(E30,VIP!$A$2:$O19761,7,FALSE)</f>
        <v>Si</v>
      </c>
      <c r="I30" s="169" t="str">
        <f>VLOOKUP(E30,VIP!$A$2:$O11726,8,FALSE)</f>
        <v>Si</v>
      </c>
      <c r="J30" s="169" t="str">
        <f>VLOOKUP(E30,VIP!$A$2:$O11676,8,FALSE)</f>
        <v>Si</v>
      </c>
      <c r="K30" s="169" t="str">
        <f>VLOOKUP(E30,VIP!$A$2:$O15250,6,0)</f>
        <v>NO</v>
      </c>
      <c r="L30" s="147" t="s">
        <v>2461</v>
      </c>
      <c r="M30" s="98" t="s">
        <v>2442</v>
      </c>
      <c r="N30" s="98" t="s">
        <v>2449</v>
      </c>
      <c r="O30" s="164" t="s">
        <v>2592</v>
      </c>
      <c r="P30" s="170"/>
      <c r="Q30" s="98" t="s">
        <v>2461</v>
      </c>
    </row>
    <row r="31" spans="1:17" s="126" customFormat="1" ht="18" x14ac:dyDescent="0.25">
      <c r="A31" s="164" t="str">
        <f>VLOOKUP(E31,'LISTADO ATM'!$A$2:$C$902,3,0)</f>
        <v>DISTRITO NACIONAL</v>
      </c>
      <c r="B31" s="118">
        <v>3335971848</v>
      </c>
      <c r="C31" s="99">
        <v>44406.828020833331</v>
      </c>
      <c r="D31" s="99" t="s">
        <v>2177</v>
      </c>
      <c r="E31" s="142">
        <v>355</v>
      </c>
      <c r="F31" s="169" t="str">
        <f>VLOOKUP(E31,VIP!$A$2:$O14792,2,0)</f>
        <v>DRBR355</v>
      </c>
      <c r="G31" s="169" t="str">
        <f>VLOOKUP(E31,'LISTADO ATM'!$A$2:$B$901,2,0)</f>
        <v xml:space="preserve">ATM UNP Metro II </v>
      </c>
      <c r="H31" s="169" t="str">
        <f>VLOOKUP(E31,VIP!$A$2:$O19753,7,FALSE)</f>
        <v>Si</v>
      </c>
      <c r="I31" s="169" t="str">
        <f>VLOOKUP(E31,VIP!$A$2:$O11718,8,FALSE)</f>
        <v>Si</v>
      </c>
      <c r="J31" s="169" t="str">
        <f>VLOOKUP(E31,VIP!$A$2:$O11668,8,FALSE)</f>
        <v>Si</v>
      </c>
      <c r="K31" s="169" t="str">
        <f>VLOOKUP(E31,VIP!$A$2:$O15242,6,0)</f>
        <v>SI</v>
      </c>
      <c r="L31" s="147" t="s">
        <v>2461</v>
      </c>
      <c r="M31" s="98" t="s">
        <v>2442</v>
      </c>
      <c r="N31" s="98" t="s">
        <v>2449</v>
      </c>
      <c r="O31" s="164" t="s">
        <v>2451</v>
      </c>
      <c r="P31" s="170"/>
      <c r="Q31" s="98" t="s">
        <v>2461</v>
      </c>
    </row>
    <row r="32" spans="1:17" s="126" customFormat="1" ht="18" x14ac:dyDescent="0.25">
      <c r="A32" s="164" t="str">
        <f>VLOOKUP(E32,'LISTADO ATM'!$A$2:$C$902,3,0)</f>
        <v>DISTRITO NACIONAL</v>
      </c>
      <c r="B32" s="118">
        <v>3335971834</v>
      </c>
      <c r="C32" s="99">
        <v>44406.777743055558</v>
      </c>
      <c r="D32" s="99" t="s">
        <v>2445</v>
      </c>
      <c r="E32" s="142">
        <v>377</v>
      </c>
      <c r="F32" s="169" t="str">
        <f>VLOOKUP(E32,VIP!$A$2:$O14851,2,0)</f>
        <v>DRBR377</v>
      </c>
      <c r="G32" s="169" t="str">
        <f>VLOOKUP(E32,'LISTADO ATM'!$A$2:$B$901,2,0)</f>
        <v>ATM Estación del Metro Eduardo Brito</v>
      </c>
      <c r="H32" s="169" t="str">
        <f>VLOOKUP(E32,VIP!$A$2:$O19812,7,FALSE)</f>
        <v>Si</v>
      </c>
      <c r="I32" s="169" t="str">
        <f>VLOOKUP(E32,VIP!$A$2:$O11777,8,FALSE)</f>
        <v>Si</v>
      </c>
      <c r="J32" s="169" t="str">
        <f>VLOOKUP(E32,VIP!$A$2:$O11727,8,FALSE)</f>
        <v>Si</v>
      </c>
      <c r="K32" s="169" t="str">
        <f>VLOOKUP(E32,VIP!$A$2:$O15301,6,0)</f>
        <v>NO</v>
      </c>
      <c r="L32" s="147" t="s">
        <v>2438</v>
      </c>
      <c r="M32" s="98" t="s">
        <v>2442</v>
      </c>
      <c r="N32" s="98" t="s">
        <v>2449</v>
      </c>
      <c r="O32" s="164" t="s">
        <v>2450</v>
      </c>
      <c r="P32" s="164"/>
      <c r="Q32" s="98" t="s">
        <v>2438</v>
      </c>
    </row>
    <row r="33" spans="1:17" s="126" customFormat="1" ht="18" x14ac:dyDescent="0.25">
      <c r="A33" s="164" t="str">
        <f>VLOOKUP(E33,'LISTADO ATM'!$A$2:$C$902,3,0)</f>
        <v>NORTE</v>
      </c>
      <c r="B33" s="118">
        <v>3335971813</v>
      </c>
      <c r="C33" s="99">
        <v>44406.736851851849</v>
      </c>
      <c r="D33" s="99" t="s">
        <v>2178</v>
      </c>
      <c r="E33" s="142">
        <v>388</v>
      </c>
      <c r="F33" s="169" t="str">
        <f>VLOOKUP(E33,VIP!$A$2:$O14813,2,0)</f>
        <v>DRBR388</v>
      </c>
      <c r="G33" s="169" t="str">
        <f>VLOOKUP(E33,'LISTADO ATM'!$A$2:$B$901,2,0)</f>
        <v xml:space="preserve">ATM Multicentro La Sirena Puerto Plata </v>
      </c>
      <c r="H33" s="169" t="str">
        <f>VLOOKUP(E33,VIP!$A$2:$O19774,7,FALSE)</f>
        <v>Si</v>
      </c>
      <c r="I33" s="169" t="str">
        <f>VLOOKUP(E33,VIP!$A$2:$O11739,8,FALSE)</f>
        <v>Si</v>
      </c>
      <c r="J33" s="169" t="str">
        <f>VLOOKUP(E33,VIP!$A$2:$O11689,8,FALSE)</f>
        <v>Si</v>
      </c>
      <c r="K33" s="169" t="str">
        <f>VLOOKUP(E33,VIP!$A$2:$O15263,6,0)</f>
        <v>NO</v>
      </c>
      <c r="L33" s="147" t="s">
        <v>2242</v>
      </c>
      <c r="M33" s="98" t="s">
        <v>2442</v>
      </c>
      <c r="N33" s="98" t="s">
        <v>2449</v>
      </c>
      <c r="O33" s="164" t="s">
        <v>2579</v>
      </c>
      <c r="P33" s="164"/>
      <c r="Q33" s="98" t="s">
        <v>2242</v>
      </c>
    </row>
    <row r="34" spans="1:17" s="126" customFormat="1" ht="18" x14ac:dyDescent="0.25">
      <c r="A34" s="164" t="str">
        <f>VLOOKUP(E34,'LISTADO ATM'!$A$2:$C$902,3,0)</f>
        <v>DISTRITO NACIONAL</v>
      </c>
      <c r="B34" s="118">
        <v>3335971603</v>
      </c>
      <c r="C34" s="99">
        <v>44406.640381944446</v>
      </c>
      <c r="D34" s="99" t="s">
        <v>2177</v>
      </c>
      <c r="E34" s="142">
        <v>408</v>
      </c>
      <c r="F34" s="169" t="str">
        <f>VLOOKUP(E34,VIP!$A$2:$O14774,2,0)</f>
        <v>DRBR408</v>
      </c>
      <c r="G34" s="169" t="str">
        <f>VLOOKUP(E34,'LISTADO ATM'!$A$2:$B$901,2,0)</f>
        <v xml:space="preserve">ATM Autobanco Las Palmas de Herrera </v>
      </c>
      <c r="H34" s="169" t="str">
        <f>VLOOKUP(E34,VIP!$A$2:$O19735,7,FALSE)</f>
        <v>Si</v>
      </c>
      <c r="I34" s="169" t="str">
        <f>VLOOKUP(E34,VIP!$A$2:$O11700,8,FALSE)</f>
        <v>Si</v>
      </c>
      <c r="J34" s="169" t="str">
        <f>VLOOKUP(E34,VIP!$A$2:$O11650,8,FALSE)</f>
        <v>Si</v>
      </c>
      <c r="K34" s="169" t="str">
        <f>VLOOKUP(E34,VIP!$A$2:$O15224,6,0)</f>
        <v>NO</v>
      </c>
      <c r="L34" s="147" t="s">
        <v>2216</v>
      </c>
      <c r="M34" s="98" t="s">
        <v>2442</v>
      </c>
      <c r="N34" s="98" t="s">
        <v>2449</v>
      </c>
      <c r="O34" s="164" t="s">
        <v>2451</v>
      </c>
      <c r="P34" s="164"/>
      <c r="Q34" s="98" t="s">
        <v>2216</v>
      </c>
    </row>
    <row r="35" spans="1:17" s="126" customFormat="1" ht="18" x14ac:dyDescent="0.25">
      <c r="A35" s="164" t="str">
        <f>VLOOKUP(E35,'LISTADO ATM'!$A$2:$C$902,3,0)</f>
        <v>NORTE</v>
      </c>
      <c r="B35" s="118">
        <v>3335971850</v>
      </c>
      <c r="C35" s="99">
        <v>44406.830995370372</v>
      </c>
      <c r="D35" s="99" t="s">
        <v>2178</v>
      </c>
      <c r="E35" s="142">
        <v>413</v>
      </c>
      <c r="F35" s="169" t="str">
        <f>VLOOKUP(E35,VIP!$A$2:$O14791,2,0)</f>
        <v>DRBR413</v>
      </c>
      <c r="G35" s="169" t="str">
        <f>VLOOKUP(E35,'LISTADO ATM'!$A$2:$B$901,2,0)</f>
        <v xml:space="preserve">ATM UNP Las Galeras Samaná </v>
      </c>
      <c r="H35" s="169" t="str">
        <f>VLOOKUP(E35,VIP!$A$2:$O19752,7,FALSE)</f>
        <v>Si</v>
      </c>
      <c r="I35" s="169" t="str">
        <f>VLOOKUP(E35,VIP!$A$2:$O11717,8,FALSE)</f>
        <v>Si</v>
      </c>
      <c r="J35" s="169" t="str">
        <f>VLOOKUP(E35,VIP!$A$2:$O11667,8,FALSE)</f>
        <v>Si</v>
      </c>
      <c r="K35" s="169" t="str">
        <f>VLOOKUP(E35,VIP!$A$2:$O15241,6,0)</f>
        <v>NO</v>
      </c>
      <c r="L35" s="147" t="s">
        <v>2461</v>
      </c>
      <c r="M35" s="98" t="s">
        <v>2442</v>
      </c>
      <c r="N35" s="98" t="s">
        <v>2449</v>
      </c>
      <c r="O35" s="164" t="s">
        <v>2579</v>
      </c>
      <c r="P35" s="164"/>
      <c r="Q35" s="98" t="s">
        <v>2461</v>
      </c>
    </row>
    <row r="36" spans="1:17" s="126" customFormat="1" ht="18" x14ac:dyDescent="0.25">
      <c r="A36" s="164" t="str">
        <f>VLOOKUP(E36,'LISTADO ATM'!$A$2:$C$902,3,0)</f>
        <v>DISTRITO NACIONAL</v>
      </c>
      <c r="B36" s="118">
        <v>3335969586</v>
      </c>
      <c r="C36" s="99">
        <v>44405.376087962963</v>
      </c>
      <c r="D36" s="99" t="s">
        <v>2177</v>
      </c>
      <c r="E36" s="142">
        <v>415</v>
      </c>
      <c r="F36" s="169" t="str">
        <f>VLOOKUP(E36,VIP!$A$2:$O14909,2,0)</f>
        <v>DRBR415</v>
      </c>
      <c r="G36" s="169" t="str">
        <f>VLOOKUP(E36,'LISTADO ATM'!$A$2:$B$901,2,0)</f>
        <v xml:space="preserve">ATM Autobanco San Martín I </v>
      </c>
      <c r="H36" s="169" t="str">
        <f>VLOOKUP(E36,VIP!$A$2:$O19870,7,FALSE)</f>
        <v>Si</v>
      </c>
      <c r="I36" s="169" t="str">
        <f>VLOOKUP(E36,VIP!$A$2:$O11835,8,FALSE)</f>
        <v>Si</v>
      </c>
      <c r="J36" s="169" t="str">
        <f>VLOOKUP(E36,VIP!$A$2:$O11785,8,FALSE)</f>
        <v>Si</v>
      </c>
      <c r="K36" s="169" t="str">
        <f>VLOOKUP(E36,VIP!$A$2:$O15359,6,0)</f>
        <v>NO</v>
      </c>
      <c r="L36" s="147" t="s">
        <v>2461</v>
      </c>
      <c r="M36" s="98" t="s">
        <v>2442</v>
      </c>
      <c r="N36" s="98" t="s">
        <v>2449</v>
      </c>
      <c r="O36" s="164" t="s">
        <v>2451</v>
      </c>
      <c r="P36" s="164"/>
      <c r="Q36" s="98" t="s">
        <v>2461</v>
      </c>
    </row>
    <row r="37" spans="1:17" s="126" customFormat="1" ht="18" x14ac:dyDescent="0.25">
      <c r="A37" s="164" t="str">
        <f>VLOOKUP(E37,'LISTADO ATM'!$A$2:$C$902,3,0)</f>
        <v>DISTRITO NACIONAL</v>
      </c>
      <c r="B37" s="118">
        <v>3335971635</v>
      </c>
      <c r="C37" s="99">
        <v>44406.650243055556</v>
      </c>
      <c r="D37" s="99" t="s">
        <v>2445</v>
      </c>
      <c r="E37" s="142">
        <v>449</v>
      </c>
      <c r="F37" s="169" t="str">
        <f>VLOOKUP(E37,VIP!$A$2:$O14847,2,0)</f>
        <v>DRBR449</v>
      </c>
      <c r="G37" s="169" t="str">
        <f>VLOOKUP(E37,'LISTADO ATM'!$A$2:$B$901,2,0)</f>
        <v>ATM Autobanco Lope de Vega II</v>
      </c>
      <c r="H37" s="169" t="str">
        <f>VLOOKUP(E37,VIP!$A$2:$O19808,7,FALSE)</f>
        <v>Si</v>
      </c>
      <c r="I37" s="169" t="str">
        <f>VLOOKUP(E37,VIP!$A$2:$O11773,8,FALSE)</f>
        <v>Si</v>
      </c>
      <c r="J37" s="169" t="str">
        <f>VLOOKUP(E37,VIP!$A$2:$O11723,8,FALSE)</f>
        <v>Si</v>
      </c>
      <c r="K37" s="169" t="str">
        <f>VLOOKUP(E37,VIP!$A$2:$O15297,6,0)</f>
        <v>NO</v>
      </c>
      <c r="L37" s="147" t="s">
        <v>2438</v>
      </c>
      <c r="M37" s="98" t="s">
        <v>2442</v>
      </c>
      <c r="N37" s="98" t="s">
        <v>2449</v>
      </c>
      <c r="O37" s="164" t="s">
        <v>2450</v>
      </c>
      <c r="P37" s="164"/>
      <c r="Q37" s="98" t="s">
        <v>2438</v>
      </c>
    </row>
    <row r="38" spans="1:17" s="126" customFormat="1" ht="18" x14ac:dyDescent="0.25">
      <c r="A38" s="164" t="str">
        <f>VLOOKUP(E38,'LISTADO ATM'!$A$2:$C$902,3,0)</f>
        <v>ESTE</v>
      </c>
      <c r="B38" s="118" t="s">
        <v>2619</v>
      </c>
      <c r="C38" s="99">
        <v>44407.33221064815</v>
      </c>
      <c r="D38" s="99" t="s">
        <v>2177</v>
      </c>
      <c r="E38" s="142">
        <v>462</v>
      </c>
      <c r="F38" s="169" t="str">
        <f>VLOOKUP(E38,VIP!$A$2:$O14801,2,0)</f>
        <v>DRBR462</v>
      </c>
      <c r="G38" s="169" t="str">
        <f>VLOOKUP(E38,'LISTADO ATM'!$A$2:$B$901,2,0)</f>
        <v>ATM Agrocafe Del Caribe</v>
      </c>
      <c r="H38" s="169" t="str">
        <f>VLOOKUP(E38,VIP!$A$2:$O19762,7,FALSE)</f>
        <v>Si</v>
      </c>
      <c r="I38" s="169" t="str">
        <f>VLOOKUP(E38,VIP!$A$2:$O11727,8,FALSE)</f>
        <v>Si</v>
      </c>
      <c r="J38" s="169" t="str">
        <f>VLOOKUP(E38,VIP!$A$2:$O11677,8,FALSE)</f>
        <v>Si</v>
      </c>
      <c r="K38" s="169" t="str">
        <f>VLOOKUP(E38,VIP!$A$2:$O15251,6,0)</f>
        <v>NO</v>
      </c>
      <c r="L38" s="147" t="s">
        <v>2461</v>
      </c>
      <c r="M38" s="98" t="s">
        <v>2442</v>
      </c>
      <c r="N38" s="98" t="s">
        <v>2449</v>
      </c>
      <c r="O38" s="164" t="s">
        <v>2451</v>
      </c>
      <c r="P38" s="164"/>
      <c r="Q38" s="98" t="s">
        <v>2461</v>
      </c>
    </row>
    <row r="39" spans="1:17" s="126" customFormat="1" ht="18" x14ac:dyDescent="0.25">
      <c r="A39" s="164" t="str">
        <f>VLOOKUP(E39,'LISTADO ATM'!$A$2:$C$902,3,0)</f>
        <v>NORTE</v>
      </c>
      <c r="B39" s="118">
        <v>3335971610</v>
      </c>
      <c r="C39" s="99">
        <v>44406.642141203702</v>
      </c>
      <c r="D39" s="99" t="s">
        <v>2178</v>
      </c>
      <c r="E39" s="142">
        <v>510</v>
      </c>
      <c r="F39" s="169" t="str">
        <f>VLOOKUP(E39,VIP!$A$2:$O14776,2,0)</f>
        <v>DRBR510</v>
      </c>
      <c r="G39" s="169" t="str">
        <f>VLOOKUP(E39,'LISTADO ATM'!$A$2:$B$901,2,0)</f>
        <v xml:space="preserve">ATM Ferretería Bellón (Santiago) </v>
      </c>
      <c r="H39" s="169" t="str">
        <f>VLOOKUP(E39,VIP!$A$2:$O19737,7,FALSE)</f>
        <v>Si</v>
      </c>
      <c r="I39" s="169" t="str">
        <f>VLOOKUP(E39,VIP!$A$2:$O11702,8,FALSE)</f>
        <v>Si</v>
      </c>
      <c r="J39" s="169" t="str">
        <f>VLOOKUP(E39,VIP!$A$2:$O11652,8,FALSE)</f>
        <v>Si</v>
      </c>
      <c r="K39" s="169" t="str">
        <f>VLOOKUP(E39,VIP!$A$2:$O15226,6,0)</f>
        <v>NO</v>
      </c>
      <c r="L39" s="147" t="s">
        <v>2216</v>
      </c>
      <c r="M39" s="98" t="s">
        <v>2442</v>
      </c>
      <c r="N39" s="98" t="s">
        <v>2449</v>
      </c>
      <c r="O39" s="164" t="s">
        <v>2592</v>
      </c>
      <c r="P39" s="164"/>
      <c r="Q39" s="98" t="s">
        <v>2216</v>
      </c>
    </row>
    <row r="40" spans="1:17" ht="18" x14ac:dyDescent="0.25">
      <c r="A40" s="168" t="str">
        <f>VLOOKUP(E40,'LISTADO ATM'!$A$2:$C$902,3,0)</f>
        <v>DISTRITO NACIONAL</v>
      </c>
      <c r="B40" s="118">
        <v>3335971821</v>
      </c>
      <c r="C40" s="99">
        <v>44406.756296296298</v>
      </c>
      <c r="D40" s="99" t="s">
        <v>2445</v>
      </c>
      <c r="E40" s="142">
        <v>515</v>
      </c>
      <c r="F40" s="169" t="str">
        <f>VLOOKUP(E40,VIP!$A$2:$O14849,2,0)</f>
        <v>DRBR515</v>
      </c>
      <c r="G40" s="169" t="str">
        <f>VLOOKUP(E40,'LISTADO ATM'!$A$2:$B$901,2,0)</f>
        <v xml:space="preserve">ATM Oficina Agora Mall I </v>
      </c>
      <c r="H40" s="169" t="str">
        <f>VLOOKUP(E40,VIP!$A$2:$O19810,7,FALSE)</f>
        <v>Si</v>
      </c>
      <c r="I40" s="169" t="str">
        <f>VLOOKUP(E40,VIP!$A$2:$O11775,8,FALSE)</f>
        <v>Si</v>
      </c>
      <c r="J40" s="169" t="str">
        <f>VLOOKUP(E40,VIP!$A$2:$O11725,8,FALSE)</f>
        <v>Si</v>
      </c>
      <c r="K40" s="169" t="str">
        <f>VLOOKUP(E40,VIP!$A$2:$O15299,6,0)</f>
        <v>SI</v>
      </c>
      <c r="L40" s="147" t="s">
        <v>2438</v>
      </c>
      <c r="M40" s="98" t="s">
        <v>2442</v>
      </c>
      <c r="N40" s="98" t="s">
        <v>2449</v>
      </c>
      <c r="O40" s="168" t="s">
        <v>2450</v>
      </c>
      <c r="P40" s="168"/>
      <c r="Q40" s="98" t="s">
        <v>2438</v>
      </c>
    </row>
    <row r="41" spans="1:17" ht="18" x14ac:dyDescent="0.25">
      <c r="A41" s="168" t="str">
        <f>VLOOKUP(E41,'LISTADO ATM'!$A$2:$C$902,3,0)</f>
        <v>DISTRITO NACIONAL</v>
      </c>
      <c r="B41" s="118">
        <v>3335971606</v>
      </c>
      <c r="C41" s="99">
        <v>44406.64135416667</v>
      </c>
      <c r="D41" s="99" t="s">
        <v>2177</v>
      </c>
      <c r="E41" s="142">
        <v>517</v>
      </c>
      <c r="F41" s="169" t="str">
        <f>VLOOKUP(E41,VIP!$A$2:$O14775,2,0)</f>
        <v>DRBR517</v>
      </c>
      <c r="G41" s="169" t="str">
        <f>VLOOKUP(E41,'LISTADO ATM'!$A$2:$B$901,2,0)</f>
        <v xml:space="preserve">ATM Autobanco Oficina Sans Soucí </v>
      </c>
      <c r="H41" s="169" t="str">
        <f>VLOOKUP(E41,VIP!$A$2:$O19736,7,FALSE)</f>
        <v>Si</v>
      </c>
      <c r="I41" s="169" t="str">
        <f>VLOOKUP(E41,VIP!$A$2:$O11701,8,FALSE)</f>
        <v>Si</v>
      </c>
      <c r="J41" s="169" t="str">
        <f>VLOOKUP(E41,VIP!$A$2:$O11651,8,FALSE)</f>
        <v>Si</v>
      </c>
      <c r="K41" s="169" t="str">
        <f>VLOOKUP(E41,VIP!$A$2:$O15225,6,0)</f>
        <v>SI</v>
      </c>
      <c r="L41" s="147" t="s">
        <v>2216</v>
      </c>
      <c r="M41" s="98" t="s">
        <v>2442</v>
      </c>
      <c r="N41" s="98" t="s">
        <v>2449</v>
      </c>
      <c r="O41" s="168" t="s">
        <v>2451</v>
      </c>
      <c r="P41" s="168"/>
      <c r="Q41" s="98" t="s">
        <v>2216</v>
      </c>
    </row>
    <row r="42" spans="1:17" ht="18" x14ac:dyDescent="0.25">
      <c r="A42" s="168" t="str">
        <f>VLOOKUP(E42,'LISTADO ATM'!$A$2:$C$902,3,0)</f>
        <v>NORTE</v>
      </c>
      <c r="B42" s="118" t="s">
        <v>2617</v>
      </c>
      <c r="C42" s="99">
        <v>44407.343414351853</v>
      </c>
      <c r="D42" s="99" t="s">
        <v>2178</v>
      </c>
      <c r="E42" s="142">
        <v>528</v>
      </c>
      <c r="F42" s="169" t="str">
        <f>VLOOKUP(E42,VIP!$A$2:$O14799,2,0)</f>
        <v>DRBR284</v>
      </c>
      <c r="G42" s="169" t="str">
        <f>VLOOKUP(E42,'LISTADO ATM'!$A$2:$B$901,2,0)</f>
        <v xml:space="preserve">ATM Ferretería Ochoa (Santiago) </v>
      </c>
      <c r="H42" s="169" t="str">
        <f>VLOOKUP(E42,VIP!$A$2:$O19760,7,FALSE)</f>
        <v>Si</v>
      </c>
      <c r="I42" s="169" t="str">
        <f>VLOOKUP(E42,VIP!$A$2:$O11725,8,FALSE)</f>
        <v>Si</v>
      </c>
      <c r="J42" s="169" t="str">
        <f>VLOOKUP(E42,VIP!$A$2:$O11675,8,FALSE)</f>
        <v>Si</v>
      </c>
      <c r="K42" s="169" t="str">
        <f>VLOOKUP(E42,VIP!$A$2:$O15249,6,0)</f>
        <v>NO</v>
      </c>
      <c r="L42" s="147" t="s">
        <v>2461</v>
      </c>
      <c r="M42" s="98" t="s">
        <v>2442</v>
      </c>
      <c r="N42" s="98" t="s">
        <v>2449</v>
      </c>
      <c r="O42" s="168" t="s">
        <v>2592</v>
      </c>
      <c r="P42" s="168"/>
      <c r="Q42" s="98" t="s">
        <v>2461</v>
      </c>
    </row>
    <row r="43" spans="1:17" ht="18" x14ac:dyDescent="0.25">
      <c r="A43" s="168" t="str">
        <f>VLOOKUP(E43,'LISTADO ATM'!$A$2:$C$902,3,0)</f>
        <v>DISTRITO NACIONAL</v>
      </c>
      <c r="B43" s="118">
        <v>3335969357</v>
      </c>
      <c r="C43" s="99">
        <v>44404.985925925925</v>
      </c>
      <c r="D43" s="99" t="s">
        <v>2177</v>
      </c>
      <c r="E43" s="142">
        <v>541</v>
      </c>
      <c r="F43" s="169" t="str">
        <f>VLOOKUP(E43,VIP!$A$2:$O14735,2,0)</f>
        <v>DRBR541</v>
      </c>
      <c r="G43" s="169" t="str">
        <f>VLOOKUP(E43,'LISTADO ATM'!$A$2:$B$901,2,0)</f>
        <v xml:space="preserve">ATM Oficina Sambil II </v>
      </c>
      <c r="H43" s="169" t="str">
        <f>VLOOKUP(E43,VIP!$A$2:$O19696,7,FALSE)</f>
        <v>Si</v>
      </c>
      <c r="I43" s="169" t="str">
        <f>VLOOKUP(E43,VIP!$A$2:$O11661,8,FALSE)</f>
        <v>Si</v>
      </c>
      <c r="J43" s="169" t="str">
        <f>VLOOKUP(E43,VIP!$A$2:$O11611,8,FALSE)</f>
        <v>Si</v>
      </c>
      <c r="K43" s="169" t="str">
        <f>VLOOKUP(E43,VIP!$A$2:$O15185,6,0)</f>
        <v>SI</v>
      </c>
      <c r="L43" s="147" t="s">
        <v>2216</v>
      </c>
      <c r="M43" s="98" t="s">
        <v>2442</v>
      </c>
      <c r="N43" s="98" t="s">
        <v>2449</v>
      </c>
      <c r="O43" s="168" t="s">
        <v>2451</v>
      </c>
      <c r="P43" s="168"/>
      <c r="Q43" s="98" t="s">
        <v>2216</v>
      </c>
    </row>
    <row r="44" spans="1:17" ht="18" x14ac:dyDescent="0.25">
      <c r="A44" s="168" t="str">
        <f>VLOOKUP(E44,'LISTADO ATM'!$A$2:$C$902,3,0)</f>
        <v>DISTRITO NACIONAL</v>
      </c>
      <c r="B44" s="118">
        <v>3335971331</v>
      </c>
      <c r="C44" s="99">
        <v>44406.50476851852</v>
      </c>
      <c r="D44" s="99" t="s">
        <v>2177</v>
      </c>
      <c r="E44" s="142">
        <v>564</v>
      </c>
      <c r="F44" s="169" t="str">
        <f>VLOOKUP(E44,VIP!$A$2:$O14771,2,0)</f>
        <v>DRBR168</v>
      </c>
      <c r="G44" s="169" t="str">
        <f>VLOOKUP(E44,'LISTADO ATM'!$A$2:$B$901,2,0)</f>
        <v xml:space="preserve">ATM Ministerio de Agricultura </v>
      </c>
      <c r="H44" s="169" t="str">
        <f>VLOOKUP(E44,VIP!$A$2:$O19732,7,FALSE)</f>
        <v>Si</v>
      </c>
      <c r="I44" s="169" t="str">
        <f>VLOOKUP(E44,VIP!$A$2:$O11697,8,FALSE)</f>
        <v>Si</v>
      </c>
      <c r="J44" s="169" t="str">
        <f>VLOOKUP(E44,VIP!$A$2:$O11647,8,FALSE)</f>
        <v>Si</v>
      </c>
      <c r="K44" s="169" t="str">
        <f>VLOOKUP(E44,VIP!$A$2:$O15221,6,0)</f>
        <v>NO</v>
      </c>
      <c r="L44" s="147" t="s">
        <v>2216</v>
      </c>
      <c r="M44" s="98" t="s">
        <v>2442</v>
      </c>
      <c r="N44" s="98" t="s">
        <v>2605</v>
      </c>
      <c r="O44" s="168" t="s">
        <v>2451</v>
      </c>
      <c r="P44" s="168"/>
      <c r="Q44" s="98" t="s">
        <v>2216</v>
      </c>
    </row>
    <row r="45" spans="1:17" ht="18" x14ac:dyDescent="0.25">
      <c r="A45" s="168" t="str">
        <f>VLOOKUP(E45,'LISTADO ATM'!$A$2:$C$902,3,0)</f>
        <v>DISTRITO NACIONAL</v>
      </c>
      <c r="B45" s="118">
        <v>3335971827</v>
      </c>
      <c r="C45" s="99">
        <v>44406.763402777775</v>
      </c>
      <c r="D45" s="99" t="s">
        <v>2445</v>
      </c>
      <c r="E45" s="142">
        <v>580</v>
      </c>
      <c r="F45" s="169" t="str">
        <f>VLOOKUP(E45,VIP!$A$2:$O14850,2,0)</f>
        <v>DRBR523</v>
      </c>
      <c r="G45" s="169" t="str">
        <f>VLOOKUP(E45,'LISTADO ATM'!$A$2:$B$901,2,0)</f>
        <v xml:space="preserve">ATM Edificio Propagas </v>
      </c>
      <c r="H45" s="169" t="str">
        <f>VLOOKUP(E45,VIP!$A$2:$O19811,7,FALSE)</f>
        <v>Si</v>
      </c>
      <c r="I45" s="169" t="str">
        <f>VLOOKUP(E45,VIP!$A$2:$O11776,8,FALSE)</f>
        <v>Si</v>
      </c>
      <c r="J45" s="169" t="str">
        <f>VLOOKUP(E45,VIP!$A$2:$O11726,8,FALSE)</f>
        <v>Si</v>
      </c>
      <c r="K45" s="169" t="str">
        <f>VLOOKUP(E45,VIP!$A$2:$O15300,6,0)</f>
        <v>NO</v>
      </c>
      <c r="L45" s="147" t="s">
        <v>2438</v>
      </c>
      <c r="M45" s="98" t="s">
        <v>2442</v>
      </c>
      <c r="N45" s="98" t="s">
        <v>2449</v>
      </c>
      <c r="O45" s="168" t="s">
        <v>2450</v>
      </c>
      <c r="P45" s="168"/>
      <c r="Q45" s="98" t="s">
        <v>2438</v>
      </c>
    </row>
    <row r="46" spans="1:17" ht="18" x14ac:dyDescent="0.25">
      <c r="A46" s="168" t="str">
        <f>VLOOKUP(E46,'LISTADO ATM'!$A$2:$C$902,3,0)</f>
        <v>SUR</v>
      </c>
      <c r="B46" s="118">
        <v>3335971684</v>
      </c>
      <c r="C46" s="99">
        <v>44406.671817129631</v>
      </c>
      <c r="D46" s="99" t="s">
        <v>2177</v>
      </c>
      <c r="E46" s="142">
        <v>584</v>
      </c>
      <c r="F46" s="169" t="str">
        <f>VLOOKUP(E46,VIP!$A$2:$O14913,2,0)</f>
        <v>DRBR404</v>
      </c>
      <c r="G46" s="169" t="str">
        <f>VLOOKUP(E46,'LISTADO ATM'!$A$2:$B$901,2,0)</f>
        <v xml:space="preserve">ATM Oficina San Cristóbal I </v>
      </c>
      <c r="H46" s="169" t="str">
        <f>VLOOKUP(E46,VIP!$A$2:$O19874,7,FALSE)</f>
        <v>Si</v>
      </c>
      <c r="I46" s="169" t="str">
        <f>VLOOKUP(E46,VIP!$A$2:$O11839,8,FALSE)</f>
        <v>Si</v>
      </c>
      <c r="J46" s="169" t="str">
        <f>VLOOKUP(E46,VIP!$A$2:$O11789,8,FALSE)</f>
        <v>Si</v>
      </c>
      <c r="K46" s="169" t="str">
        <f>VLOOKUP(E46,VIP!$A$2:$O15363,6,0)</f>
        <v>SI</v>
      </c>
      <c r="L46" s="147" t="s">
        <v>2461</v>
      </c>
      <c r="M46" s="98" t="s">
        <v>2442</v>
      </c>
      <c r="N46" s="98" t="s">
        <v>2449</v>
      </c>
      <c r="O46" s="168" t="s">
        <v>2451</v>
      </c>
      <c r="P46" s="168"/>
      <c r="Q46" s="98" t="s">
        <v>2461</v>
      </c>
    </row>
    <row r="47" spans="1:17" ht="18" x14ac:dyDescent="0.25">
      <c r="A47" s="168" t="str">
        <f>VLOOKUP(E47,'LISTADO ATM'!$A$2:$C$902,3,0)</f>
        <v>NORTE</v>
      </c>
      <c r="B47" s="118">
        <v>3335971875</v>
      </c>
      <c r="C47" s="99">
        <v>44406.941793981481</v>
      </c>
      <c r="D47" s="99" t="s">
        <v>2591</v>
      </c>
      <c r="E47" s="142">
        <v>599</v>
      </c>
      <c r="F47" s="169" t="str">
        <f>VLOOKUP(E47,VIP!$A$2:$O14825,2,0)</f>
        <v>DRBR258</v>
      </c>
      <c r="G47" s="169" t="str">
        <f>VLOOKUP(E47,'LISTADO ATM'!$A$2:$B$901,2,0)</f>
        <v xml:space="preserve">ATM Oficina Plaza Internacional (Santiago) </v>
      </c>
      <c r="H47" s="169" t="str">
        <f>VLOOKUP(E47,VIP!$A$2:$O19786,7,FALSE)</f>
        <v>Si</v>
      </c>
      <c r="I47" s="169" t="str">
        <f>VLOOKUP(E47,VIP!$A$2:$O11751,8,FALSE)</f>
        <v>Si</v>
      </c>
      <c r="J47" s="169" t="str">
        <f>VLOOKUP(E47,VIP!$A$2:$O11701,8,FALSE)</f>
        <v>Si</v>
      </c>
      <c r="K47" s="169" t="str">
        <f>VLOOKUP(E47,VIP!$A$2:$O15275,6,0)</f>
        <v>NO</v>
      </c>
      <c r="L47" s="147" t="s">
        <v>2602</v>
      </c>
      <c r="M47" s="98" t="s">
        <v>2442</v>
      </c>
      <c r="N47" s="98" t="s">
        <v>2449</v>
      </c>
      <c r="O47" s="168" t="s">
        <v>2593</v>
      </c>
      <c r="P47" s="168"/>
      <c r="Q47" s="98" t="s">
        <v>2602</v>
      </c>
    </row>
    <row r="48" spans="1:17" ht="18" x14ac:dyDescent="0.25">
      <c r="A48" s="168" t="str">
        <f>VLOOKUP(E48,'LISTADO ATM'!$A$2:$C$902,3,0)</f>
        <v>NORTE</v>
      </c>
      <c r="B48" s="118">
        <v>3335971830</v>
      </c>
      <c r="C48" s="99">
        <v>44406.768611111111</v>
      </c>
      <c r="D48" s="99" t="s">
        <v>2465</v>
      </c>
      <c r="E48" s="142">
        <v>605</v>
      </c>
      <c r="F48" s="169" t="str">
        <f>VLOOKUP(E48,VIP!$A$2:$O14893,2,0)</f>
        <v>DRBR141</v>
      </c>
      <c r="G48" s="169" t="str">
        <f>VLOOKUP(E48,'LISTADO ATM'!$A$2:$B$901,2,0)</f>
        <v xml:space="preserve">ATM Oficina Bonao I </v>
      </c>
      <c r="H48" s="169" t="str">
        <f>VLOOKUP(E48,VIP!$A$2:$O19854,7,FALSE)</f>
        <v>Si</v>
      </c>
      <c r="I48" s="169" t="str">
        <f>VLOOKUP(E48,VIP!$A$2:$O11819,8,FALSE)</f>
        <v>Si</v>
      </c>
      <c r="J48" s="169" t="str">
        <f>VLOOKUP(E48,VIP!$A$2:$O11769,8,FALSE)</f>
        <v>Si</v>
      </c>
      <c r="K48" s="169" t="str">
        <f>VLOOKUP(E48,VIP!$A$2:$O15343,6,0)</f>
        <v>SI</v>
      </c>
      <c r="L48" s="147" t="s">
        <v>2414</v>
      </c>
      <c r="M48" s="98" t="s">
        <v>2442</v>
      </c>
      <c r="N48" s="98" t="s">
        <v>2449</v>
      </c>
      <c r="O48" s="168" t="s">
        <v>2466</v>
      </c>
      <c r="P48" s="168"/>
      <c r="Q48" s="98" t="s">
        <v>2414</v>
      </c>
    </row>
    <row r="49" spans="1:17" ht="18" x14ac:dyDescent="0.25">
      <c r="A49" s="168" t="str">
        <f>VLOOKUP(E49,'LISTADO ATM'!$A$2:$C$902,3,0)</f>
        <v>ESTE</v>
      </c>
      <c r="B49" s="118">
        <v>3335971501</v>
      </c>
      <c r="C49" s="99">
        <v>44406.6015625</v>
      </c>
      <c r="D49" s="99" t="s">
        <v>2177</v>
      </c>
      <c r="E49" s="142">
        <v>608</v>
      </c>
      <c r="F49" s="169" t="str">
        <f>VLOOKUP(E49,VIP!$A$2:$O14912,2,0)</f>
        <v>DRBR305</v>
      </c>
      <c r="G49" s="169" t="str">
        <f>VLOOKUP(E49,'LISTADO ATM'!$A$2:$B$901,2,0)</f>
        <v xml:space="preserve">ATM Oficina Jumbo (San Pedro) </v>
      </c>
      <c r="H49" s="169" t="str">
        <f>VLOOKUP(E49,VIP!$A$2:$O19873,7,FALSE)</f>
        <v>Si</v>
      </c>
      <c r="I49" s="169" t="str">
        <f>VLOOKUP(E49,VIP!$A$2:$O11838,8,FALSE)</f>
        <v>Si</v>
      </c>
      <c r="J49" s="169" t="str">
        <f>VLOOKUP(E49,VIP!$A$2:$O11788,8,FALSE)</f>
        <v>Si</v>
      </c>
      <c r="K49" s="169" t="str">
        <f>VLOOKUP(E49,VIP!$A$2:$O15362,6,0)</f>
        <v>SI</v>
      </c>
      <c r="L49" s="147" t="s">
        <v>2461</v>
      </c>
      <c r="M49" s="98" t="s">
        <v>2442</v>
      </c>
      <c r="N49" s="98" t="s">
        <v>2449</v>
      </c>
      <c r="O49" s="168" t="s">
        <v>2451</v>
      </c>
      <c r="P49" s="168"/>
      <c r="Q49" s="98" t="s">
        <v>2461</v>
      </c>
    </row>
    <row r="50" spans="1:17" ht="18" x14ac:dyDescent="0.25">
      <c r="A50" s="168" t="str">
        <f>VLOOKUP(E50,'LISTADO ATM'!$A$2:$C$902,3,0)</f>
        <v>DISTRITO NACIONAL</v>
      </c>
      <c r="B50" s="118">
        <v>3335969593</v>
      </c>
      <c r="C50" s="99">
        <v>44405.378599537034</v>
      </c>
      <c r="D50" s="99" t="s">
        <v>2177</v>
      </c>
      <c r="E50" s="142">
        <v>624</v>
      </c>
      <c r="F50" s="169" t="str">
        <f>VLOOKUP(E50,VIP!$A$2:$O14809,2,0)</f>
        <v>DRBR624</v>
      </c>
      <c r="G50" s="169" t="str">
        <f>VLOOKUP(E50,'LISTADO ATM'!$A$2:$B$901,2,0)</f>
        <v xml:space="preserve">ATM Policía Nacional I </v>
      </c>
      <c r="H50" s="169" t="str">
        <f>VLOOKUP(E50,VIP!$A$2:$O19770,7,FALSE)</f>
        <v>Si</v>
      </c>
      <c r="I50" s="169" t="str">
        <f>VLOOKUP(E50,VIP!$A$2:$O11735,8,FALSE)</f>
        <v>Si</v>
      </c>
      <c r="J50" s="169" t="str">
        <f>VLOOKUP(E50,VIP!$A$2:$O11685,8,FALSE)</f>
        <v>Si</v>
      </c>
      <c r="K50" s="169" t="str">
        <f>VLOOKUP(E50,VIP!$A$2:$O15259,6,0)</f>
        <v>NO</v>
      </c>
      <c r="L50" s="147" t="s">
        <v>2242</v>
      </c>
      <c r="M50" s="98" t="s">
        <v>2442</v>
      </c>
      <c r="N50" s="98" t="s">
        <v>2449</v>
      </c>
      <c r="O50" s="168" t="s">
        <v>2451</v>
      </c>
      <c r="P50" s="169"/>
      <c r="Q50" s="98" t="s">
        <v>2242</v>
      </c>
    </row>
    <row r="51" spans="1:17" ht="18" x14ac:dyDescent="0.25">
      <c r="A51" s="168" t="str">
        <f>VLOOKUP(E51,'LISTADO ATM'!$A$2:$C$902,3,0)</f>
        <v>ESTE</v>
      </c>
      <c r="B51" s="118">
        <v>3335971357</v>
      </c>
      <c r="C51" s="99">
        <v>44406.519513888888</v>
      </c>
      <c r="D51" s="99" t="s">
        <v>2177</v>
      </c>
      <c r="E51" s="142">
        <v>634</v>
      </c>
      <c r="F51" s="169" t="str">
        <f>VLOOKUP(E51,VIP!$A$2:$O14855,2,0)</f>
        <v>DRBR273</v>
      </c>
      <c r="G51" s="169" t="str">
        <f>VLOOKUP(E51,'LISTADO ATM'!$A$2:$B$901,2,0)</f>
        <v xml:space="preserve">ATM Ayuntamiento Los Llanos (SPM)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7" t="s">
        <v>2597</v>
      </c>
      <c r="M51" s="98" t="s">
        <v>2442</v>
      </c>
      <c r="N51" s="98" t="s">
        <v>2605</v>
      </c>
      <c r="O51" s="168" t="s">
        <v>2451</v>
      </c>
      <c r="P51" s="98" t="s">
        <v>2606</v>
      </c>
      <c r="Q51" s="98" t="s">
        <v>2597</v>
      </c>
    </row>
    <row r="52" spans="1:17" ht="18" x14ac:dyDescent="0.25">
      <c r="A52" s="168" t="str">
        <f>VLOOKUP(E52,'LISTADO ATM'!$A$2:$C$902,3,0)</f>
        <v>DISTRITO NACIONAL</v>
      </c>
      <c r="B52" s="118">
        <v>3335971425</v>
      </c>
      <c r="C52" s="99">
        <v>44406.553981481484</v>
      </c>
      <c r="D52" s="99" t="s">
        <v>2445</v>
      </c>
      <c r="E52" s="142">
        <v>640</v>
      </c>
      <c r="F52" s="169" t="str">
        <f>VLOOKUP(E52,VIP!$A$2:$O14846,2,0)</f>
        <v>DRBR640</v>
      </c>
      <c r="G52" s="169" t="str">
        <f>VLOOKUP(E52,'LISTADO ATM'!$A$2:$B$901,2,0)</f>
        <v xml:space="preserve">ATM Ministerio Obras Públicas </v>
      </c>
      <c r="H52" s="169" t="str">
        <f>VLOOKUP(E52,VIP!$A$2:$O19807,7,FALSE)</f>
        <v>Si</v>
      </c>
      <c r="I52" s="169" t="str">
        <f>VLOOKUP(E52,VIP!$A$2:$O11772,8,FALSE)</f>
        <v>Si</v>
      </c>
      <c r="J52" s="169" t="str">
        <f>VLOOKUP(E52,VIP!$A$2:$O11722,8,FALSE)</f>
        <v>Si</v>
      </c>
      <c r="K52" s="169" t="str">
        <f>VLOOKUP(E52,VIP!$A$2:$O15296,6,0)</f>
        <v>NO</v>
      </c>
      <c r="L52" s="147" t="s">
        <v>2438</v>
      </c>
      <c r="M52" s="98" t="s">
        <v>2442</v>
      </c>
      <c r="N52" s="98" t="s">
        <v>2449</v>
      </c>
      <c r="O52" s="168" t="s">
        <v>2450</v>
      </c>
      <c r="P52" s="171"/>
      <c r="Q52" s="98" t="s">
        <v>2438</v>
      </c>
    </row>
    <row r="53" spans="1:17" ht="18" x14ac:dyDescent="0.25">
      <c r="A53" s="168" t="str">
        <f>VLOOKUP(E53,'LISTADO ATM'!$A$2:$C$902,3,0)</f>
        <v>NORTE</v>
      </c>
      <c r="B53" s="118" t="s">
        <v>2616</v>
      </c>
      <c r="C53" s="99">
        <v>44407.344918981478</v>
      </c>
      <c r="D53" s="99" t="s">
        <v>2178</v>
      </c>
      <c r="E53" s="142">
        <v>650</v>
      </c>
      <c r="F53" s="169" t="str">
        <f>VLOOKUP(E53,VIP!$A$2:$O14798,2,0)</f>
        <v>DRBR650</v>
      </c>
      <c r="G53" s="169" t="str">
        <f>VLOOKUP(E53,'LISTADO ATM'!$A$2:$B$901,2,0)</f>
        <v>ATM Edificio 911 (Santiago)</v>
      </c>
      <c r="H53" s="169" t="str">
        <f>VLOOKUP(E53,VIP!$A$2:$O19759,7,FALSE)</f>
        <v>Si</v>
      </c>
      <c r="I53" s="169" t="str">
        <f>VLOOKUP(E53,VIP!$A$2:$O11724,8,FALSE)</f>
        <v>Si</v>
      </c>
      <c r="J53" s="169" t="str">
        <f>VLOOKUP(E53,VIP!$A$2:$O11674,8,FALSE)</f>
        <v>Si</v>
      </c>
      <c r="K53" s="169" t="str">
        <f>VLOOKUP(E53,VIP!$A$2:$O15248,6,0)</f>
        <v>NO</v>
      </c>
      <c r="L53" s="147" t="s">
        <v>2216</v>
      </c>
      <c r="M53" s="98" t="s">
        <v>2442</v>
      </c>
      <c r="N53" s="98" t="s">
        <v>2449</v>
      </c>
      <c r="O53" s="168" t="s">
        <v>2592</v>
      </c>
      <c r="P53" s="168"/>
      <c r="Q53" s="98" t="s">
        <v>2216</v>
      </c>
    </row>
    <row r="54" spans="1:17" ht="18" x14ac:dyDescent="0.25">
      <c r="A54" s="168" t="str">
        <f>VLOOKUP(E54,'LISTADO ATM'!$A$2:$C$902,3,0)</f>
        <v>DISTRITO NACIONAL</v>
      </c>
      <c r="B54" s="118">
        <v>3335971853</v>
      </c>
      <c r="C54" s="99">
        <v>44406.832719907405</v>
      </c>
      <c r="D54" s="99" t="s">
        <v>2177</v>
      </c>
      <c r="E54" s="142">
        <v>671</v>
      </c>
      <c r="F54" s="169" t="str">
        <f>VLOOKUP(E54,VIP!$A$2:$O14782,2,0)</f>
        <v>DRBR671</v>
      </c>
      <c r="G54" s="169" t="str">
        <f>VLOOKUP(E54,'LISTADO ATM'!$A$2:$B$901,2,0)</f>
        <v>ATM Ayuntamiento Sto. Dgo. Norte</v>
      </c>
      <c r="H54" s="169" t="str">
        <f>VLOOKUP(E54,VIP!$A$2:$O19743,7,FALSE)</f>
        <v>Si</v>
      </c>
      <c r="I54" s="169" t="str">
        <f>VLOOKUP(E54,VIP!$A$2:$O11708,8,FALSE)</f>
        <v>Si</v>
      </c>
      <c r="J54" s="169" t="str">
        <f>VLOOKUP(E54,VIP!$A$2:$O11658,8,FALSE)</f>
        <v>Si</v>
      </c>
      <c r="K54" s="169" t="str">
        <f>VLOOKUP(E54,VIP!$A$2:$O15232,6,0)</f>
        <v>NO</v>
      </c>
      <c r="L54" s="147" t="s">
        <v>2216</v>
      </c>
      <c r="M54" s="98" t="s">
        <v>2442</v>
      </c>
      <c r="N54" s="98" t="s">
        <v>2449</v>
      </c>
      <c r="O54" s="168" t="s">
        <v>2451</v>
      </c>
      <c r="P54" s="168"/>
      <c r="Q54" s="98" t="s">
        <v>2216</v>
      </c>
    </row>
    <row r="55" spans="1:17" ht="18" x14ac:dyDescent="0.25">
      <c r="A55" s="168" t="str">
        <f>VLOOKUP(E55,'LISTADO ATM'!$A$2:$C$902,3,0)</f>
        <v>DISTRITO NACIONAL</v>
      </c>
      <c r="B55" s="118">
        <v>3335971866</v>
      </c>
      <c r="C55" s="99">
        <v>44406.89340277778</v>
      </c>
      <c r="D55" s="99" t="s">
        <v>2177</v>
      </c>
      <c r="E55" s="142">
        <v>684</v>
      </c>
      <c r="F55" s="169" t="str">
        <f>VLOOKUP(E55,VIP!$A$2:$O14781,2,0)</f>
        <v>DRBR684</v>
      </c>
      <c r="G55" s="169" t="str">
        <f>VLOOKUP(E55,'LISTADO ATM'!$A$2:$B$901,2,0)</f>
        <v>ATM Estación Texaco Prolongación 27 Febrero</v>
      </c>
      <c r="H55" s="169" t="str">
        <f>VLOOKUP(E55,VIP!$A$2:$O19742,7,FALSE)</f>
        <v>NO</v>
      </c>
      <c r="I55" s="169" t="str">
        <f>VLOOKUP(E55,VIP!$A$2:$O11707,8,FALSE)</f>
        <v>NO</v>
      </c>
      <c r="J55" s="169" t="str">
        <f>VLOOKUP(E55,VIP!$A$2:$O11657,8,FALSE)</f>
        <v>NO</v>
      </c>
      <c r="K55" s="169" t="str">
        <f>VLOOKUP(E55,VIP!$A$2:$O15231,6,0)</f>
        <v>NO</v>
      </c>
      <c r="L55" s="147" t="s">
        <v>2216</v>
      </c>
      <c r="M55" s="98" t="s">
        <v>2442</v>
      </c>
      <c r="N55" s="98" t="s">
        <v>2449</v>
      </c>
      <c r="O55" s="168" t="s">
        <v>2451</v>
      </c>
      <c r="P55" s="168"/>
      <c r="Q55" s="98" t="s">
        <v>2216</v>
      </c>
    </row>
    <row r="56" spans="1:17" ht="18" x14ac:dyDescent="0.25">
      <c r="A56" s="168" t="str">
        <f>VLOOKUP(E56,'LISTADO ATM'!$A$2:$C$902,3,0)</f>
        <v>NORTE</v>
      </c>
      <c r="B56" s="118">
        <v>3335971330</v>
      </c>
      <c r="C56" s="99">
        <v>44406.503703703704</v>
      </c>
      <c r="D56" s="99" t="s">
        <v>2178</v>
      </c>
      <c r="E56" s="142">
        <v>689</v>
      </c>
      <c r="F56" s="169" t="str">
        <f>VLOOKUP(E56,VIP!$A$2:$O14772,2,0)</f>
        <v>DRBR689</v>
      </c>
      <c r="G56" s="169" t="str">
        <f>VLOOKUP(E56,'LISTADO ATM'!$A$2:$B$901,2,0)</f>
        <v>ATM Eco Petroleo Villa Gonzalez</v>
      </c>
      <c r="H56" s="169" t="str">
        <f>VLOOKUP(E56,VIP!$A$2:$O19733,7,FALSE)</f>
        <v>NO</v>
      </c>
      <c r="I56" s="169" t="str">
        <f>VLOOKUP(E56,VIP!$A$2:$O11698,8,FALSE)</f>
        <v>NO</v>
      </c>
      <c r="J56" s="169" t="str">
        <f>VLOOKUP(E56,VIP!$A$2:$O11648,8,FALSE)</f>
        <v>NO</v>
      </c>
      <c r="K56" s="169" t="str">
        <f>VLOOKUP(E56,VIP!$A$2:$O15222,6,0)</f>
        <v>NO</v>
      </c>
      <c r="L56" s="147" t="s">
        <v>2216</v>
      </c>
      <c r="M56" s="98" t="s">
        <v>2442</v>
      </c>
      <c r="N56" s="98" t="s">
        <v>2449</v>
      </c>
      <c r="O56" s="168" t="s">
        <v>2592</v>
      </c>
      <c r="P56" s="168"/>
      <c r="Q56" s="98" t="s">
        <v>2216</v>
      </c>
    </row>
    <row r="57" spans="1:17" ht="18" x14ac:dyDescent="0.25">
      <c r="A57" s="168" t="str">
        <f>VLOOKUP(E57,'LISTADO ATM'!$A$2:$C$902,3,0)</f>
        <v>SUR</v>
      </c>
      <c r="B57" s="118">
        <v>3335971341</v>
      </c>
      <c r="C57" s="99">
        <v>44406.510428240741</v>
      </c>
      <c r="D57" s="99" t="s">
        <v>2177</v>
      </c>
      <c r="E57" s="142">
        <v>699</v>
      </c>
      <c r="F57" s="169" t="str">
        <f>VLOOKUP(E57,VIP!$A$2:$O14769,2,0)</f>
        <v>DRBR699</v>
      </c>
      <c r="G57" s="169" t="str">
        <f>VLOOKUP(E57,'LISTADO ATM'!$A$2:$B$901,2,0)</f>
        <v>ATM S/M Bravo Bani</v>
      </c>
      <c r="H57" s="169" t="str">
        <f>VLOOKUP(E57,VIP!$A$2:$O19730,7,FALSE)</f>
        <v>NO</v>
      </c>
      <c r="I57" s="169" t="str">
        <f>VLOOKUP(E57,VIP!$A$2:$O11695,8,FALSE)</f>
        <v>SI</v>
      </c>
      <c r="J57" s="169" t="str">
        <f>VLOOKUP(E57,VIP!$A$2:$O11645,8,FALSE)</f>
        <v>SI</v>
      </c>
      <c r="K57" s="169" t="str">
        <f>VLOOKUP(E57,VIP!$A$2:$O15219,6,0)</f>
        <v>NO</v>
      </c>
      <c r="L57" s="147" t="s">
        <v>2216</v>
      </c>
      <c r="M57" s="98" t="s">
        <v>2442</v>
      </c>
      <c r="N57" s="98" t="s">
        <v>2605</v>
      </c>
      <c r="O57" s="168" t="s">
        <v>2451</v>
      </c>
      <c r="P57" s="168"/>
      <c r="Q57" s="98" t="s">
        <v>2216</v>
      </c>
    </row>
    <row r="58" spans="1:17" ht="18" x14ac:dyDescent="0.25">
      <c r="A58" s="168" t="str">
        <f>VLOOKUP(E58,'LISTADO ATM'!$A$2:$C$902,3,0)</f>
        <v>DISTRITO NACIONAL</v>
      </c>
      <c r="B58" s="118">
        <v>3335971786</v>
      </c>
      <c r="C58" s="99">
        <v>44406.71533564815</v>
      </c>
      <c r="D58" s="99" t="s">
        <v>2465</v>
      </c>
      <c r="E58" s="142">
        <v>735</v>
      </c>
      <c r="F58" s="169" t="str">
        <f>VLOOKUP(E58,VIP!$A$2:$O14848,2,0)</f>
        <v>DRBR179</v>
      </c>
      <c r="G58" s="169" t="str">
        <f>VLOOKUP(E58,'LISTADO ATM'!$A$2:$B$901,2,0)</f>
        <v xml:space="preserve">ATM Oficina Independencia II  </v>
      </c>
      <c r="H58" s="169" t="str">
        <f>VLOOKUP(E58,VIP!$A$2:$O19809,7,FALSE)</f>
        <v>Si</v>
      </c>
      <c r="I58" s="169" t="str">
        <f>VLOOKUP(E58,VIP!$A$2:$O11774,8,FALSE)</f>
        <v>Si</v>
      </c>
      <c r="J58" s="169" t="str">
        <f>VLOOKUP(E58,VIP!$A$2:$O11724,8,FALSE)</f>
        <v>Si</v>
      </c>
      <c r="K58" s="169" t="str">
        <f>VLOOKUP(E58,VIP!$A$2:$O15298,6,0)</f>
        <v>NO</v>
      </c>
      <c r="L58" s="147" t="s">
        <v>2438</v>
      </c>
      <c r="M58" s="98" t="s">
        <v>2442</v>
      </c>
      <c r="N58" s="98" t="s">
        <v>2449</v>
      </c>
      <c r="O58" s="168" t="s">
        <v>2466</v>
      </c>
      <c r="P58" s="172"/>
      <c r="Q58" s="98" t="s">
        <v>2438</v>
      </c>
    </row>
    <row r="59" spans="1:17" ht="18" x14ac:dyDescent="0.25">
      <c r="A59" s="168" t="str">
        <f>VLOOKUP(E59,'LISTADO ATM'!$A$2:$C$902,3,0)</f>
        <v>ESTE</v>
      </c>
      <c r="B59" s="118" t="s">
        <v>2607</v>
      </c>
      <c r="C59" s="99">
        <v>44407.211527777778</v>
      </c>
      <c r="D59" s="99" t="s">
        <v>2465</v>
      </c>
      <c r="E59" s="142">
        <v>742</v>
      </c>
      <c r="F59" s="169" t="str">
        <f>VLOOKUP(E59,VIP!$A$2:$O14795,2,0)</f>
        <v>DRBR990</v>
      </c>
      <c r="G59" s="169" t="str">
        <f>VLOOKUP(E59,'LISTADO ATM'!$A$2:$B$901,2,0)</f>
        <v xml:space="preserve">ATM Oficina Plaza del Rey (La Romana) </v>
      </c>
      <c r="H59" s="169" t="str">
        <f>VLOOKUP(E59,VIP!$A$2:$O19756,7,FALSE)</f>
        <v>Si</v>
      </c>
      <c r="I59" s="169" t="str">
        <f>VLOOKUP(E59,VIP!$A$2:$O11721,8,FALSE)</f>
        <v>Si</v>
      </c>
      <c r="J59" s="169" t="str">
        <f>VLOOKUP(E59,VIP!$A$2:$O11671,8,FALSE)</f>
        <v>Si</v>
      </c>
      <c r="K59" s="169" t="str">
        <f>VLOOKUP(E59,VIP!$A$2:$O15245,6,0)</f>
        <v>NO</v>
      </c>
      <c r="L59" s="147" t="s">
        <v>2414</v>
      </c>
      <c r="M59" s="98" t="s">
        <v>2442</v>
      </c>
      <c r="N59" s="98" t="s">
        <v>2449</v>
      </c>
      <c r="O59" s="168" t="s">
        <v>2466</v>
      </c>
      <c r="P59" s="168"/>
      <c r="Q59" s="98" t="s">
        <v>2414</v>
      </c>
    </row>
    <row r="60" spans="1:17" ht="18" x14ac:dyDescent="0.25">
      <c r="A60" s="168" t="str">
        <f>VLOOKUP(E60,'LISTADO ATM'!$A$2:$C$902,3,0)</f>
        <v>DISTRITO NACIONAL</v>
      </c>
      <c r="B60" s="118">
        <v>3335971809</v>
      </c>
      <c r="C60" s="99">
        <v>44406.735798611109</v>
      </c>
      <c r="D60" s="99" t="s">
        <v>2177</v>
      </c>
      <c r="E60" s="142">
        <v>761</v>
      </c>
      <c r="F60" s="169" t="str">
        <f>VLOOKUP(E60,VIP!$A$2:$O14812,2,0)</f>
        <v>DRBR761</v>
      </c>
      <c r="G60" s="169" t="str">
        <f>VLOOKUP(E60,'LISTADO ATM'!$A$2:$B$901,2,0)</f>
        <v xml:space="preserve">ATM ISSPOL </v>
      </c>
      <c r="H60" s="169" t="str">
        <f>VLOOKUP(E60,VIP!$A$2:$O19773,7,FALSE)</f>
        <v>Si</v>
      </c>
      <c r="I60" s="169" t="str">
        <f>VLOOKUP(E60,VIP!$A$2:$O11738,8,FALSE)</f>
        <v>Si</v>
      </c>
      <c r="J60" s="169" t="str">
        <f>VLOOKUP(E60,VIP!$A$2:$O11688,8,FALSE)</f>
        <v>Si</v>
      </c>
      <c r="K60" s="169" t="str">
        <f>VLOOKUP(E60,VIP!$A$2:$O15262,6,0)</f>
        <v>NO</v>
      </c>
      <c r="L60" s="147" t="s">
        <v>2242</v>
      </c>
      <c r="M60" s="98" t="s">
        <v>2442</v>
      </c>
      <c r="N60" s="98" t="s">
        <v>2449</v>
      </c>
      <c r="O60" s="168" t="s">
        <v>2451</v>
      </c>
      <c r="P60" s="168"/>
      <c r="Q60" s="98" t="s">
        <v>2242</v>
      </c>
    </row>
    <row r="61" spans="1:17" ht="18" x14ac:dyDescent="0.25">
      <c r="A61" s="168" t="str">
        <f>VLOOKUP(E61,'LISTADO ATM'!$A$2:$C$902,3,0)</f>
        <v>DISTRITO NACIONAL</v>
      </c>
      <c r="B61" s="118">
        <v>3335971864</v>
      </c>
      <c r="C61" s="99">
        <v>44406.88144675926</v>
      </c>
      <c r="D61" s="99" t="s">
        <v>2445</v>
      </c>
      <c r="E61" s="142">
        <v>790</v>
      </c>
      <c r="F61" s="169" t="str">
        <f>VLOOKUP(E61,VIP!$A$2:$O14896,2,0)</f>
        <v>DRBR16I</v>
      </c>
      <c r="G61" s="169" t="str">
        <f>VLOOKUP(E61,'LISTADO ATM'!$A$2:$B$901,2,0)</f>
        <v xml:space="preserve">ATM Oficina Bella Vista Mall I </v>
      </c>
      <c r="H61" s="169" t="str">
        <f>VLOOKUP(E61,VIP!$A$2:$O19857,7,FALSE)</f>
        <v>Si</v>
      </c>
      <c r="I61" s="169" t="str">
        <f>VLOOKUP(E61,VIP!$A$2:$O11822,8,FALSE)</f>
        <v>Si</v>
      </c>
      <c r="J61" s="169" t="str">
        <f>VLOOKUP(E61,VIP!$A$2:$O11772,8,FALSE)</f>
        <v>Si</v>
      </c>
      <c r="K61" s="169" t="str">
        <f>VLOOKUP(E61,VIP!$A$2:$O15346,6,0)</f>
        <v>SI</v>
      </c>
      <c r="L61" s="147" t="s">
        <v>2414</v>
      </c>
      <c r="M61" s="98" t="s">
        <v>2442</v>
      </c>
      <c r="N61" s="98" t="s">
        <v>2449</v>
      </c>
      <c r="O61" s="168" t="s">
        <v>2450</v>
      </c>
      <c r="P61" s="168"/>
      <c r="Q61" s="98" t="s">
        <v>2414</v>
      </c>
    </row>
    <row r="62" spans="1:17" ht="18" x14ac:dyDescent="0.25">
      <c r="A62" s="168" t="str">
        <f>VLOOKUP(E62,'LISTADO ATM'!$A$2:$C$902,3,0)</f>
        <v>DISTRITO NACIONAL</v>
      </c>
      <c r="B62" s="118">
        <v>3335971842</v>
      </c>
      <c r="C62" s="99">
        <v>44406.815023148149</v>
      </c>
      <c r="D62" s="99" t="s">
        <v>2465</v>
      </c>
      <c r="E62" s="142">
        <v>813</v>
      </c>
      <c r="F62" s="169" t="str">
        <f>VLOOKUP(E62,VIP!$A$2:$O14827,2,0)</f>
        <v>DRBR815</v>
      </c>
      <c r="G62" s="169" t="str">
        <f>VLOOKUP(E62,'LISTADO ATM'!$A$2:$B$901,2,0)</f>
        <v>ATM Occidental Mall</v>
      </c>
      <c r="H62" s="169" t="str">
        <f>VLOOKUP(E62,VIP!$A$2:$O19788,7,FALSE)</f>
        <v>Si</v>
      </c>
      <c r="I62" s="169" t="str">
        <f>VLOOKUP(E62,VIP!$A$2:$O11753,8,FALSE)</f>
        <v>Si</v>
      </c>
      <c r="J62" s="169" t="str">
        <f>VLOOKUP(E62,VIP!$A$2:$O11703,8,FALSE)</f>
        <v>Si</v>
      </c>
      <c r="K62" s="169" t="str">
        <f>VLOOKUP(E62,VIP!$A$2:$O15277,6,0)</f>
        <v>NO</v>
      </c>
      <c r="L62" s="147" t="s">
        <v>2602</v>
      </c>
      <c r="M62" s="98" t="s">
        <v>2442</v>
      </c>
      <c r="N62" s="98" t="s">
        <v>2449</v>
      </c>
      <c r="O62" s="168" t="s">
        <v>2466</v>
      </c>
      <c r="P62" s="168"/>
      <c r="Q62" s="98" t="s">
        <v>2602</v>
      </c>
    </row>
    <row r="63" spans="1:17" ht="18" x14ac:dyDescent="0.25">
      <c r="A63" s="168" t="str">
        <f>VLOOKUP(E63,'LISTADO ATM'!$A$2:$C$902,3,0)</f>
        <v>DISTRITO NACIONAL</v>
      </c>
      <c r="B63" s="118" t="s">
        <v>2615</v>
      </c>
      <c r="C63" s="99">
        <v>44407.34646990741</v>
      </c>
      <c r="D63" s="99" t="s">
        <v>2177</v>
      </c>
      <c r="E63" s="142">
        <v>816</v>
      </c>
      <c r="F63" s="169" t="str">
        <f>VLOOKUP(E63,VIP!$A$2:$O14797,2,0)</f>
        <v>DRBR816</v>
      </c>
      <c r="G63" s="169" t="str">
        <f>VLOOKUP(E63,'LISTADO ATM'!$A$2:$B$901,2,0)</f>
        <v xml:space="preserve">ATM Oficina Pedro Brand </v>
      </c>
      <c r="H63" s="169" t="str">
        <f>VLOOKUP(E63,VIP!$A$2:$O19758,7,FALSE)</f>
        <v>Si</v>
      </c>
      <c r="I63" s="169" t="str">
        <f>VLOOKUP(E63,VIP!$A$2:$O11723,8,FALSE)</f>
        <v>Si</v>
      </c>
      <c r="J63" s="169" t="str">
        <f>VLOOKUP(E63,VIP!$A$2:$O11673,8,FALSE)</f>
        <v>Si</v>
      </c>
      <c r="K63" s="169" t="str">
        <f>VLOOKUP(E63,VIP!$A$2:$O15247,6,0)</f>
        <v>NO</v>
      </c>
      <c r="L63" s="147" t="s">
        <v>2242</v>
      </c>
      <c r="M63" s="98" t="s">
        <v>2442</v>
      </c>
      <c r="N63" s="98" t="s">
        <v>2449</v>
      </c>
      <c r="O63" s="168" t="s">
        <v>2451</v>
      </c>
      <c r="P63" s="168"/>
      <c r="Q63" s="98" t="s">
        <v>2242</v>
      </c>
    </row>
    <row r="64" spans="1:17" ht="18" x14ac:dyDescent="0.25">
      <c r="A64" s="168" t="str">
        <f>VLOOKUP(E64,'LISTADO ATM'!$A$2:$C$902,3,0)</f>
        <v>DISTRITO NACIONAL</v>
      </c>
      <c r="B64" s="118">
        <v>3335970971</v>
      </c>
      <c r="C64" s="99">
        <v>44406.384502314817</v>
      </c>
      <c r="D64" s="99" t="s">
        <v>2445</v>
      </c>
      <c r="E64" s="142">
        <v>821</v>
      </c>
      <c r="F64" s="169" t="str">
        <f>VLOOKUP(E64,VIP!$A$2:$O14889,2,0)</f>
        <v>DRBR821</v>
      </c>
      <c r="G64" s="169" t="str">
        <f>VLOOKUP(E64,'LISTADO ATM'!$A$2:$B$901,2,0)</f>
        <v xml:space="preserve">ATM S/M Bravo Churchill </v>
      </c>
      <c r="H64" s="169" t="str">
        <f>VLOOKUP(E64,VIP!$A$2:$O19850,7,FALSE)</f>
        <v>Si</v>
      </c>
      <c r="I64" s="169" t="str">
        <f>VLOOKUP(E64,VIP!$A$2:$O11815,8,FALSE)</f>
        <v>No</v>
      </c>
      <c r="J64" s="169" t="str">
        <f>VLOOKUP(E64,VIP!$A$2:$O11765,8,FALSE)</f>
        <v>No</v>
      </c>
      <c r="K64" s="169" t="str">
        <f>VLOOKUP(E64,VIP!$A$2:$O15339,6,0)</f>
        <v>SI</v>
      </c>
      <c r="L64" s="147" t="s">
        <v>2414</v>
      </c>
      <c r="M64" s="98" t="s">
        <v>2442</v>
      </c>
      <c r="N64" s="98" t="s">
        <v>2449</v>
      </c>
      <c r="O64" s="168" t="s">
        <v>2450</v>
      </c>
      <c r="P64" s="168"/>
      <c r="Q64" s="98" t="s">
        <v>2414</v>
      </c>
    </row>
    <row r="65" spans="1:17" ht="18" x14ac:dyDescent="0.25">
      <c r="A65" s="168" t="str">
        <f>VLOOKUP(E65,'LISTADO ATM'!$A$2:$C$902,3,0)</f>
        <v>ESTE</v>
      </c>
      <c r="B65" s="118">
        <v>3335971870</v>
      </c>
      <c r="C65" s="99">
        <v>44406.929722222223</v>
      </c>
      <c r="D65" s="99" t="s">
        <v>2177</v>
      </c>
      <c r="E65" s="142">
        <v>822</v>
      </c>
      <c r="F65" s="169" t="str">
        <f>VLOOKUP(E65,VIP!$A$2:$O14818,2,0)</f>
        <v>DRBR822</v>
      </c>
      <c r="G65" s="169" t="str">
        <f>VLOOKUP(E65,'LISTADO ATM'!$A$2:$B$901,2,0)</f>
        <v xml:space="preserve">ATM INDUSPALMA </v>
      </c>
      <c r="H65" s="169" t="str">
        <f>VLOOKUP(E65,VIP!$A$2:$O19779,7,FALSE)</f>
        <v>Si</v>
      </c>
      <c r="I65" s="169" t="str">
        <f>VLOOKUP(E65,VIP!$A$2:$O11744,8,FALSE)</f>
        <v>Si</v>
      </c>
      <c r="J65" s="169" t="str">
        <f>VLOOKUP(E65,VIP!$A$2:$O11694,8,FALSE)</f>
        <v>Si</v>
      </c>
      <c r="K65" s="169" t="str">
        <f>VLOOKUP(E65,VIP!$A$2:$O15268,6,0)</f>
        <v>NO</v>
      </c>
      <c r="L65" s="147" t="s">
        <v>2242</v>
      </c>
      <c r="M65" s="98" t="s">
        <v>2442</v>
      </c>
      <c r="N65" s="98" t="s">
        <v>2449</v>
      </c>
      <c r="O65" s="168" t="s">
        <v>2451</v>
      </c>
      <c r="P65" s="168"/>
      <c r="Q65" s="98" t="s">
        <v>2242</v>
      </c>
    </row>
    <row r="66" spans="1:17" ht="18" x14ac:dyDescent="0.25">
      <c r="A66" s="168" t="str">
        <f>VLOOKUP(E66,'LISTADO ATM'!$A$2:$C$902,3,0)</f>
        <v>ESTE</v>
      </c>
      <c r="B66" s="118" t="s">
        <v>2608</v>
      </c>
      <c r="C66" s="99">
        <v>44407.208634259259</v>
      </c>
      <c r="D66" s="99" t="s">
        <v>2465</v>
      </c>
      <c r="E66" s="142">
        <v>843</v>
      </c>
      <c r="F66" s="169" t="str">
        <f>VLOOKUP(E66,VIP!$A$2:$O14796,2,0)</f>
        <v>DRBR843</v>
      </c>
      <c r="G66" s="169" t="str">
        <f>VLOOKUP(E66,'LISTADO ATM'!$A$2:$B$901,2,0)</f>
        <v xml:space="preserve">ATM Oficina Romana Centro </v>
      </c>
      <c r="H66" s="169" t="str">
        <f>VLOOKUP(E66,VIP!$A$2:$O19757,7,FALSE)</f>
        <v>Si</v>
      </c>
      <c r="I66" s="169" t="str">
        <f>VLOOKUP(E66,VIP!$A$2:$O11722,8,FALSE)</f>
        <v>Si</v>
      </c>
      <c r="J66" s="169" t="str">
        <f>VLOOKUP(E66,VIP!$A$2:$O11672,8,FALSE)</f>
        <v>Si</v>
      </c>
      <c r="K66" s="169" t="str">
        <f>VLOOKUP(E66,VIP!$A$2:$O15246,6,0)</f>
        <v>NO</v>
      </c>
      <c r="L66" s="147" t="s">
        <v>2414</v>
      </c>
      <c r="M66" s="98" t="s">
        <v>2442</v>
      </c>
      <c r="N66" s="98" t="s">
        <v>2449</v>
      </c>
      <c r="O66" s="168" t="s">
        <v>2612</v>
      </c>
      <c r="P66" s="168"/>
      <c r="Q66" s="98" t="s">
        <v>2414</v>
      </c>
    </row>
    <row r="67" spans="1:17" ht="18" x14ac:dyDescent="0.25">
      <c r="A67" s="168" t="str">
        <f>VLOOKUP(E67,'LISTADO ATM'!$A$2:$C$902,3,0)</f>
        <v>NORTE</v>
      </c>
      <c r="B67" s="118">
        <v>3335971429</v>
      </c>
      <c r="C67" s="99">
        <v>44406.560347222221</v>
      </c>
      <c r="D67" s="99" t="s">
        <v>2591</v>
      </c>
      <c r="E67" s="142">
        <v>869</v>
      </c>
      <c r="F67" s="169" t="str">
        <f>VLOOKUP(E67,VIP!$A$2:$O14890,2,0)</f>
        <v>DRBR869</v>
      </c>
      <c r="G67" s="169" t="str">
        <f>VLOOKUP(E67,'LISTADO ATM'!$A$2:$B$901,2,0)</f>
        <v xml:space="preserve">ATM Estación Isla La Cueva (Cotuí) </v>
      </c>
      <c r="H67" s="169" t="str">
        <f>VLOOKUP(E67,VIP!$A$2:$O19851,7,FALSE)</f>
        <v>Si</v>
      </c>
      <c r="I67" s="169" t="str">
        <f>VLOOKUP(E67,VIP!$A$2:$O11816,8,FALSE)</f>
        <v>Si</v>
      </c>
      <c r="J67" s="169" t="str">
        <f>VLOOKUP(E67,VIP!$A$2:$O11766,8,FALSE)</f>
        <v>Si</v>
      </c>
      <c r="K67" s="169" t="str">
        <f>VLOOKUP(E67,VIP!$A$2:$O15340,6,0)</f>
        <v>NO</v>
      </c>
      <c r="L67" s="147" t="s">
        <v>2414</v>
      </c>
      <c r="M67" s="98" t="s">
        <v>2442</v>
      </c>
      <c r="N67" s="98" t="s">
        <v>2449</v>
      </c>
      <c r="O67" s="168" t="s">
        <v>2593</v>
      </c>
      <c r="P67" s="168"/>
      <c r="Q67" s="98" t="s">
        <v>2604</v>
      </c>
    </row>
    <row r="68" spans="1:17" ht="18" x14ac:dyDescent="0.25">
      <c r="A68" s="168" t="str">
        <f>VLOOKUP(E68,'LISTADO ATM'!$A$2:$C$902,3,0)</f>
        <v>DISTRITO NACIONAL</v>
      </c>
      <c r="B68" s="118">
        <v>3335971815</v>
      </c>
      <c r="C68" s="99">
        <v>44406.73777777778</v>
      </c>
      <c r="D68" s="99" t="s">
        <v>2177</v>
      </c>
      <c r="E68" s="142">
        <v>883</v>
      </c>
      <c r="F68" s="169" t="str">
        <f>VLOOKUP(E68,VIP!$A$2:$O14814,2,0)</f>
        <v>DRBR883</v>
      </c>
      <c r="G68" s="169" t="str">
        <f>VLOOKUP(E68,'LISTADO ATM'!$A$2:$B$901,2,0)</f>
        <v xml:space="preserve">ATM Oficina Filadelfia Plaza </v>
      </c>
      <c r="H68" s="169" t="str">
        <f>VLOOKUP(E68,VIP!$A$2:$O19775,7,FALSE)</f>
        <v>Si</v>
      </c>
      <c r="I68" s="169" t="str">
        <f>VLOOKUP(E68,VIP!$A$2:$O11740,8,FALSE)</f>
        <v>Si</v>
      </c>
      <c r="J68" s="169" t="str">
        <f>VLOOKUP(E68,VIP!$A$2:$O11690,8,FALSE)</f>
        <v>Si</v>
      </c>
      <c r="K68" s="169" t="str">
        <f>VLOOKUP(E68,VIP!$A$2:$O15264,6,0)</f>
        <v>NO</v>
      </c>
      <c r="L68" s="147" t="s">
        <v>2242</v>
      </c>
      <c r="M68" s="98" t="s">
        <v>2442</v>
      </c>
      <c r="N68" s="98" t="s">
        <v>2449</v>
      </c>
      <c r="O68" s="168" t="s">
        <v>2451</v>
      </c>
      <c r="P68" s="168"/>
      <c r="Q68" s="98" t="s">
        <v>2242</v>
      </c>
    </row>
    <row r="69" spans="1:17" ht="18" x14ac:dyDescent="0.25">
      <c r="A69" s="168" t="str">
        <f>VLOOKUP(E69,'LISTADO ATM'!$A$2:$C$902,3,0)</f>
        <v>DISTRITO NACIONAL</v>
      </c>
      <c r="B69" s="118">
        <v>3335971838</v>
      </c>
      <c r="C69" s="99">
        <v>44406.793877314813</v>
      </c>
      <c r="D69" s="99" t="s">
        <v>2445</v>
      </c>
      <c r="E69" s="142">
        <v>884</v>
      </c>
      <c r="F69" s="169" t="str">
        <f>VLOOKUP(E69,VIP!$A$2:$O14894,2,0)</f>
        <v>DRBR884</v>
      </c>
      <c r="G69" s="169" t="str">
        <f>VLOOKUP(E69,'LISTADO ATM'!$A$2:$B$901,2,0)</f>
        <v xml:space="preserve">ATM UNP Olé Sabana Perdida </v>
      </c>
      <c r="H69" s="169" t="str">
        <f>VLOOKUP(E69,VIP!$A$2:$O19855,7,FALSE)</f>
        <v>Si</v>
      </c>
      <c r="I69" s="169" t="str">
        <f>VLOOKUP(E69,VIP!$A$2:$O11820,8,FALSE)</f>
        <v>Si</v>
      </c>
      <c r="J69" s="169" t="str">
        <f>VLOOKUP(E69,VIP!$A$2:$O11770,8,FALSE)</f>
        <v>Si</v>
      </c>
      <c r="K69" s="169" t="str">
        <f>VLOOKUP(E69,VIP!$A$2:$O15344,6,0)</f>
        <v>NO</v>
      </c>
      <c r="L69" s="147" t="s">
        <v>2414</v>
      </c>
      <c r="M69" s="98" t="s">
        <v>2442</v>
      </c>
      <c r="N69" s="98" t="s">
        <v>2449</v>
      </c>
      <c r="O69" s="168" t="s">
        <v>2450</v>
      </c>
      <c r="P69" s="168"/>
      <c r="Q69" s="98" t="s">
        <v>2414</v>
      </c>
    </row>
    <row r="70" spans="1:17" ht="18" x14ac:dyDescent="0.25">
      <c r="A70" s="168" t="str">
        <f>VLOOKUP(E70,'LISTADO ATM'!$A$2:$C$902,3,0)</f>
        <v>DISTRITO NACIONAL</v>
      </c>
      <c r="B70" s="118">
        <v>3335971874</v>
      </c>
      <c r="C70" s="99">
        <v>44406.937175925923</v>
      </c>
      <c r="D70" s="99" t="s">
        <v>2177</v>
      </c>
      <c r="E70" s="142">
        <v>896</v>
      </c>
      <c r="F70" s="169" t="str">
        <f>VLOOKUP(E70,VIP!$A$2:$O14816,2,0)</f>
        <v>DRBR896</v>
      </c>
      <c r="G70" s="169" t="str">
        <f>VLOOKUP(E70,'LISTADO ATM'!$A$2:$B$901,2,0)</f>
        <v xml:space="preserve">ATM Campamento Militar 16 de Agosto I </v>
      </c>
      <c r="H70" s="169" t="str">
        <f>VLOOKUP(E70,VIP!$A$2:$O19777,7,FALSE)</f>
        <v>Si</v>
      </c>
      <c r="I70" s="169" t="str">
        <f>VLOOKUP(E70,VIP!$A$2:$O11742,8,FALSE)</f>
        <v>Si</v>
      </c>
      <c r="J70" s="169" t="str">
        <f>VLOOKUP(E70,VIP!$A$2:$O11692,8,FALSE)</f>
        <v>Si</v>
      </c>
      <c r="K70" s="169" t="str">
        <f>VLOOKUP(E70,VIP!$A$2:$O15266,6,0)</f>
        <v>NO</v>
      </c>
      <c r="L70" s="147" t="s">
        <v>2242</v>
      </c>
      <c r="M70" s="98" t="s">
        <v>2442</v>
      </c>
      <c r="N70" s="98" t="s">
        <v>2449</v>
      </c>
      <c r="O70" s="168" t="s">
        <v>2451</v>
      </c>
      <c r="P70" s="168"/>
      <c r="Q70" s="98" t="s">
        <v>2242</v>
      </c>
    </row>
    <row r="71" spans="1:17" ht="18" x14ac:dyDescent="0.25">
      <c r="A71" s="168" t="str">
        <f>VLOOKUP(E71,'LISTADO ATM'!$A$2:$C$902,3,0)</f>
        <v>DISTRITO NACIONAL</v>
      </c>
      <c r="B71" s="118">
        <v>3335970949</v>
      </c>
      <c r="C71" s="99">
        <v>44406.375243055554</v>
      </c>
      <c r="D71" s="99" t="s">
        <v>2445</v>
      </c>
      <c r="E71" s="142">
        <v>908</v>
      </c>
      <c r="F71" s="169" t="str">
        <f>VLOOKUP(E71,VIP!$A$2:$O14845,2,0)</f>
        <v>DRBR16D</v>
      </c>
      <c r="G71" s="169" t="str">
        <f>VLOOKUP(E71,'LISTADO ATM'!$A$2:$B$901,2,0)</f>
        <v xml:space="preserve">ATM Oficina Plaza Botánika </v>
      </c>
      <c r="H71" s="169" t="str">
        <f>VLOOKUP(E71,VIP!$A$2:$O19806,7,FALSE)</f>
        <v>Si</v>
      </c>
      <c r="I71" s="169" t="str">
        <f>VLOOKUP(E71,VIP!$A$2:$O11771,8,FALSE)</f>
        <v>Si</v>
      </c>
      <c r="J71" s="169" t="str">
        <f>VLOOKUP(E71,VIP!$A$2:$O11721,8,FALSE)</f>
        <v>Si</v>
      </c>
      <c r="K71" s="169" t="str">
        <f>VLOOKUP(E71,VIP!$A$2:$O15295,6,0)</f>
        <v>NO</v>
      </c>
      <c r="L71" s="147" t="s">
        <v>2438</v>
      </c>
      <c r="M71" s="98" t="s">
        <v>2442</v>
      </c>
      <c r="N71" s="98" t="s">
        <v>2449</v>
      </c>
      <c r="O71" s="168" t="s">
        <v>2450</v>
      </c>
      <c r="P71" s="168"/>
      <c r="Q71" s="98" t="s">
        <v>2438</v>
      </c>
    </row>
    <row r="72" spans="1:17" ht="18" x14ac:dyDescent="0.25">
      <c r="A72" s="168" t="str">
        <f>VLOOKUP(E72,'LISTADO ATM'!$A$2:$C$902,3,0)</f>
        <v>DISTRITO NACIONAL</v>
      </c>
      <c r="B72" s="118">
        <v>3335970710</v>
      </c>
      <c r="C72" s="99">
        <v>44405.928807870368</v>
      </c>
      <c r="D72" s="99" t="s">
        <v>2177</v>
      </c>
      <c r="E72" s="142">
        <v>911</v>
      </c>
      <c r="F72" s="169" t="str">
        <f>VLOOKUP(E72,VIP!$A$2:$O14910,2,0)</f>
        <v>DRBR911</v>
      </c>
      <c r="G72" s="169" t="str">
        <f>VLOOKUP(E72,'LISTADO ATM'!$A$2:$B$901,2,0)</f>
        <v xml:space="preserve">ATM Oficina Venezuela II </v>
      </c>
      <c r="H72" s="169" t="str">
        <f>VLOOKUP(E72,VIP!$A$2:$O19871,7,FALSE)</f>
        <v>Si</v>
      </c>
      <c r="I72" s="169" t="str">
        <f>VLOOKUP(E72,VIP!$A$2:$O11836,8,FALSE)</f>
        <v>Si</v>
      </c>
      <c r="J72" s="169" t="str">
        <f>VLOOKUP(E72,VIP!$A$2:$O11786,8,FALSE)</f>
        <v>Si</v>
      </c>
      <c r="K72" s="169" t="str">
        <f>VLOOKUP(E72,VIP!$A$2:$O15360,6,0)</f>
        <v>SI</v>
      </c>
      <c r="L72" s="147" t="s">
        <v>2461</v>
      </c>
      <c r="M72" s="98" t="s">
        <v>2442</v>
      </c>
      <c r="N72" s="98" t="s">
        <v>2449</v>
      </c>
      <c r="O72" s="168" t="s">
        <v>2451</v>
      </c>
      <c r="P72" s="168"/>
      <c r="Q72" s="98" t="s">
        <v>2461</v>
      </c>
    </row>
    <row r="73" spans="1:17" ht="18" x14ac:dyDescent="0.25">
      <c r="A73" s="168" t="str">
        <f>VLOOKUP(E73,'LISTADO ATM'!$A$2:$C$902,3,0)</f>
        <v>DISTRITO NACIONAL</v>
      </c>
      <c r="B73" s="118" t="s">
        <v>2611</v>
      </c>
      <c r="C73" s="99">
        <v>44407.148333333331</v>
      </c>
      <c r="D73" s="99" t="s">
        <v>2177</v>
      </c>
      <c r="E73" s="142">
        <v>930</v>
      </c>
      <c r="F73" s="169" t="str">
        <f>VLOOKUP(E73,VIP!$A$2:$O14800,2,0)</f>
        <v>DRBR930</v>
      </c>
      <c r="G73" s="169" t="str">
        <f>VLOOKUP(E73,'LISTADO ATM'!$A$2:$B$901,2,0)</f>
        <v>ATM Oficina Plaza Spring Center</v>
      </c>
      <c r="H73" s="169" t="str">
        <f>VLOOKUP(E73,VIP!$A$2:$O19761,7,FALSE)</f>
        <v>Si</v>
      </c>
      <c r="I73" s="169" t="str">
        <f>VLOOKUP(E73,VIP!$A$2:$O11726,8,FALSE)</f>
        <v>Si</v>
      </c>
      <c r="J73" s="169" t="str">
        <f>VLOOKUP(E73,VIP!$A$2:$O11676,8,FALSE)</f>
        <v>Si</v>
      </c>
      <c r="K73" s="169" t="str">
        <f>VLOOKUP(E73,VIP!$A$2:$O15250,6,0)</f>
        <v>NO</v>
      </c>
      <c r="L73" s="147" t="s">
        <v>2242</v>
      </c>
      <c r="M73" s="98" t="s">
        <v>2442</v>
      </c>
      <c r="N73" s="98" t="s">
        <v>2449</v>
      </c>
      <c r="O73" s="168" t="s">
        <v>2451</v>
      </c>
      <c r="P73" s="168"/>
      <c r="Q73" s="98" t="s">
        <v>2242</v>
      </c>
    </row>
    <row r="74" spans="1:17" ht="18" x14ac:dyDescent="0.25">
      <c r="A74" s="169" t="str">
        <f>VLOOKUP(E74,'LISTADO ATM'!$A$2:$C$902,3,0)</f>
        <v>DISTRITO NACIONAL</v>
      </c>
      <c r="B74" s="118">
        <v>3335970603</v>
      </c>
      <c r="C74" s="99">
        <v>44405.716296296298</v>
      </c>
      <c r="D74" s="99" t="s">
        <v>2445</v>
      </c>
      <c r="E74" s="142">
        <v>932</v>
      </c>
      <c r="F74" s="169" t="str">
        <f>VLOOKUP(E74,VIP!$A$2:$O14844,2,0)</f>
        <v>DRBR01E</v>
      </c>
      <c r="G74" s="169" t="str">
        <f>VLOOKUP(E74,'LISTADO ATM'!$A$2:$B$901,2,0)</f>
        <v xml:space="preserve">ATM Banco Agrícola </v>
      </c>
      <c r="H74" s="169" t="str">
        <f>VLOOKUP(E74,VIP!$A$2:$O19805,7,FALSE)</f>
        <v>Si</v>
      </c>
      <c r="I74" s="169" t="str">
        <f>VLOOKUP(E74,VIP!$A$2:$O11770,8,FALSE)</f>
        <v>Si</v>
      </c>
      <c r="J74" s="169" t="str">
        <f>VLOOKUP(E74,VIP!$A$2:$O11720,8,FALSE)</f>
        <v>Si</v>
      </c>
      <c r="K74" s="169" t="str">
        <f>VLOOKUP(E74,VIP!$A$2:$O15294,6,0)</f>
        <v>NO</v>
      </c>
      <c r="L74" s="147" t="s">
        <v>2438</v>
      </c>
      <c r="M74" s="98" t="s">
        <v>2442</v>
      </c>
      <c r="N74" s="98" t="s">
        <v>2449</v>
      </c>
      <c r="O74" s="169" t="s">
        <v>2450</v>
      </c>
      <c r="P74" s="169"/>
      <c r="Q74" s="98" t="s">
        <v>2438</v>
      </c>
    </row>
    <row r="75" spans="1:17" s="126" customFormat="1" ht="18" x14ac:dyDescent="0.25">
      <c r="A75" s="171" t="str">
        <f>VLOOKUP(E75,'LISTADO ATM'!$A$2:$C$902,3,0)</f>
        <v>DISTRITO NACIONAL</v>
      </c>
      <c r="B75" s="118">
        <v>3335971522</v>
      </c>
      <c r="C75" s="99">
        <v>44406.61278935185</v>
      </c>
      <c r="D75" s="99" t="s">
        <v>2177</v>
      </c>
      <c r="E75" s="142">
        <v>935</v>
      </c>
      <c r="F75" s="171" t="str">
        <f>VLOOKUP(E75,VIP!$A$2:$O14762,2,0)</f>
        <v>DRBR16J</v>
      </c>
      <c r="G75" s="171" t="str">
        <f>VLOOKUP(E75,'LISTADO ATM'!$A$2:$B$901,2,0)</f>
        <v xml:space="preserve">ATM Oficina John F. Kennedy </v>
      </c>
      <c r="H75" s="171" t="str">
        <f>VLOOKUP(E75,VIP!$A$2:$O19723,7,FALSE)</f>
        <v>Si</v>
      </c>
      <c r="I75" s="171" t="str">
        <f>VLOOKUP(E75,VIP!$A$2:$O11688,8,FALSE)</f>
        <v>Si</v>
      </c>
      <c r="J75" s="171" t="str">
        <f>VLOOKUP(E75,VIP!$A$2:$O11638,8,FALSE)</f>
        <v>Si</v>
      </c>
      <c r="K75" s="171" t="str">
        <f>VLOOKUP(E75,VIP!$A$2:$O15212,6,0)</f>
        <v>SI</v>
      </c>
      <c r="L75" s="147" t="s">
        <v>2216</v>
      </c>
      <c r="M75" s="98" t="s">
        <v>2442</v>
      </c>
      <c r="N75" s="98" t="s">
        <v>2449</v>
      </c>
      <c r="O75" s="171" t="s">
        <v>2451</v>
      </c>
      <c r="P75" s="171"/>
      <c r="Q75" s="98" t="s">
        <v>2216</v>
      </c>
    </row>
    <row r="76" spans="1:17" s="126" customFormat="1" ht="18" x14ac:dyDescent="0.25">
      <c r="A76" s="171" t="str">
        <f>VLOOKUP(E76,'LISTADO ATM'!$A$2:$C$902,3,0)</f>
        <v>DISTRITO NACIONAL</v>
      </c>
      <c r="B76" s="118">
        <v>3335971825</v>
      </c>
      <c r="C76" s="99">
        <v>44406.759027777778</v>
      </c>
      <c r="D76" s="99" t="s">
        <v>2177</v>
      </c>
      <c r="E76" s="142">
        <v>938</v>
      </c>
      <c r="F76" s="171" t="str">
        <f>VLOOKUP(E76,VIP!$A$2:$O14815,2,0)</f>
        <v>DRBR938</v>
      </c>
      <c r="G76" s="171" t="str">
        <f>VLOOKUP(E76,'LISTADO ATM'!$A$2:$B$901,2,0)</f>
        <v xml:space="preserve">ATM Autobanco Oficina Filadelfia Plaza </v>
      </c>
      <c r="H76" s="171" t="str">
        <f>VLOOKUP(E76,VIP!$A$2:$O19776,7,FALSE)</f>
        <v>Si</v>
      </c>
      <c r="I76" s="171" t="str">
        <f>VLOOKUP(E76,VIP!$A$2:$O11741,8,FALSE)</f>
        <v>Si</v>
      </c>
      <c r="J76" s="171" t="str">
        <f>VLOOKUP(E76,VIP!$A$2:$O11691,8,FALSE)</f>
        <v>Si</v>
      </c>
      <c r="K76" s="171" t="str">
        <f>VLOOKUP(E76,VIP!$A$2:$O15265,6,0)</f>
        <v>NO</v>
      </c>
      <c r="L76" s="147" t="s">
        <v>2242</v>
      </c>
      <c r="M76" s="98" t="s">
        <v>2442</v>
      </c>
      <c r="N76" s="98" t="s">
        <v>2449</v>
      </c>
      <c r="O76" s="171" t="s">
        <v>2451</v>
      </c>
      <c r="P76" s="171"/>
      <c r="Q76" s="98" t="s">
        <v>2242</v>
      </c>
    </row>
    <row r="77" spans="1:17" s="126" customFormat="1" ht="18" x14ac:dyDescent="0.25">
      <c r="A77" s="171" t="str">
        <f>VLOOKUP(E77,'LISTADO ATM'!$A$2:$C$902,3,0)</f>
        <v>NORTE</v>
      </c>
      <c r="B77" s="118">
        <v>3335971872</v>
      </c>
      <c r="C77" s="99">
        <v>44406.931261574071</v>
      </c>
      <c r="D77" s="99" t="s">
        <v>2177</v>
      </c>
      <c r="E77" s="142">
        <v>944</v>
      </c>
      <c r="F77" s="171" t="str">
        <f>VLOOKUP(E77,VIP!$A$2:$O14789,2,0)</f>
        <v>DRBR944</v>
      </c>
      <c r="G77" s="171" t="str">
        <f>VLOOKUP(E77,'LISTADO ATM'!$A$2:$B$901,2,0)</f>
        <v xml:space="preserve">ATM UNP Mao </v>
      </c>
      <c r="H77" s="171" t="str">
        <f>VLOOKUP(E77,VIP!$A$2:$O19750,7,FALSE)</f>
        <v>Si</v>
      </c>
      <c r="I77" s="171" t="str">
        <f>VLOOKUP(E77,VIP!$A$2:$O11715,8,FALSE)</f>
        <v>Si</v>
      </c>
      <c r="J77" s="171" t="str">
        <f>VLOOKUP(E77,VIP!$A$2:$O11665,8,FALSE)</f>
        <v>Si</v>
      </c>
      <c r="K77" s="171" t="str">
        <f>VLOOKUP(E77,VIP!$A$2:$O15239,6,0)</f>
        <v>NO</v>
      </c>
      <c r="L77" s="147" t="s">
        <v>2461</v>
      </c>
      <c r="M77" s="98" t="s">
        <v>2442</v>
      </c>
      <c r="N77" s="98" t="s">
        <v>2449</v>
      </c>
      <c r="O77" s="171" t="s">
        <v>2451</v>
      </c>
      <c r="P77" s="171"/>
      <c r="Q77" s="98" t="s">
        <v>2461</v>
      </c>
    </row>
    <row r="78" spans="1:17" s="126" customFormat="1" ht="18" x14ac:dyDescent="0.25">
      <c r="A78" s="171" t="str">
        <f>VLOOKUP(E78,'LISTADO ATM'!$A$2:$C$902,3,0)</f>
        <v>DISTRITO NACIONAL</v>
      </c>
      <c r="B78" s="118" t="s">
        <v>2609</v>
      </c>
      <c r="C78" s="99">
        <v>44407.161446759259</v>
      </c>
      <c r="D78" s="99" t="s">
        <v>2177</v>
      </c>
      <c r="E78" s="142">
        <v>946</v>
      </c>
      <c r="F78" s="171" t="str">
        <f>VLOOKUP(E78,VIP!$A$2:$O14797,2,0)</f>
        <v>DRBR24R</v>
      </c>
      <c r="G78" s="171" t="str">
        <f>VLOOKUP(E78,'LISTADO ATM'!$A$2:$B$901,2,0)</f>
        <v xml:space="preserve">ATM Oficina Núñez de Cáceres I </v>
      </c>
      <c r="H78" s="171" t="str">
        <f>VLOOKUP(E78,VIP!$A$2:$O19758,7,FALSE)</f>
        <v>Si</v>
      </c>
      <c r="I78" s="171" t="str">
        <f>VLOOKUP(E78,VIP!$A$2:$O11723,8,FALSE)</f>
        <v>Si</v>
      </c>
      <c r="J78" s="171" t="str">
        <f>VLOOKUP(E78,VIP!$A$2:$O11673,8,FALSE)</f>
        <v>Si</v>
      </c>
      <c r="K78" s="171" t="str">
        <f>VLOOKUP(E78,VIP!$A$2:$O15247,6,0)</f>
        <v>NO</v>
      </c>
      <c r="L78" s="147" t="s">
        <v>2599</v>
      </c>
      <c r="M78" s="98" t="s">
        <v>2442</v>
      </c>
      <c r="N78" s="98" t="s">
        <v>2449</v>
      </c>
      <c r="O78" s="171" t="s">
        <v>2451</v>
      </c>
      <c r="P78" s="171"/>
      <c r="Q78" s="98" t="s">
        <v>2599</v>
      </c>
    </row>
    <row r="79" spans="1:17" s="126" customFormat="1" ht="18" x14ac:dyDescent="0.25">
      <c r="A79" s="171" t="str">
        <f>VLOOKUP(E79,'LISTADO ATM'!$A$2:$C$902,3,0)</f>
        <v>DISTRITO NACIONAL</v>
      </c>
      <c r="B79" s="118">
        <v>3335971863</v>
      </c>
      <c r="C79" s="99">
        <v>44406.87537037037</v>
      </c>
      <c r="D79" s="99" t="s">
        <v>2465</v>
      </c>
      <c r="E79" s="142">
        <v>955</v>
      </c>
      <c r="F79" s="171" t="str">
        <f>VLOOKUP(E79,VIP!$A$2:$O14897,2,0)</f>
        <v>DRBR955</v>
      </c>
      <c r="G79" s="171" t="str">
        <f>VLOOKUP(E79,'LISTADO ATM'!$A$2:$B$901,2,0)</f>
        <v xml:space="preserve">ATM Oficina Americana Independencia II </v>
      </c>
      <c r="H79" s="171" t="str">
        <f>VLOOKUP(E79,VIP!$A$2:$O19858,7,FALSE)</f>
        <v>Si</v>
      </c>
      <c r="I79" s="171" t="str">
        <f>VLOOKUP(E79,VIP!$A$2:$O11823,8,FALSE)</f>
        <v>Si</v>
      </c>
      <c r="J79" s="171" t="str">
        <f>VLOOKUP(E79,VIP!$A$2:$O11773,8,FALSE)</f>
        <v>Si</v>
      </c>
      <c r="K79" s="171" t="str">
        <f>VLOOKUP(E79,VIP!$A$2:$O15347,6,0)</f>
        <v>NO</v>
      </c>
      <c r="L79" s="147" t="s">
        <v>2414</v>
      </c>
      <c r="M79" s="98" t="s">
        <v>2442</v>
      </c>
      <c r="N79" s="98" t="s">
        <v>2449</v>
      </c>
      <c r="O79" s="171" t="s">
        <v>2466</v>
      </c>
      <c r="P79" s="171"/>
      <c r="Q79" s="98" t="s">
        <v>2414</v>
      </c>
    </row>
    <row r="80" spans="1:17" s="126" customFormat="1" ht="18" x14ac:dyDescent="0.25">
      <c r="A80" s="171" t="str">
        <f>VLOOKUP(E80,'LISTADO ATM'!$A$2:$C$902,3,0)</f>
        <v>SUR</v>
      </c>
      <c r="B80" s="118" t="s">
        <v>2614</v>
      </c>
      <c r="C80" s="99">
        <v>44407.350219907406</v>
      </c>
      <c r="D80" s="99" t="s">
        <v>2465</v>
      </c>
      <c r="E80" s="142">
        <v>962</v>
      </c>
      <c r="F80" s="171" t="str">
        <f>VLOOKUP(E80,VIP!$A$2:$O14796,2,0)</f>
        <v>DRBR962</v>
      </c>
      <c r="G80" s="171" t="str">
        <f>VLOOKUP(E80,'LISTADO ATM'!$A$2:$B$901,2,0)</f>
        <v xml:space="preserve">ATM Oficina Villa Ofelia II (San Juan) </v>
      </c>
      <c r="H80" s="171" t="str">
        <f>VLOOKUP(E80,VIP!$A$2:$O19757,7,FALSE)</f>
        <v>Si</v>
      </c>
      <c r="I80" s="171" t="str">
        <f>VLOOKUP(E80,VIP!$A$2:$O11722,8,FALSE)</f>
        <v>Si</v>
      </c>
      <c r="J80" s="171" t="str">
        <f>VLOOKUP(E80,VIP!$A$2:$O11672,8,FALSE)</f>
        <v>Si</v>
      </c>
      <c r="K80" s="171" t="str">
        <f>VLOOKUP(E80,VIP!$A$2:$O15246,6,0)</f>
        <v>NO</v>
      </c>
      <c r="L80" s="147" t="s">
        <v>2438</v>
      </c>
      <c r="M80" s="98" t="s">
        <v>2442</v>
      </c>
      <c r="N80" s="98" t="s">
        <v>2449</v>
      </c>
      <c r="O80" s="171" t="s">
        <v>2595</v>
      </c>
      <c r="P80" s="171"/>
      <c r="Q80" s="98" t="s">
        <v>2438</v>
      </c>
    </row>
    <row r="81" spans="1:17" s="126" customFormat="1" ht="18" x14ac:dyDescent="0.25">
      <c r="A81" s="172" t="str">
        <f>VLOOKUP(E81,'LISTADO ATM'!$A$2:$C$902,3,0)</f>
        <v>DISTRITO NACIONAL</v>
      </c>
      <c r="B81" s="118">
        <v>3335971846</v>
      </c>
      <c r="C81" s="99">
        <v>44406.826643518521</v>
      </c>
      <c r="D81" s="99" t="s">
        <v>2177</v>
      </c>
      <c r="E81" s="142">
        <v>981</v>
      </c>
      <c r="F81" s="172" t="str">
        <f>VLOOKUP(E81,VIP!$A$2:$O14793,2,0)</f>
        <v>DRBR981</v>
      </c>
      <c r="G81" s="172" t="str">
        <f>VLOOKUP(E81,'LISTADO ATM'!$A$2:$B$901,2,0)</f>
        <v xml:space="preserve">ATM Edificio 911 </v>
      </c>
      <c r="H81" s="172" t="str">
        <f>VLOOKUP(E81,VIP!$A$2:$O19754,7,FALSE)</f>
        <v>Si</v>
      </c>
      <c r="I81" s="172" t="str">
        <f>VLOOKUP(E81,VIP!$A$2:$O11719,8,FALSE)</f>
        <v>Si</v>
      </c>
      <c r="J81" s="172" t="str">
        <f>VLOOKUP(E81,VIP!$A$2:$O11669,8,FALSE)</f>
        <v>Si</v>
      </c>
      <c r="K81" s="172" t="str">
        <f>VLOOKUP(E81,VIP!$A$2:$O15243,6,0)</f>
        <v>NO</v>
      </c>
      <c r="L81" s="147" t="s">
        <v>2461</v>
      </c>
      <c r="M81" s="98" t="s">
        <v>2442</v>
      </c>
      <c r="N81" s="98" t="s">
        <v>2449</v>
      </c>
      <c r="O81" s="172" t="s">
        <v>2451</v>
      </c>
      <c r="P81" s="172"/>
      <c r="Q81" s="98" t="s">
        <v>2461</v>
      </c>
    </row>
    <row r="82" spans="1:17" s="126" customFormat="1" ht="18" x14ac:dyDescent="0.25">
      <c r="A82" s="172" t="str">
        <f>VLOOKUP(E82,'LISTADO ATM'!$A$2:$C$902,3,0)</f>
        <v>DISTRITO NACIONAL</v>
      </c>
      <c r="B82" s="118">
        <v>3335971824</v>
      </c>
      <c r="C82" s="99">
        <v>44406.7578587963</v>
      </c>
      <c r="D82" s="99" t="s">
        <v>2177</v>
      </c>
      <c r="E82" s="142">
        <v>983</v>
      </c>
      <c r="F82" s="172" t="str">
        <f>VLOOKUP(E82,VIP!$A$2:$O14780,2,0)</f>
        <v>DRBR983</v>
      </c>
      <c r="G82" s="172" t="str">
        <f>VLOOKUP(E82,'LISTADO ATM'!$A$2:$B$901,2,0)</f>
        <v xml:space="preserve">ATM Bravo República de Colombia </v>
      </c>
      <c r="H82" s="172" t="str">
        <f>VLOOKUP(E82,VIP!$A$2:$O19741,7,FALSE)</f>
        <v>Si</v>
      </c>
      <c r="I82" s="172" t="str">
        <f>VLOOKUP(E82,VIP!$A$2:$O11706,8,FALSE)</f>
        <v>No</v>
      </c>
      <c r="J82" s="172" t="str">
        <f>VLOOKUP(E82,VIP!$A$2:$O11656,8,FALSE)</f>
        <v>No</v>
      </c>
      <c r="K82" s="172" t="str">
        <f>VLOOKUP(E82,VIP!$A$2:$O15230,6,0)</f>
        <v>NO</v>
      </c>
      <c r="L82" s="147" t="s">
        <v>2216</v>
      </c>
      <c r="M82" s="98" t="s">
        <v>2442</v>
      </c>
      <c r="N82" s="98" t="s">
        <v>2449</v>
      </c>
      <c r="O82" s="172" t="s">
        <v>2451</v>
      </c>
      <c r="P82" s="172"/>
      <c r="Q82" s="98" t="s">
        <v>2216</v>
      </c>
    </row>
    <row r="83" spans="1:17" s="126" customFormat="1" ht="18" x14ac:dyDescent="0.25">
      <c r="A83" s="172" t="str">
        <f>VLOOKUP(E83,'LISTADO ATM'!$A$2:$C$902,3,0)</f>
        <v>DISTRITO NACIONAL</v>
      </c>
      <c r="B83" s="118">
        <v>3335971845</v>
      </c>
      <c r="C83" s="99">
        <v>44406.82571759259</v>
      </c>
      <c r="D83" s="99" t="s">
        <v>2445</v>
      </c>
      <c r="E83" s="142">
        <v>989</v>
      </c>
      <c r="F83" s="172" t="str">
        <f>VLOOKUP(E83,VIP!$A$2:$O14826,2,0)</f>
        <v>DRBR989</v>
      </c>
      <c r="G83" s="172" t="str">
        <f>VLOOKUP(E83,'LISTADO ATM'!$A$2:$B$901,2,0)</f>
        <v xml:space="preserve">ATM Ministerio de Deportes </v>
      </c>
      <c r="H83" s="172" t="str">
        <f>VLOOKUP(E83,VIP!$A$2:$O19787,7,FALSE)</f>
        <v>Si</v>
      </c>
      <c r="I83" s="172" t="str">
        <f>VLOOKUP(E83,VIP!$A$2:$O11752,8,FALSE)</f>
        <v>Si</v>
      </c>
      <c r="J83" s="172" t="str">
        <f>VLOOKUP(E83,VIP!$A$2:$O11702,8,FALSE)</f>
        <v>Si</v>
      </c>
      <c r="K83" s="172" t="str">
        <f>VLOOKUP(E83,VIP!$A$2:$O15276,6,0)</f>
        <v>NO</v>
      </c>
      <c r="L83" s="147" t="s">
        <v>2602</v>
      </c>
      <c r="M83" s="98" t="s">
        <v>2442</v>
      </c>
      <c r="N83" s="98" t="s">
        <v>2449</v>
      </c>
      <c r="O83" s="172" t="s">
        <v>2450</v>
      </c>
      <c r="P83" s="172"/>
      <c r="Q83" s="98" t="s">
        <v>2602</v>
      </c>
    </row>
    <row r="84" spans="1:17" s="126" customFormat="1" ht="18" x14ac:dyDescent="0.25">
      <c r="A84" s="172" t="str">
        <f>VLOOKUP(E84,'LISTADO ATM'!$A$2:$C$902,3,0)</f>
        <v>NORTE</v>
      </c>
      <c r="B84" s="118">
        <v>3335971685</v>
      </c>
      <c r="C84" s="99">
        <v>44406.671990740739</v>
      </c>
      <c r="D84" s="99" t="s">
        <v>2465</v>
      </c>
      <c r="E84" s="142">
        <v>990</v>
      </c>
      <c r="F84" s="172" t="str">
        <f>VLOOKUP(E84,VIP!$A$2:$O14824,2,0)</f>
        <v>DRBR742</v>
      </c>
      <c r="G84" s="172" t="str">
        <f>VLOOKUP(E84,'LISTADO ATM'!$A$2:$B$901,2,0)</f>
        <v xml:space="preserve">ATM Autoservicio Bonao II </v>
      </c>
      <c r="H84" s="172" t="str">
        <f>VLOOKUP(E84,VIP!$A$2:$O19785,7,FALSE)</f>
        <v>Si</v>
      </c>
      <c r="I84" s="172" t="str">
        <f>VLOOKUP(E84,VIP!$A$2:$O11750,8,FALSE)</f>
        <v>Si</v>
      </c>
      <c r="J84" s="172" t="str">
        <f>VLOOKUP(E84,VIP!$A$2:$O11700,8,FALSE)</f>
        <v>Si</v>
      </c>
      <c r="K84" s="172" t="str">
        <f>VLOOKUP(E84,VIP!$A$2:$O15274,6,0)</f>
        <v>NO</v>
      </c>
      <c r="L84" s="147" t="s">
        <v>2602</v>
      </c>
      <c r="M84" s="98" t="s">
        <v>2442</v>
      </c>
      <c r="N84" s="98" t="s">
        <v>2449</v>
      </c>
      <c r="O84" s="172" t="s">
        <v>2595</v>
      </c>
      <c r="P84" s="172"/>
      <c r="Q84" s="98" t="s">
        <v>2602</v>
      </c>
    </row>
    <row r="85" spans="1:17" s="126" customFormat="1" ht="18" x14ac:dyDescent="0.25">
      <c r="A85" s="172" t="str">
        <f>VLOOKUP(E85,'LISTADO ATM'!$A$2:$C$902,3,0)</f>
        <v>NORTE</v>
      </c>
      <c r="B85" s="118">
        <v>3335971868</v>
      </c>
      <c r="C85" s="99">
        <v>44406.928749999999</v>
      </c>
      <c r="D85" s="99" t="s">
        <v>2177</v>
      </c>
      <c r="E85" s="142">
        <v>991</v>
      </c>
      <c r="F85" s="172" t="str">
        <f>VLOOKUP(E85,VIP!$A$2:$O14790,2,0)</f>
        <v>DRBR991</v>
      </c>
      <c r="G85" s="172" t="str">
        <f>VLOOKUP(E85,'LISTADO ATM'!$A$2:$B$901,2,0)</f>
        <v xml:space="preserve">ATM UNP Las Matas de Santa Cruz </v>
      </c>
      <c r="H85" s="172" t="str">
        <f>VLOOKUP(E85,VIP!$A$2:$O19751,7,FALSE)</f>
        <v>Si</v>
      </c>
      <c r="I85" s="172" t="str">
        <f>VLOOKUP(E85,VIP!$A$2:$O11716,8,FALSE)</f>
        <v>Si</v>
      </c>
      <c r="J85" s="172" t="str">
        <f>VLOOKUP(E85,VIP!$A$2:$O11666,8,FALSE)</f>
        <v>Si</v>
      </c>
      <c r="K85" s="172" t="str">
        <f>VLOOKUP(E85,VIP!$A$2:$O15240,6,0)</f>
        <v>NO</v>
      </c>
      <c r="L85" s="147" t="s">
        <v>2461</v>
      </c>
      <c r="M85" s="98" t="s">
        <v>2442</v>
      </c>
      <c r="N85" s="98" t="s">
        <v>2449</v>
      </c>
      <c r="O85" s="172" t="s">
        <v>2451</v>
      </c>
      <c r="P85" s="172"/>
      <c r="Q85" s="98" t="s">
        <v>2461</v>
      </c>
    </row>
    <row r="86" spans="1:17" s="126" customFormat="1" ht="18" x14ac:dyDescent="0.25">
      <c r="A86" s="172" t="str">
        <f>VLOOKUP(E86,'LISTADO ATM'!$A$2:$C$902,3,0)</f>
        <v>SUR</v>
      </c>
      <c r="B86" s="118">
        <v>3335971862</v>
      </c>
      <c r="C86" s="99">
        <v>44406.872789351852</v>
      </c>
      <c r="D86" s="99" t="s">
        <v>2465</v>
      </c>
      <c r="E86" s="142">
        <v>995</v>
      </c>
      <c r="F86" s="172" t="str">
        <f>VLOOKUP(E86,VIP!$A$2:$O14852,2,0)</f>
        <v>DRBR545</v>
      </c>
      <c r="G86" s="172" t="str">
        <f>VLOOKUP(E86,'LISTADO ATM'!$A$2:$B$901,2,0)</f>
        <v xml:space="preserve">ATM Oficina San Cristobal III (Lobby) </v>
      </c>
      <c r="H86" s="172" t="str">
        <f>VLOOKUP(E86,VIP!$A$2:$O19813,7,FALSE)</f>
        <v>Si</v>
      </c>
      <c r="I86" s="172" t="str">
        <f>VLOOKUP(E86,VIP!$A$2:$O11778,8,FALSE)</f>
        <v>No</v>
      </c>
      <c r="J86" s="172" t="str">
        <f>VLOOKUP(E86,VIP!$A$2:$O11728,8,FALSE)</f>
        <v>No</v>
      </c>
      <c r="K86" s="172" t="str">
        <f>VLOOKUP(E86,VIP!$A$2:$O15302,6,0)</f>
        <v>NO</v>
      </c>
      <c r="L86" s="147" t="s">
        <v>2438</v>
      </c>
      <c r="M86" s="98" t="s">
        <v>2442</v>
      </c>
      <c r="N86" s="98" t="s">
        <v>2449</v>
      </c>
      <c r="O86" s="172" t="s">
        <v>2466</v>
      </c>
      <c r="P86" s="172"/>
      <c r="Q86" s="98" t="s">
        <v>2438</v>
      </c>
    </row>
    <row r="1040164" spans="16:16" ht="18" x14ac:dyDescent="0.25">
      <c r="P1040164" s="119"/>
    </row>
  </sheetData>
  <autoFilter ref="A4:Q4">
    <sortState ref="A5:Q88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7:E1048576 E40:E74 E1:E4">
    <cfRule type="duplicateValues" dxfId="289" priority="80"/>
  </conditionalFormatting>
  <conditionalFormatting sqref="B53:B74 B1:B4 B87:B1048576">
    <cfRule type="duplicateValues" dxfId="288" priority="77"/>
    <cfRule type="duplicateValues" dxfId="287" priority="78"/>
  </conditionalFormatting>
  <conditionalFormatting sqref="E5:E11">
    <cfRule type="duplicateValues" dxfId="286" priority="76"/>
  </conditionalFormatting>
  <conditionalFormatting sqref="B5:B11">
    <cfRule type="duplicateValues" dxfId="285" priority="74"/>
    <cfRule type="duplicateValues" dxfId="284" priority="75"/>
  </conditionalFormatting>
  <conditionalFormatting sqref="E12:E24">
    <cfRule type="duplicateValues" dxfId="283" priority="73"/>
  </conditionalFormatting>
  <conditionalFormatting sqref="B12:B24">
    <cfRule type="duplicateValues" dxfId="282" priority="71"/>
    <cfRule type="duplicateValues" dxfId="281" priority="72"/>
  </conditionalFormatting>
  <conditionalFormatting sqref="E87:E1048576 E40:E74 E1:E24">
    <cfRule type="duplicateValues" dxfId="280" priority="70"/>
  </conditionalFormatting>
  <conditionalFormatting sqref="E25:E26">
    <cfRule type="duplicateValues" dxfId="279" priority="69"/>
  </conditionalFormatting>
  <conditionalFormatting sqref="B25:B26">
    <cfRule type="duplicateValues" dxfId="278" priority="67"/>
    <cfRule type="duplicateValues" dxfId="277" priority="68"/>
  </conditionalFormatting>
  <conditionalFormatting sqref="E25:E26">
    <cfRule type="duplicateValues" dxfId="276" priority="66"/>
  </conditionalFormatting>
  <conditionalFormatting sqref="B53:B74 B1:B26 B87:B1048576">
    <cfRule type="duplicateValues" dxfId="275" priority="65"/>
  </conditionalFormatting>
  <conditionalFormatting sqref="E27:E30">
    <cfRule type="duplicateValues" dxfId="274" priority="64"/>
  </conditionalFormatting>
  <conditionalFormatting sqref="B27:B30">
    <cfRule type="duplicateValues" dxfId="273" priority="62"/>
    <cfRule type="duplicateValues" dxfId="272" priority="63"/>
  </conditionalFormatting>
  <conditionalFormatting sqref="E27:E30">
    <cfRule type="duplicateValues" dxfId="271" priority="61"/>
  </conditionalFormatting>
  <conditionalFormatting sqref="B27:B30">
    <cfRule type="duplicateValues" dxfId="270" priority="60"/>
  </conditionalFormatting>
  <conditionalFormatting sqref="E87:E1048576 E40:E74 E1:E30">
    <cfRule type="duplicateValues" dxfId="269" priority="59"/>
  </conditionalFormatting>
  <conditionalFormatting sqref="B31:B39">
    <cfRule type="duplicateValues" dxfId="268" priority="56"/>
    <cfRule type="duplicateValues" dxfId="267" priority="57"/>
  </conditionalFormatting>
  <conditionalFormatting sqref="B31:B39">
    <cfRule type="duplicateValues" dxfId="266" priority="54"/>
  </conditionalFormatting>
  <conditionalFormatting sqref="E87:E1048576 E1:E74">
    <cfRule type="duplicateValues" dxfId="265" priority="52"/>
  </conditionalFormatting>
  <conditionalFormatting sqref="E40">
    <cfRule type="duplicateValues" dxfId="264" priority="51"/>
  </conditionalFormatting>
  <conditionalFormatting sqref="E40">
    <cfRule type="duplicateValues" dxfId="263" priority="50"/>
  </conditionalFormatting>
  <conditionalFormatting sqref="E40">
    <cfRule type="duplicateValues" dxfId="262" priority="49"/>
  </conditionalFormatting>
  <conditionalFormatting sqref="B40">
    <cfRule type="duplicateValues" dxfId="261" priority="47"/>
    <cfRule type="duplicateValues" dxfId="260" priority="48"/>
  </conditionalFormatting>
  <conditionalFormatting sqref="B40">
    <cfRule type="duplicateValues" dxfId="259" priority="46"/>
  </conditionalFormatting>
  <conditionalFormatting sqref="B87:B1048576 B1:B74">
    <cfRule type="duplicateValues" dxfId="258" priority="42"/>
  </conditionalFormatting>
  <conditionalFormatting sqref="B53:B55">
    <cfRule type="duplicateValues" dxfId="257" priority="40"/>
    <cfRule type="duplicateValues" dxfId="256" priority="41"/>
  </conditionalFormatting>
  <conditionalFormatting sqref="B53:B55">
    <cfRule type="duplicateValues" dxfId="255" priority="39"/>
  </conditionalFormatting>
  <conditionalFormatting sqref="B56:B73">
    <cfRule type="duplicateValues" dxfId="254" priority="37"/>
    <cfRule type="duplicateValues" dxfId="253" priority="38"/>
  </conditionalFormatting>
  <conditionalFormatting sqref="B56:B73">
    <cfRule type="duplicateValues" dxfId="252" priority="36"/>
  </conditionalFormatting>
  <conditionalFormatting sqref="E74">
    <cfRule type="duplicateValues" dxfId="251" priority="35"/>
  </conditionalFormatting>
  <conditionalFormatting sqref="E74">
    <cfRule type="duplicateValues" dxfId="250" priority="34"/>
  </conditionalFormatting>
  <conditionalFormatting sqref="E74">
    <cfRule type="duplicateValues" dxfId="249" priority="33"/>
  </conditionalFormatting>
  <conditionalFormatting sqref="B74">
    <cfRule type="duplicateValues" dxfId="248" priority="31"/>
    <cfRule type="duplicateValues" dxfId="247" priority="32"/>
  </conditionalFormatting>
  <conditionalFormatting sqref="B74">
    <cfRule type="duplicateValues" dxfId="246" priority="30"/>
  </conditionalFormatting>
  <conditionalFormatting sqref="E75:E80">
    <cfRule type="duplicateValues" dxfId="245" priority="29"/>
  </conditionalFormatting>
  <conditionalFormatting sqref="B75:B80">
    <cfRule type="duplicateValues" dxfId="244" priority="27"/>
    <cfRule type="duplicateValues" dxfId="243" priority="28"/>
  </conditionalFormatting>
  <conditionalFormatting sqref="E75:E80">
    <cfRule type="duplicateValues" dxfId="242" priority="26"/>
  </conditionalFormatting>
  <conditionalFormatting sqref="B75:B80">
    <cfRule type="duplicateValues" dxfId="241" priority="25"/>
  </conditionalFormatting>
  <conditionalFormatting sqref="E75:E80">
    <cfRule type="duplicateValues" dxfId="240" priority="24"/>
  </conditionalFormatting>
  <conditionalFormatting sqref="E75:E80">
    <cfRule type="duplicateValues" dxfId="239" priority="23"/>
  </conditionalFormatting>
  <conditionalFormatting sqref="B75:B80">
    <cfRule type="duplicateValues" dxfId="238" priority="22"/>
  </conditionalFormatting>
  <conditionalFormatting sqref="E75:E80">
    <cfRule type="duplicateValues" dxfId="237" priority="21"/>
  </conditionalFormatting>
  <conditionalFormatting sqref="E75:E80">
    <cfRule type="duplicateValues" dxfId="236" priority="20"/>
  </conditionalFormatting>
  <conditionalFormatting sqref="E75:E80">
    <cfRule type="duplicateValues" dxfId="235" priority="19"/>
  </conditionalFormatting>
  <conditionalFormatting sqref="B75:B80">
    <cfRule type="duplicateValues" dxfId="234" priority="17"/>
    <cfRule type="duplicateValues" dxfId="233" priority="18"/>
  </conditionalFormatting>
  <conditionalFormatting sqref="B75:B80">
    <cfRule type="duplicateValues" dxfId="232" priority="16"/>
  </conditionalFormatting>
  <conditionalFormatting sqref="E81:E86">
    <cfRule type="duplicateValues" dxfId="231" priority="15"/>
  </conditionalFormatting>
  <conditionalFormatting sqref="B81:B86">
    <cfRule type="duplicateValues" dxfId="230" priority="13"/>
    <cfRule type="duplicateValues" dxfId="229" priority="14"/>
  </conditionalFormatting>
  <conditionalFormatting sqref="E81:E86">
    <cfRule type="duplicateValues" dxfId="228" priority="12"/>
  </conditionalFormatting>
  <conditionalFormatting sqref="B81:B86">
    <cfRule type="duplicateValues" dxfId="227" priority="11"/>
  </conditionalFormatting>
  <conditionalFormatting sqref="E81:E86">
    <cfRule type="duplicateValues" dxfId="226" priority="10"/>
  </conditionalFormatting>
  <conditionalFormatting sqref="E81:E86">
    <cfRule type="duplicateValues" dxfId="225" priority="9"/>
  </conditionalFormatting>
  <conditionalFormatting sqref="B81:B86">
    <cfRule type="duplicateValues" dxfId="224" priority="8"/>
  </conditionalFormatting>
  <conditionalFormatting sqref="E81:E86">
    <cfRule type="duplicateValues" dxfId="223" priority="7"/>
  </conditionalFormatting>
  <conditionalFormatting sqref="E81:E86">
    <cfRule type="duplicateValues" dxfId="222" priority="6"/>
  </conditionalFormatting>
  <conditionalFormatting sqref="E81:E86">
    <cfRule type="duplicateValues" dxfId="221" priority="5"/>
  </conditionalFormatting>
  <conditionalFormatting sqref="B81:B86">
    <cfRule type="duplicateValues" dxfId="220" priority="3"/>
    <cfRule type="duplicateValues" dxfId="219" priority="4"/>
  </conditionalFormatting>
  <conditionalFormatting sqref="B81:B86">
    <cfRule type="duplicateValues" dxfId="218" priority="2"/>
  </conditionalFormatting>
  <conditionalFormatting sqref="E1:E1048576">
    <cfRule type="duplicateValues" dxfId="217" priority="1"/>
  </conditionalFormatting>
  <conditionalFormatting sqref="E31:E73">
    <cfRule type="duplicateValues" dxfId="67" priority="129666"/>
  </conditionalFormatting>
  <conditionalFormatting sqref="B41:B52">
    <cfRule type="duplicateValues" dxfId="66" priority="129668"/>
    <cfRule type="duplicateValues" dxfId="65" priority="129669"/>
  </conditionalFormatting>
  <conditionalFormatting sqref="B41:B52">
    <cfRule type="duplicateValues" dxfId="64" priority="12967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zoomScale="70" zoomScaleNormal="70" workbookViewId="0">
      <selection activeCell="B10" sqref="B1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2147</v>
      </c>
      <c r="B1" s="197"/>
      <c r="C1" s="197"/>
      <c r="D1" s="197"/>
      <c r="E1" s="198"/>
      <c r="F1" s="194" t="s">
        <v>2546</v>
      </c>
      <c r="G1" s="195"/>
      <c r="H1" s="104">
        <f>COUNTIF(A:E,"2 Gavetas Vacias Y 1 Fallando")</f>
        <v>0</v>
      </c>
      <c r="I1" s="104">
        <f>COUNTIF(A:E,("3 Gavetas Vacias"))</f>
        <v>11</v>
      </c>
      <c r="J1" s="83">
        <f>COUNTIF(A:E,"2 Gavetas Fallando + 1 Vacias")</f>
        <v>0</v>
      </c>
    </row>
    <row r="2" spans="1:11" ht="25.5" customHeight="1" x14ac:dyDescent="0.25">
      <c r="A2" s="199" t="s">
        <v>2447</v>
      </c>
      <c r="B2" s="200"/>
      <c r="C2" s="200"/>
      <c r="D2" s="200"/>
      <c r="E2" s="201"/>
      <c r="F2" s="103" t="s">
        <v>2545</v>
      </c>
      <c r="G2" s="102">
        <f>G3+G4</f>
        <v>82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82</v>
      </c>
      <c r="H3" s="103" t="s">
        <v>2551</v>
      </c>
      <c r="I3" s="102">
        <f>COUNTIF(A:E,"Gavetas Vacías + Gavetas Fallando")</f>
        <v>10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11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8" t="s">
        <v>2576</v>
      </c>
      <c r="B7" s="189"/>
      <c r="C7" s="189"/>
      <c r="D7" s="189"/>
      <c r="E7" s="190"/>
      <c r="F7" s="103" t="s">
        <v>2547</v>
      </c>
      <c r="G7" s="102">
        <f>COUNTIF(A:E,"Sin Efectivo")</f>
        <v>13</v>
      </c>
      <c r="H7" s="103" t="s">
        <v>2553</v>
      </c>
      <c r="I7" s="102">
        <f>COUNTIF(A:E,"GAVETA DE DEPOSITO LLENA")</f>
        <v>5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e">
        <f>VLOOKUP(B9,'[1]LISTADO ATM'!$A$2:$C$822,3,0)</f>
        <v>#N/A</v>
      </c>
      <c r="B9" s="172"/>
      <c r="C9" s="143" t="e">
        <f>VLOOKUP(B9,'[1]LISTADO ATM'!$A$2:$B$822,2,0)</f>
        <v>#N/A</v>
      </c>
      <c r="D9" s="139" t="s">
        <v>2540</v>
      </c>
      <c r="E9" s="143"/>
    </row>
    <row r="10" spans="1:11" s="116" customFormat="1" ht="18" x14ac:dyDescent="0.25">
      <c r="A10" s="142" t="e">
        <f>VLOOKUP(B10,'[1]LISTADO ATM'!$A$2:$C$822,3,0)</f>
        <v>#N/A</v>
      </c>
      <c r="B10" s="172"/>
      <c r="C10" s="143" t="e">
        <f>VLOOKUP(B10,'[1]LISTADO ATM'!$A$2:$B$822,2,0)</f>
        <v>#N/A</v>
      </c>
      <c r="D10" s="139"/>
      <c r="E10" s="143"/>
    </row>
    <row r="11" spans="1:11" s="116" customFormat="1" ht="18" x14ac:dyDescent="0.25">
      <c r="A11" s="142" t="e">
        <f>VLOOKUP(B11,'[1]LISTADO ATM'!$A$2:$C$822,3,0)</f>
        <v>#N/A</v>
      </c>
      <c r="B11" s="172"/>
      <c r="C11" s="143" t="e">
        <f>VLOOKUP(B11,'[1]LISTADO ATM'!$A$2:$B$822,2,0)</f>
        <v>#N/A</v>
      </c>
      <c r="D11" s="139"/>
      <c r="E11" s="143"/>
    </row>
    <row r="12" spans="1:11" s="116" customFormat="1" ht="18" x14ac:dyDescent="0.25">
      <c r="A12" s="142" t="e">
        <f>VLOOKUP(B12,'[1]LISTADO ATM'!$A$2:$C$822,3,0)</f>
        <v>#N/A</v>
      </c>
      <c r="B12" s="172"/>
      <c r="C12" s="143" t="e">
        <f>VLOOKUP(B12,'[1]LISTADO ATM'!$A$2:$B$822,2,0)</f>
        <v>#N/A</v>
      </c>
      <c r="D12" s="139"/>
      <c r="E12" s="143"/>
    </row>
    <row r="13" spans="1:11" s="116" customFormat="1" ht="18" x14ac:dyDescent="0.25">
      <c r="A13" s="142" t="e">
        <f>VLOOKUP(B13,'[1]LISTADO ATM'!$A$2:$C$822,3,0)</f>
        <v>#N/A</v>
      </c>
      <c r="B13" s="172"/>
      <c r="C13" s="143" t="e">
        <f>VLOOKUP(B13,'[1]LISTADO ATM'!$A$2:$B$822,2,0)</f>
        <v>#N/A</v>
      </c>
      <c r="D13" s="139"/>
      <c r="E13" s="143"/>
    </row>
    <row r="14" spans="1:11" s="116" customFormat="1" ht="18" x14ac:dyDescent="0.25">
      <c r="A14" s="142" t="e">
        <f>VLOOKUP(B14,'[1]LISTADO ATM'!$A$2:$C$822,3,0)</f>
        <v>#N/A</v>
      </c>
      <c r="B14" s="172"/>
      <c r="C14" s="143" t="e">
        <f>VLOOKUP(B14,'[1]LISTADO ATM'!$A$2:$B$822,2,0)</f>
        <v>#N/A</v>
      </c>
      <c r="D14" s="139"/>
      <c r="E14" s="143"/>
    </row>
    <row r="15" spans="1:11" s="116" customFormat="1" ht="18" x14ac:dyDescent="0.25">
      <c r="A15" s="142" t="e">
        <f>VLOOKUP(B15,'[1]LISTADO ATM'!$A$2:$C$822,3,0)</f>
        <v>#N/A</v>
      </c>
      <c r="B15" s="172"/>
      <c r="C15" s="143" t="e">
        <f>VLOOKUP(B15,'[1]LISTADO ATM'!$A$2:$B$822,2,0)</f>
        <v>#N/A</v>
      </c>
      <c r="D15" s="139"/>
      <c r="E15" s="143"/>
    </row>
    <row r="16" spans="1:11" s="116" customFormat="1" ht="18.75" thickBot="1" x14ac:dyDescent="0.3">
      <c r="A16" s="129" t="s">
        <v>2468</v>
      </c>
      <c r="B16" s="158">
        <f>COUNT(B9:B9)</f>
        <v>0</v>
      </c>
      <c r="C16" s="185"/>
      <c r="D16" s="186"/>
      <c r="E16" s="187"/>
    </row>
    <row r="17" spans="1:5" s="116" customFormat="1" ht="18" customHeight="1" x14ac:dyDescent="0.25">
      <c r="A17" s="126"/>
      <c r="B17" s="149"/>
      <c r="C17" s="126"/>
      <c r="D17" s="126"/>
      <c r="E17" s="131"/>
    </row>
    <row r="18" spans="1:5" s="116" customFormat="1" ht="18" x14ac:dyDescent="0.25">
      <c r="A18" s="188" t="s">
        <v>2577</v>
      </c>
      <c r="B18" s="189"/>
      <c r="C18" s="189"/>
      <c r="D18" s="189"/>
      <c r="E18" s="190"/>
    </row>
    <row r="19" spans="1:5" s="116" customFormat="1" ht="18" customHeight="1" x14ac:dyDescent="0.25">
      <c r="A19" s="140" t="s">
        <v>15</v>
      </c>
      <c r="B19" s="140" t="s">
        <v>2412</v>
      </c>
      <c r="C19" s="140" t="s">
        <v>46</v>
      </c>
      <c r="D19" s="140" t="s">
        <v>2415</v>
      </c>
      <c r="E19" s="140" t="s">
        <v>2413</v>
      </c>
    </row>
    <row r="20" spans="1:5" s="126" customFormat="1" ht="18" customHeight="1" x14ac:dyDescent="0.25">
      <c r="A20" s="142" t="e">
        <f>VLOOKUP(B20,'[1]LISTADO ATM'!$A$2:$C$822,3,0)</f>
        <v>#N/A</v>
      </c>
      <c r="B20" s="172"/>
      <c r="C20" s="143" t="e">
        <f>VLOOKUP(B20,'[1]LISTADO ATM'!$A$2:$B$822,2,0)</f>
        <v>#N/A</v>
      </c>
      <c r="D20" s="139" t="s">
        <v>2536</v>
      </c>
      <c r="E20" s="143"/>
    </row>
    <row r="21" spans="1:5" s="126" customFormat="1" ht="18" customHeight="1" x14ac:dyDescent="0.25">
      <c r="A21" s="142" t="e">
        <f>VLOOKUP(B21,'[1]LISTADO ATM'!$A$2:$C$822,3,0)</f>
        <v>#N/A</v>
      </c>
      <c r="B21" s="172"/>
      <c r="C21" s="143" t="e">
        <f>VLOOKUP(B21,'[1]LISTADO ATM'!$A$2:$B$822,2,0)</f>
        <v>#N/A</v>
      </c>
      <c r="D21" s="139"/>
      <c r="E21" s="143"/>
    </row>
    <row r="22" spans="1:5" s="126" customFormat="1" ht="18" customHeight="1" x14ac:dyDescent="0.25">
      <c r="A22" s="142" t="e">
        <f>VLOOKUP(B22,'[1]LISTADO ATM'!$A$2:$C$822,3,0)</f>
        <v>#N/A</v>
      </c>
      <c r="B22" s="172"/>
      <c r="C22" s="143" t="e">
        <f>VLOOKUP(B22,'[1]LISTADO ATM'!$A$2:$B$822,2,0)</f>
        <v>#N/A</v>
      </c>
      <c r="D22" s="139"/>
      <c r="E22" s="143"/>
    </row>
    <row r="23" spans="1:5" s="126" customFormat="1" ht="18" customHeight="1" x14ac:dyDescent="0.25">
      <c r="A23" s="142" t="e">
        <f>VLOOKUP(B23,'[1]LISTADO ATM'!$A$2:$C$822,3,0)</f>
        <v>#N/A</v>
      </c>
      <c r="B23" s="172"/>
      <c r="C23" s="143" t="e">
        <f>VLOOKUP(B23,'[1]LISTADO ATM'!$A$2:$B$822,2,0)</f>
        <v>#N/A</v>
      </c>
      <c r="D23" s="139"/>
      <c r="E23" s="143"/>
    </row>
    <row r="24" spans="1:5" s="126" customFormat="1" ht="18" customHeight="1" thickBot="1" x14ac:dyDescent="0.3">
      <c r="A24" s="129" t="s">
        <v>2468</v>
      </c>
      <c r="B24" s="158">
        <f>COUNT(B20:B20)</f>
        <v>0</v>
      </c>
      <c r="C24" s="185"/>
      <c r="D24" s="186"/>
      <c r="E24" s="187"/>
    </row>
    <row r="25" spans="1:5" s="126" customFormat="1" ht="18" customHeight="1" thickBot="1" x14ac:dyDescent="0.3">
      <c r="B25" s="149"/>
      <c r="E25" s="131"/>
    </row>
    <row r="26" spans="1:5" s="126" customFormat="1" ht="18" customHeight="1" thickBot="1" x14ac:dyDescent="0.3">
      <c r="A26" s="191" t="s">
        <v>2469</v>
      </c>
      <c r="B26" s="192"/>
      <c r="C26" s="192"/>
      <c r="D26" s="192"/>
      <c r="E26" s="193"/>
    </row>
    <row r="27" spans="1:5" s="126" customFormat="1" ht="18" customHeight="1" x14ac:dyDescent="0.25">
      <c r="A27" s="128" t="s">
        <v>15</v>
      </c>
      <c r="B27" s="136" t="s">
        <v>2412</v>
      </c>
      <c r="C27" s="128" t="s">
        <v>46</v>
      </c>
      <c r="D27" s="128" t="s">
        <v>2415</v>
      </c>
      <c r="E27" s="136" t="s">
        <v>2413</v>
      </c>
    </row>
    <row r="28" spans="1:5" s="126" customFormat="1" ht="18" customHeight="1" x14ac:dyDescent="0.25">
      <c r="A28" s="142" t="str">
        <f>VLOOKUP(B28,'[1]LISTADO ATM'!$A$2:$C$822,3,0)</f>
        <v>SUR</v>
      </c>
      <c r="B28" s="147">
        <v>103</v>
      </c>
      <c r="C28" s="143" t="str">
        <f>VLOOKUP(B28,'[1]LISTADO ATM'!$A$2:$B$822,2,0)</f>
        <v xml:space="preserve">ATM Oficina Las Matas de Farfán </v>
      </c>
      <c r="D28" s="160" t="s">
        <v>2433</v>
      </c>
      <c r="E28" s="143">
        <v>3335969483</v>
      </c>
    </row>
    <row r="29" spans="1:5" s="126" customFormat="1" ht="18" customHeight="1" x14ac:dyDescent="0.25">
      <c r="A29" s="152" t="str">
        <f>VLOOKUP(B29,'[1]LISTADO ATM'!$A$2:$C$822,3,0)</f>
        <v>DISTRITO NACIONAL</v>
      </c>
      <c r="B29" s="147">
        <v>821</v>
      </c>
      <c r="C29" s="153" t="str">
        <f>VLOOKUP(B29,'[1]LISTADO ATM'!$A$2:$B$822,2,0)</f>
        <v xml:space="preserve">ATM S/M Bravo Churchill </v>
      </c>
      <c r="D29" s="154" t="s">
        <v>2433</v>
      </c>
      <c r="E29" s="143">
        <v>3335970971</v>
      </c>
    </row>
    <row r="30" spans="1:5" s="126" customFormat="1" ht="18" customHeight="1" x14ac:dyDescent="0.25">
      <c r="A30" s="152" t="str">
        <f>VLOOKUP(B30,'[1]LISTADO ATM'!$A$2:$C$822,3,0)</f>
        <v>NORTE</v>
      </c>
      <c r="B30" s="147">
        <v>869</v>
      </c>
      <c r="C30" s="153" t="str">
        <f>VLOOKUP(B30,'[1]LISTADO ATM'!$A$2:$B$822,2,0)</f>
        <v xml:space="preserve">ATM Estación Isla La Cueva (Cotuí) </v>
      </c>
      <c r="D30" s="154" t="s">
        <v>2433</v>
      </c>
      <c r="E30" s="143">
        <v>3335971429</v>
      </c>
    </row>
    <row r="31" spans="1:5" s="116" customFormat="1" ht="18" customHeight="1" x14ac:dyDescent="0.25">
      <c r="A31" s="152" t="str">
        <f>VLOOKUP(B31,'[1]LISTADO ATM'!$A$2:$C$822,3,0)</f>
        <v>DISTRITO NACIONAL</v>
      </c>
      <c r="B31" s="147">
        <v>24</v>
      </c>
      <c r="C31" s="153" t="str">
        <f>VLOOKUP(B31,'[1]LISTADO ATM'!$A$2:$B$822,2,0)</f>
        <v xml:space="preserve">ATM Oficina Eusebio Manzueta </v>
      </c>
      <c r="D31" s="154" t="s">
        <v>2433</v>
      </c>
      <c r="E31" s="143">
        <v>3335971641</v>
      </c>
    </row>
    <row r="32" spans="1:5" s="116" customFormat="1" ht="18" x14ac:dyDescent="0.25">
      <c r="A32" s="152" t="str">
        <f>VLOOKUP(B32,'[1]LISTADO ATM'!$A$2:$C$822,3,0)</f>
        <v>ESTE</v>
      </c>
      <c r="B32" s="147">
        <v>219</v>
      </c>
      <c r="C32" s="153" t="str">
        <f>VLOOKUP(B32,'[1]LISTADO ATM'!$A$2:$B$822,2,0)</f>
        <v xml:space="preserve">ATM Oficina La Altagracia (Higuey) </v>
      </c>
      <c r="D32" s="154" t="s">
        <v>2433</v>
      </c>
      <c r="E32" s="143">
        <v>3335971712</v>
      </c>
    </row>
    <row r="33" spans="1:5" s="116" customFormat="1" ht="18.75" customHeight="1" x14ac:dyDescent="0.25">
      <c r="A33" s="152" t="str">
        <f>VLOOKUP(B33,'[1]LISTADO ATM'!$A$2:$C$822,3,0)</f>
        <v>NORTE</v>
      </c>
      <c r="B33" s="147">
        <v>605</v>
      </c>
      <c r="C33" s="153" t="str">
        <f>VLOOKUP(B33,'[1]LISTADO ATM'!$A$2:$B$822,2,0)</f>
        <v xml:space="preserve">ATM Oficina Bonao I </v>
      </c>
      <c r="D33" s="154" t="s">
        <v>2433</v>
      </c>
      <c r="E33" s="143">
        <v>3335971830</v>
      </c>
    </row>
    <row r="34" spans="1:5" s="116" customFormat="1" ht="18" x14ac:dyDescent="0.25">
      <c r="A34" s="152" t="str">
        <f>VLOOKUP(B34,'[1]LISTADO ATM'!$A$2:$C$822,3,0)</f>
        <v>DISTRITO NACIONAL</v>
      </c>
      <c r="B34" s="172">
        <v>884</v>
      </c>
      <c r="C34" s="153" t="str">
        <f>VLOOKUP(B34,'[1]LISTADO ATM'!$A$2:$B$822,2,0)</f>
        <v xml:space="preserve">ATM UNP Olé Sabana Perdida </v>
      </c>
      <c r="D34" s="154" t="s">
        <v>2433</v>
      </c>
      <c r="E34" s="143">
        <v>3335971838</v>
      </c>
    </row>
    <row r="35" spans="1:5" s="116" customFormat="1" ht="18" x14ac:dyDescent="0.25">
      <c r="A35" s="161" t="str">
        <f>VLOOKUP(B35,'[1]LISTADO ATM'!$A$2:$C$822,3,0)</f>
        <v>NORTE</v>
      </c>
      <c r="B35" s="147">
        <v>965</v>
      </c>
      <c r="C35" s="143" t="str">
        <f>VLOOKUP(B35,'[1]LISTADO ATM'!$A$2:$B$822,2,0)</f>
        <v xml:space="preserve">ATM S/M La Fuente FUN (Santiago) </v>
      </c>
      <c r="D35" s="160" t="s">
        <v>2433</v>
      </c>
      <c r="E35" s="143" t="s">
        <v>2620</v>
      </c>
    </row>
    <row r="36" spans="1:5" s="116" customFormat="1" ht="18" x14ac:dyDescent="0.25">
      <c r="A36" s="152" t="str">
        <f>VLOOKUP(B36,'[1]LISTADO ATM'!$A$2:$C$822,3,0)</f>
        <v>DISTRITO NACIONAL</v>
      </c>
      <c r="B36" s="147">
        <v>790</v>
      </c>
      <c r="C36" s="153" t="str">
        <f>VLOOKUP(B36,'[1]LISTADO ATM'!$A$2:$B$822,2,0)</f>
        <v xml:space="preserve">ATM Oficina Bella Vista Mall I </v>
      </c>
      <c r="D36" s="154" t="s">
        <v>2433</v>
      </c>
      <c r="E36" s="143">
        <v>3335971864</v>
      </c>
    </row>
    <row r="37" spans="1:5" s="116" customFormat="1" ht="18" x14ac:dyDescent="0.25">
      <c r="A37" s="152" t="str">
        <f>VLOOKUP(B37,'[1]LISTADO ATM'!$A$2:$C$822,3,0)</f>
        <v>DISTRITO NACIONAL</v>
      </c>
      <c r="B37" s="147">
        <v>169</v>
      </c>
      <c r="C37" s="153" t="str">
        <f>VLOOKUP(B37,'[1]LISTADO ATM'!$A$2:$B$822,2,0)</f>
        <v xml:space="preserve">ATM Oficina Caonabo </v>
      </c>
      <c r="D37" s="154" t="s">
        <v>2433</v>
      </c>
      <c r="E37" s="143">
        <v>3335971869</v>
      </c>
    </row>
    <row r="38" spans="1:5" s="116" customFormat="1" ht="18.75" customHeight="1" x14ac:dyDescent="0.25">
      <c r="A38" s="152" t="str">
        <f>VLOOKUP(B38,'[1]LISTADO ATM'!$A$2:$C$822,3,0)</f>
        <v>ESTE</v>
      </c>
      <c r="B38" s="147">
        <v>843</v>
      </c>
      <c r="C38" s="153" t="str">
        <f>VLOOKUP(B38,'[1]LISTADO ATM'!$A$2:$B$822,2,0)</f>
        <v xml:space="preserve">ATM Oficina Romana Centro </v>
      </c>
      <c r="D38" s="154" t="s">
        <v>2433</v>
      </c>
      <c r="E38" s="143">
        <v>3335971885</v>
      </c>
    </row>
    <row r="39" spans="1:5" s="116" customFormat="1" ht="18" x14ac:dyDescent="0.25">
      <c r="A39" s="152" t="str">
        <f>VLOOKUP(B39,'[1]LISTADO ATM'!$A$2:$C$822,3,0)</f>
        <v>ESTE</v>
      </c>
      <c r="B39" s="147">
        <v>742</v>
      </c>
      <c r="C39" s="153" t="str">
        <f>VLOOKUP(B39,'[1]LISTADO ATM'!$A$2:$B$822,2,0)</f>
        <v xml:space="preserve">ATM Oficina Plaza del Rey (La Romana) </v>
      </c>
      <c r="D39" s="154" t="s">
        <v>2433</v>
      </c>
      <c r="E39" s="143">
        <v>3335971886</v>
      </c>
    </row>
    <row r="40" spans="1:5" s="126" customFormat="1" ht="18.75" customHeight="1" x14ac:dyDescent="0.25">
      <c r="A40" s="152" t="e">
        <f>VLOOKUP(B40,'[1]LISTADO ATM'!$A$2:$C$822,3,0)</f>
        <v>#N/A</v>
      </c>
      <c r="B40" s="147"/>
      <c r="C40" s="153" t="e">
        <f>VLOOKUP(B40,'[1]LISTADO ATM'!$A$2:$B$822,2,0)</f>
        <v>#N/A</v>
      </c>
      <c r="D40" s="154"/>
      <c r="E40" s="143"/>
    </row>
    <row r="41" spans="1:5" s="126" customFormat="1" ht="18.75" customHeight="1" x14ac:dyDescent="0.25">
      <c r="A41" s="152" t="e">
        <f>VLOOKUP(B41,'[1]LISTADO ATM'!$A$2:$C$822,3,0)</f>
        <v>#N/A</v>
      </c>
      <c r="B41" s="147"/>
      <c r="C41" s="153" t="e">
        <f>VLOOKUP(B41,'[1]LISTADO ATM'!$A$2:$B$822,2,0)</f>
        <v>#N/A</v>
      </c>
      <c r="D41" s="154"/>
      <c r="E41" s="143"/>
    </row>
    <row r="42" spans="1:5" s="126" customFormat="1" ht="18.75" customHeight="1" x14ac:dyDescent="0.25">
      <c r="A42" s="152" t="e">
        <f>VLOOKUP(B42,'[1]LISTADO ATM'!$A$2:$C$822,3,0)</f>
        <v>#N/A</v>
      </c>
      <c r="B42" s="147"/>
      <c r="C42" s="153" t="e">
        <f>VLOOKUP(B42,'[1]LISTADO ATM'!$A$2:$B$822,2,0)</f>
        <v>#N/A</v>
      </c>
      <c r="D42" s="154"/>
      <c r="E42" s="143"/>
    </row>
    <row r="43" spans="1:5" s="126" customFormat="1" ht="18.75" customHeight="1" x14ac:dyDescent="0.25">
      <c r="A43" s="152" t="e">
        <f>VLOOKUP(B43,'[1]LISTADO ATM'!$A$2:$C$822,3,0)</f>
        <v>#N/A</v>
      </c>
      <c r="B43" s="147"/>
      <c r="C43" s="153" t="e">
        <f>VLOOKUP(B43,'[1]LISTADO ATM'!$A$2:$B$822,2,0)</f>
        <v>#N/A</v>
      </c>
      <c r="D43" s="154"/>
      <c r="E43" s="143"/>
    </row>
    <row r="44" spans="1:5" s="126" customFormat="1" ht="18.75" customHeight="1" x14ac:dyDescent="0.25">
      <c r="A44" s="152" t="e">
        <f>VLOOKUP(B44,'[1]LISTADO ATM'!$A$2:$C$822,3,0)</f>
        <v>#N/A</v>
      </c>
      <c r="B44" s="147"/>
      <c r="C44" s="153" t="e">
        <f>VLOOKUP(B44,'[1]LISTADO ATM'!$A$2:$B$822,2,0)</f>
        <v>#N/A</v>
      </c>
      <c r="D44" s="154"/>
      <c r="E44" s="143"/>
    </row>
    <row r="45" spans="1:5" s="126" customFormat="1" ht="18.75" customHeight="1" x14ac:dyDescent="0.25">
      <c r="A45" s="152" t="e">
        <f>VLOOKUP(B45,'[1]LISTADO ATM'!$A$2:$C$822,3,0)</f>
        <v>#N/A</v>
      </c>
      <c r="B45" s="147"/>
      <c r="C45" s="153" t="e">
        <f>VLOOKUP(B45,'[1]LISTADO ATM'!$A$2:$B$822,2,0)</f>
        <v>#N/A</v>
      </c>
      <c r="D45" s="154"/>
      <c r="E45" s="143"/>
    </row>
    <row r="46" spans="1:5" s="126" customFormat="1" ht="18.75" customHeight="1" x14ac:dyDescent="0.25">
      <c r="A46" s="152" t="e">
        <f>VLOOKUP(B46,'[1]LISTADO ATM'!$A$2:$C$822,3,0)</f>
        <v>#N/A</v>
      </c>
      <c r="B46" s="147"/>
      <c r="C46" s="153" t="e">
        <f>VLOOKUP(B46,'[1]LISTADO ATM'!$A$2:$B$822,2,0)</f>
        <v>#N/A</v>
      </c>
      <c r="D46" s="154" t="s">
        <v>2433</v>
      </c>
      <c r="E46" s="143"/>
    </row>
    <row r="47" spans="1:5" s="126" customFormat="1" ht="18.75" customHeight="1" thickBot="1" x14ac:dyDescent="0.3">
      <c r="A47" s="144"/>
      <c r="B47" s="158">
        <f>COUNT(B28:B46)</f>
        <v>12</v>
      </c>
      <c r="C47" s="138"/>
      <c r="D47" s="138"/>
      <c r="E47" s="138"/>
    </row>
    <row r="48" spans="1:5" s="116" customFormat="1" ht="15.75" thickBot="1" x14ac:dyDescent="0.3">
      <c r="A48" s="126"/>
      <c r="B48" s="149"/>
      <c r="C48" s="126"/>
      <c r="D48" s="126"/>
      <c r="E48" s="131"/>
    </row>
    <row r="49" spans="1:5" s="116" customFormat="1" ht="18" x14ac:dyDescent="0.25">
      <c r="A49" s="204" t="s">
        <v>2601</v>
      </c>
      <c r="B49" s="205"/>
      <c r="C49" s="205"/>
      <c r="D49" s="205"/>
      <c r="E49" s="206"/>
    </row>
    <row r="50" spans="1:5" s="116" customFormat="1" ht="18" x14ac:dyDescent="0.25">
      <c r="A50" s="140" t="s">
        <v>15</v>
      </c>
      <c r="B50" s="140" t="s">
        <v>2412</v>
      </c>
      <c r="C50" s="140" t="s">
        <v>46</v>
      </c>
      <c r="D50" s="140" t="s">
        <v>2415</v>
      </c>
      <c r="E50" s="140" t="s">
        <v>2413</v>
      </c>
    </row>
    <row r="51" spans="1:5" s="116" customFormat="1" ht="18" customHeight="1" x14ac:dyDescent="0.25">
      <c r="A51" s="142" t="str">
        <f>VLOOKUP(B51,'[1]LISTADO ATM'!$A$2:$C$822,3,0)</f>
        <v>DISTRITO NACIONAL</v>
      </c>
      <c r="B51" s="172">
        <v>932</v>
      </c>
      <c r="C51" s="143" t="str">
        <f>VLOOKUP(B51,'[1]LISTADO ATM'!$A$2:$B$822,2,0)</f>
        <v xml:space="preserve">ATM Banco Agrícola </v>
      </c>
      <c r="D51" s="142" t="s">
        <v>2475</v>
      </c>
      <c r="E51" s="143" t="s">
        <v>2603</v>
      </c>
    </row>
    <row r="52" spans="1:5" s="116" customFormat="1" ht="18" x14ac:dyDescent="0.25">
      <c r="A52" s="142" t="str">
        <f>VLOOKUP(B52,'[1]LISTADO ATM'!$A$2:$C$822,3,0)</f>
        <v>DISTRITO NACIONAL</v>
      </c>
      <c r="B52" s="172">
        <v>640</v>
      </c>
      <c r="C52" s="143" t="str">
        <f>VLOOKUP(B52,'[1]LISTADO ATM'!$A$2:$B$822,2,0)</f>
        <v xml:space="preserve">ATM Ministerio Obras Públicas </v>
      </c>
      <c r="D52" s="142" t="s">
        <v>2475</v>
      </c>
      <c r="E52" s="157">
        <v>3335971425</v>
      </c>
    </row>
    <row r="53" spans="1:5" s="116" customFormat="1" ht="18" x14ac:dyDescent="0.25">
      <c r="A53" s="142" t="str">
        <f>VLOOKUP(B53,'[1]LISTADO ATM'!$A$2:$C$822,3,0)</f>
        <v>DISTRITO NACIONAL</v>
      </c>
      <c r="B53" s="172">
        <v>908</v>
      </c>
      <c r="C53" s="143" t="str">
        <f>VLOOKUP(B53,'[1]LISTADO ATM'!$A$2:$B$822,2,0)</f>
        <v xml:space="preserve">ATM Oficina Plaza Botánika </v>
      </c>
      <c r="D53" s="142" t="s">
        <v>2475</v>
      </c>
      <c r="E53" s="157">
        <v>3335970949</v>
      </c>
    </row>
    <row r="54" spans="1:5" s="126" customFormat="1" ht="18" x14ac:dyDescent="0.25">
      <c r="A54" s="142" t="str">
        <f>VLOOKUP(B54,'[1]LISTADO ATM'!$A$2:$C$822,3,0)</f>
        <v>DISTRITO NACIONAL</v>
      </c>
      <c r="B54" s="172">
        <v>449</v>
      </c>
      <c r="C54" s="143" t="str">
        <f>VLOOKUP(B54,'[1]LISTADO ATM'!$A$2:$B$822,2,0)</f>
        <v>ATM Autobanco Lope de Vega II</v>
      </c>
      <c r="D54" s="142" t="s">
        <v>2475</v>
      </c>
      <c r="E54" s="157">
        <v>3335971635</v>
      </c>
    </row>
    <row r="55" spans="1:5" s="126" customFormat="1" ht="18" x14ac:dyDescent="0.25">
      <c r="A55" s="142" t="str">
        <f>VLOOKUP(B55,'[1]LISTADO ATM'!$A$2:$C$822,3,0)</f>
        <v>DISTRITO NACIONAL</v>
      </c>
      <c r="B55" s="172">
        <v>735</v>
      </c>
      <c r="C55" s="143" t="str">
        <f>VLOOKUP(B55,'[1]LISTADO ATM'!$A$2:$B$822,2,0)</f>
        <v xml:space="preserve">ATM Oficina Independencia II  </v>
      </c>
      <c r="D55" s="142" t="s">
        <v>2475</v>
      </c>
      <c r="E55" s="157" t="s">
        <v>2621</v>
      </c>
    </row>
    <row r="56" spans="1:5" s="126" customFormat="1" ht="18" x14ac:dyDescent="0.25">
      <c r="A56" s="142" t="str">
        <f>VLOOKUP(B56,'[1]LISTADO ATM'!$A$2:$C$822,3,0)</f>
        <v>DISTRITO NACIONAL</v>
      </c>
      <c r="B56" s="172">
        <v>515</v>
      </c>
      <c r="C56" s="143" t="str">
        <f>VLOOKUP(B56,'[1]LISTADO ATM'!$A$2:$B$822,2,0)</f>
        <v xml:space="preserve">ATM Oficina Agora Mall I </v>
      </c>
      <c r="D56" s="142" t="s">
        <v>2475</v>
      </c>
      <c r="E56" s="157" t="s">
        <v>2622</v>
      </c>
    </row>
    <row r="57" spans="1:5" s="116" customFormat="1" ht="18.75" customHeight="1" x14ac:dyDescent="0.25">
      <c r="A57" s="142" t="str">
        <f>VLOOKUP(B57,'[1]LISTADO ATM'!$A$2:$C$822,3,0)</f>
        <v>DISTRITO NACIONAL</v>
      </c>
      <c r="B57" s="172">
        <v>580</v>
      </c>
      <c r="C57" s="143" t="str">
        <f>VLOOKUP(B57,'[1]LISTADO ATM'!$A$2:$B$822,2,0)</f>
        <v xml:space="preserve">ATM Edificio Propagas </v>
      </c>
      <c r="D57" s="142" t="s">
        <v>2475</v>
      </c>
      <c r="E57" s="157">
        <v>3335971827</v>
      </c>
    </row>
    <row r="58" spans="1:5" s="116" customFormat="1" ht="18" x14ac:dyDescent="0.25">
      <c r="A58" s="142" t="str">
        <f>VLOOKUP(B58,'[1]LISTADO ATM'!$A$2:$C$822,3,0)</f>
        <v>DISTRITO NACIONAL</v>
      </c>
      <c r="B58" s="172">
        <v>377</v>
      </c>
      <c r="C58" s="143" t="str">
        <f>VLOOKUP(B58,'[1]LISTADO ATM'!$A$2:$B$822,2,0)</f>
        <v>ATM Estación del Metro Eduardo Brito</v>
      </c>
      <c r="D58" s="142" t="s">
        <v>2475</v>
      </c>
      <c r="E58" s="157">
        <v>3335971834</v>
      </c>
    </row>
    <row r="59" spans="1:5" s="116" customFormat="1" ht="18" x14ac:dyDescent="0.25">
      <c r="A59" s="142" t="e">
        <f>VLOOKUP(B59,'[1]LISTADO ATM'!$A$2:$C$822,3,0)</f>
        <v>#N/A</v>
      </c>
      <c r="B59" s="172">
        <v>995</v>
      </c>
      <c r="C59" s="143" t="str">
        <f>VLOOKUP(B59,'[1]LISTADO ATM'!$A$2:$B$922,2,0)</f>
        <v xml:space="preserve">ATM Oficina San Cristobal III (Lobby) </v>
      </c>
      <c r="D59" s="142" t="s">
        <v>2475</v>
      </c>
      <c r="E59" s="157">
        <v>3335971862</v>
      </c>
    </row>
    <row r="60" spans="1:5" s="116" customFormat="1" ht="18.75" customHeight="1" x14ac:dyDescent="0.25">
      <c r="A60" s="142" t="str">
        <f>VLOOKUP(B60,'[1]LISTADO ATM'!$A$2:$C$822,3,0)</f>
        <v>SUR</v>
      </c>
      <c r="B60" s="172">
        <v>962</v>
      </c>
      <c r="C60" s="143" t="str">
        <f>VLOOKUP(B60,'[1]LISTADO ATM'!$A$2:$B$922,2,0)</f>
        <v xml:space="preserve">ATM Oficina Villa Ofelia II (San Juan) </v>
      </c>
      <c r="D60" s="142" t="s">
        <v>2475</v>
      </c>
      <c r="E60" s="157">
        <v>3335971965</v>
      </c>
    </row>
    <row r="61" spans="1:5" s="116" customFormat="1" ht="18" x14ac:dyDescent="0.25">
      <c r="A61" s="142" t="e">
        <f>VLOOKUP(B61,'[1]LISTADO ATM'!$A$2:$C$822,3,0)</f>
        <v>#N/A</v>
      </c>
      <c r="B61" s="172"/>
      <c r="C61" s="143" t="e">
        <f>VLOOKUP(B61,'[1]LISTADO ATM'!$A$2:$B$922,2,0)</f>
        <v>#N/A</v>
      </c>
      <c r="D61" s="162"/>
      <c r="E61" s="157"/>
    </row>
    <row r="62" spans="1:5" s="116" customFormat="1" ht="18" x14ac:dyDescent="0.25">
      <c r="A62" s="142" t="e">
        <f>VLOOKUP(B62,'[1]LISTADO ATM'!$A$2:$C$822,3,0)</f>
        <v>#N/A</v>
      </c>
      <c r="B62" s="172"/>
      <c r="C62" s="143" t="e">
        <f>VLOOKUP(B62,'[1]LISTADO ATM'!$A$2:$B$922,2,0)</f>
        <v>#N/A</v>
      </c>
      <c r="D62" s="162"/>
      <c r="E62" s="157"/>
    </row>
    <row r="63" spans="1:5" s="116" customFormat="1" ht="18" x14ac:dyDescent="0.25">
      <c r="A63" s="142" t="e">
        <f>VLOOKUP(B63,'[1]LISTADO ATM'!$A$2:$C$822,3,0)</f>
        <v>#N/A</v>
      </c>
      <c r="B63" s="172"/>
      <c r="C63" s="143" t="e">
        <f>VLOOKUP(B63,'[1]LISTADO ATM'!$A$2:$B$822,2,0)</f>
        <v>#N/A</v>
      </c>
      <c r="D63" s="162"/>
      <c r="E63" s="157"/>
    </row>
    <row r="64" spans="1:5" s="116" customFormat="1" ht="18.75" customHeight="1" thickBot="1" x14ac:dyDescent="0.3">
      <c r="A64" s="144" t="s">
        <v>2468</v>
      </c>
      <c r="B64" s="158">
        <f>COUNT(B51:B63)</f>
        <v>10</v>
      </c>
      <c r="C64" s="138"/>
      <c r="D64" s="138"/>
      <c r="E64" s="138"/>
    </row>
    <row r="65" spans="1:5" ht="15.75" thickBot="1" x14ac:dyDescent="0.3">
      <c r="A65" s="126"/>
      <c r="B65" s="149"/>
      <c r="C65" s="126"/>
      <c r="D65" s="126"/>
      <c r="E65" s="131"/>
    </row>
    <row r="66" spans="1:5" s="109" customFormat="1" ht="18.75" customHeight="1" x14ac:dyDescent="0.25">
      <c r="A66" s="204" t="s">
        <v>2598</v>
      </c>
      <c r="B66" s="205"/>
      <c r="C66" s="205"/>
      <c r="D66" s="205"/>
      <c r="E66" s="206"/>
    </row>
    <row r="67" spans="1:5" ht="18.75" customHeight="1" x14ac:dyDescent="0.25">
      <c r="A67" s="140" t="s">
        <v>15</v>
      </c>
      <c r="B67" s="140" t="s">
        <v>2412</v>
      </c>
      <c r="C67" s="140" t="s">
        <v>46</v>
      </c>
      <c r="D67" s="140" t="s">
        <v>2415</v>
      </c>
      <c r="E67" s="140" t="s">
        <v>2413</v>
      </c>
    </row>
    <row r="68" spans="1:5" ht="18.75" customHeight="1" x14ac:dyDescent="0.25">
      <c r="A68" s="142" t="str">
        <f>VLOOKUP(B68,'[1]LISTADO ATM'!$A$2:$C$822,3,0)</f>
        <v>DISTRITO NACIONAL</v>
      </c>
      <c r="B68" s="172">
        <v>70</v>
      </c>
      <c r="C68" s="143" t="str">
        <f>VLOOKUP(B68,'[1]LISTADO ATM'!$A$2:$B$822,2,0)</f>
        <v xml:space="preserve">ATM Autoservicio Plaza Lama Zona Oriental </v>
      </c>
      <c r="D68" s="147" t="s">
        <v>2556</v>
      </c>
      <c r="E68" s="143">
        <v>3335970657</v>
      </c>
    </row>
    <row r="69" spans="1:5" ht="18" x14ac:dyDescent="0.25">
      <c r="A69" s="141" t="str">
        <f>VLOOKUP(B69,'[1]LISTADO ATM'!$A$2:$C$822,3,0)</f>
        <v>NORTE</v>
      </c>
      <c r="B69" s="172">
        <v>990</v>
      </c>
      <c r="C69" s="143" t="str">
        <f>VLOOKUP(B69,'[1]LISTADO ATM'!$A$2:$B$822,2,0)</f>
        <v xml:space="preserve">ATM Autoservicio Bonao II </v>
      </c>
      <c r="D69" s="163" t="s">
        <v>2602</v>
      </c>
      <c r="E69" s="157">
        <v>3335971685</v>
      </c>
    </row>
    <row r="70" spans="1:5" ht="18.75" customHeight="1" x14ac:dyDescent="0.25">
      <c r="A70" s="141" t="str">
        <f>VLOOKUP(B70,'[1]LISTADO ATM'!$A$2:$C$822,3,0)</f>
        <v>DISTRITO NACIONAL</v>
      </c>
      <c r="B70" s="172">
        <v>813</v>
      </c>
      <c r="C70" s="143" t="str">
        <f>VLOOKUP(B70,'[1]LISTADO ATM'!$A$2:$B$822,2,0)</f>
        <v>ATM Oficina Occidental Mall</v>
      </c>
      <c r="D70" s="163" t="s">
        <v>2602</v>
      </c>
      <c r="E70" s="157">
        <v>3335971842</v>
      </c>
    </row>
    <row r="71" spans="1:5" ht="18" x14ac:dyDescent="0.25">
      <c r="A71" s="141" t="str">
        <f>VLOOKUP(B71,'[1]LISTADO ATM'!$A$2:$C$822,3,0)</f>
        <v>DISTRITO NACIONAL</v>
      </c>
      <c r="B71" s="172">
        <v>989</v>
      </c>
      <c r="C71" s="143" t="str">
        <f>VLOOKUP(B71,'[1]LISTADO ATM'!$A$2:$B$822,2,0)</f>
        <v xml:space="preserve">ATM Ministerio de Deportes </v>
      </c>
      <c r="D71" s="163" t="s">
        <v>2602</v>
      </c>
      <c r="E71" s="157">
        <v>3335971845</v>
      </c>
    </row>
    <row r="72" spans="1:5" ht="18.75" customHeight="1" x14ac:dyDescent="0.25">
      <c r="A72" s="141" t="str">
        <f>VLOOKUP(B72,'[1]LISTADO ATM'!$A$2:$C$822,3,0)</f>
        <v>NORTE</v>
      </c>
      <c r="B72" s="172">
        <v>599</v>
      </c>
      <c r="C72" s="143" t="str">
        <f>VLOOKUP(B72,'[1]LISTADO ATM'!$A$2:$B$822,2,0)</f>
        <v xml:space="preserve">ATM Oficina Plaza Internacional (Santiago) </v>
      </c>
      <c r="D72" s="163" t="s">
        <v>2602</v>
      </c>
      <c r="E72" s="157">
        <v>3335971875</v>
      </c>
    </row>
    <row r="73" spans="1:5" ht="18" x14ac:dyDescent="0.25">
      <c r="A73" s="141" t="str">
        <f>VLOOKUP(B73,'[1]LISTADO ATM'!$A$2:$C$822,3,0)</f>
        <v>DISTRITO NACIONAL</v>
      </c>
      <c r="B73" s="172">
        <v>326</v>
      </c>
      <c r="C73" s="143" t="str">
        <f>VLOOKUP(B73,'[1]LISTADO ATM'!$A$2:$B$822,2,0)</f>
        <v>ATM Autoservicio Jiménez Moya II</v>
      </c>
      <c r="D73" s="163" t="s">
        <v>2602</v>
      </c>
      <c r="E73" s="157">
        <v>3335971876</v>
      </c>
    </row>
    <row r="74" spans="1:5" ht="18" x14ac:dyDescent="0.25">
      <c r="A74" s="141" t="e">
        <f>VLOOKUP(B74,'[1]LISTADO ATM'!$A$2:$C$822,3,0)</f>
        <v>#N/A</v>
      </c>
      <c r="B74" s="172"/>
      <c r="C74" s="143" t="e">
        <f>VLOOKUP(B74,'[1]LISTADO ATM'!$A$2:$B$822,2,0)</f>
        <v>#N/A</v>
      </c>
      <c r="D74" s="219"/>
      <c r="E74" s="157"/>
    </row>
    <row r="75" spans="1:5" ht="18" x14ac:dyDescent="0.25">
      <c r="A75" s="141" t="e">
        <f>VLOOKUP(B75,'[1]LISTADO ATM'!$A$2:$C$822,3,0)</f>
        <v>#N/A</v>
      </c>
      <c r="B75" s="172"/>
      <c r="C75" s="143" t="e">
        <f>VLOOKUP(B75,'[1]LISTADO ATM'!$A$2:$B$822,2,0)</f>
        <v>#N/A</v>
      </c>
      <c r="D75" s="219"/>
      <c r="E75" s="157"/>
    </row>
    <row r="76" spans="1:5" ht="18.75" customHeight="1" x14ac:dyDescent="0.25">
      <c r="A76" s="141" t="e">
        <f>VLOOKUP(B76,'[1]LISTADO ATM'!$A$2:$C$822,3,0)</f>
        <v>#N/A</v>
      </c>
      <c r="B76" s="172"/>
      <c r="C76" s="143" t="e">
        <f>VLOOKUP(B76,'[1]LISTADO ATM'!$A$2:$B$822,2,0)</f>
        <v>#N/A</v>
      </c>
      <c r="D76" s="165"/>
      <c r="E76" s="157"/>
    </row>
    <row r="77" spans="1:5" ht="18" customHeight="1" thickBot="1" x14ac:dyDescent="0.3">
      <c r="A77" s="144" t="s">
        <v>2468</v>
      </c>
      <c r="B77" s="158">
        <f>COUNT(B68:B76)</f>
        <v>6</v>
      </c>
      <c r="C77" s="138"/>
      <c r="D77" s="138"/>
      <c r="E77" s="138"/>
    </row>
    <row r="78" spans="1:5" s="116" customFormat="1" ht="15.75" thickBot="1" x14ac:dyDescent="0.3">
      <c r="A78" s="126"/>
      <c r="B78" s="149"/>
      <c r="C78" s="126"/>
      <c r="D78" s="126"/>
      <c r="E78" s="131"/>
    </row>
    <row r="79" spans="1:5" s="116" customFormat="1" ht="18.75" customHeight="1" thickBot="1" x14ac:dyDescent="0.3">
      <c r="A79" s="207" t="s">
        <v>2470</v>
      </c>
      <c r="B79" s="208"/>
      <c r="C79" s="126" t="s">
        <v>2409</v>
      </c>
      <c r="D79" s="131"/>
      <c r="E79" s="131"/>
    </row>
    <row r="80" spans="1:5" s="116" customFormat="1" ht="18" customHeight="1" thickBot="1" x14ac:dyDescent="0.3">
      <c r="A80" s="145">
        <f>+B47+B64+B77</f>
        <v>28</v>
      </c>
      <c r="B80" s="150"/>
      <c r="C80" s="126"/>
      <c r="D80" s="126"/>
      <c r="E80" s="126"/>
    </row>
    <row r="81" spans="1:5" ht="15.75" thickBot="1" x14ac:dyDescent="0.3">
      <c r="A81" s="126"/>
      <c r="B81" s="149"/>
      <c r="C81" s="126"/>
      <c r="D81" s="126"/>
      <c r="E81" s="131"/>
    </row>
    <row r="82" spans="1:5" ht="18.75" thickBot="1" x14ac:dyDescent="0.3">
      <c r="A82" s="191" t="s">
        <v>2471</v>
      </c>
      <c r="B82" s="192"/>
      <c r="C82" s="192"/>
      <c r="D82" s="192"/>
      <c r="E82" s="193"/>
    </row>
    <row r="83" spans="1:5" ht="18" customHeight="1" x14ac:dyDescent="0.25">
      <c r="A83" s="132" t="s">
        <v>15</v>
      </c>
      <c r="B83" s="136" t="s">
        <v>2412</v>
      </c>
      <c r="C83" s="130" t="s">
        <v>46</v>
      </c>
      <c r="D83" s="202" t="s">
        <v>2415</v>
      </c>
      <c r="E83" s="203"/>
    </row>
    <row r="84" spans="1:5" ht="18" x14ac:dyDescent="0.25">
      <c r="A84" s="142" t="str">
        <f>VLOOKUP(B84,'[1]LISTADO ATM'!$A$2:$C$822,3,0)</f>
        <v>ESTE</v>
      </c>
      <c r="B84" s="172">
        <v>114</v>
      </c>
      <c r="C84" s="142" t="str">
        <f>VLOOKUP(B84,'[1]LISTADO ATM'!$A$2:$B$822,2,0)</f>
        <v xml:space="preserve">ATM Oficina Hato Mayor </v>
      </c>
      <c r="D84" s="184" t="s">
        <v>2578</v>
      </c>
      <c r="E84" s="184"/>
    </row>
    <row r="85" spans="1:5" ht="18" x14ac:dyDescent="0.25">
      <c r="A85" s="142" t="str">
        <f>VLOOKUP(B85,'[1]LISTADO ATM'!$A$2:$C$822,3,0)</f>
        <v>NORTE</v>
      </c>
      <c r="B85" s="172">
        <v>532</v>
      </c>
      <c r="C85" s="142" t="str">
        <f>VLOOKUP(B85,'[1]LISTADO ATM'!$A$2:$B$822,2,0)</f>
        <v xml:space="preserve">ATM UNP Guanábano (Moca) </v>
      </c>
      <c r="D85" s="184" t="s">
        <v>2578</v>
      </c>
      <c r="E85" s="184"/>
    </row>
    <row r="86" spans="1:5" ht="18.75" customHeight="1" x14ac:dyDescent="0.25">
      <c r="A86" s="142" t="str">
        <f>VLOOKUP(B86,'[1]LISTADO ATM'!$A$2:$C$822,3,0)</f>
        <v>ESTE</v>
      </c>
      <c r="B86" s="172">
        <v>211</v>
      </c>
      <c r="C86" s="142" t="str">
        <f>VLOOKUP(B86,'[1]LISTADO ATM'!$A$2:$B$822,2,0)</f>
        <v xml:space="preserve">ATM Oficina La Romana I </v>
      </c>
      <c r="D86" s="184" t="s">
        <v>2578</v>
      </c>
      <c r="E86" s="184"/>
    </row>
    <row r="87" spans="1:5" ht="18" x14ac:dyDescent="0.25">
      <c r="A87" s="142" t="str">
        <f>VLOOKUP(B87,'[1]LISTADO ATM'!$A$2:$C$822,3,0)</f>
        <v>DISTRITO NACIONAL</v>
      </c>
      <c r="B87" s="172">
        <v>826</v>
      </c>
      <c r="C87" s="142" t="str">
        <f>VLOOKUP(B87,'[1]LISTADO ATM'!$A$2:$B$822,2,0)</f>
        <v xml:space="preserve">ATM Oficina Diamond Plaza II </v>
      </c>
      <c r="D87" s="184" t="s">
        <v>2578</v>
      </c>
      <c r="E87" s="184"/>
    </row>
    <row r="88" spans="1:5" ht="18" x14ac:dyDescent="0.25">
      <c r="A88" s="142" t="str">
        <f>VLOOKUP(B88,'[1]LISTADO ATM'!$A$2:$C$822,3,0)</f>
        <v>DISTRITO NACIONAL</v>
      </c>
      <c r="B88" s="172">
        <v>970</v>
      </c>
      <c r="C88" s="142" t="str">
        <f>VLOOKUP(B88,'[1]LISTADO ATM'!$A$2:$B$822,2,0)</f>
        <v xml:space="preserve">ATM S/M Olé Haina </v>
      </c>
      <c r="D88" s="184" t="s">
        <v>2578</v>
      </c>
      <c r="E88" s="184"/>
    </row>
    <row r="89" spans="1:5" ht="18.75" customHeight="1" x14ac:dyDescent="0.25">
      <c r="A89" s="152" t="str">
        <f>VLOOKUP(B89,'[1]LISTADO ATM'!$A$2:$C$822,3,0)</f>
        <v>NORTE</v>
      </c>
      <c r="B89" s="172">
        <v>63</v>
      </c>
      <c r="C89" s="142" t="str">
        <f>VLOOKUP(B89,'[1]LISTADO ATM'!$A$2:$B$822,2,0)</f>
        <v xml:space="preserve">ATM Oficina Villa Vásquez (Montecristi) </v>
      </c>
      <c r="D89" s="182" t="s">
        <v>2596</v>
      </c>
      <c r="E89" s="183"/>
    </row>
    <row r="90" spans="1:5" ht="18.75" customHeight="1" x14ac:dyDescent="0.25">
      <c r="A90" s="142" t="str">
        <f>VLOOKUP(B90,'[1]LISTADO ATM'!$A$2:$C$822,3,0)</f>
        <v>NORTE</v>
      </c>
      <c r="B90" s="172">
        <v>256</v>
      </c>
      <c r="C90" s="142" t="str">
        <f>VLOOKUP(B90,'[1]LISTADO ATM'!$A$2:$B$822,2,0)</f>
        <v xml:space="preserve">ATM Oficina Licey Al Medio </v>
      </c>
      <c r="D90" s="184" t="s">
        <v>2578</v>
      </c>
      <c r="E90" s="184"/>
    </row>
    <row r="91" spans="1:5" ht="18" x14ac:dyDescent="0.25">
      <c r="A91" s="142" t="str">
        <f>VLOOKUP(B91,'[1]LISTADO ATM'!$A$2:$C$822,3,0)</f>
        <v>NORTE</v>
      </c>
      <c r="B91" s="172">
        <v>752</v>
      </c>
      <c r="C91" s="142" t="str">
        <f>VLOOKUP(B91,'[1]LISTADO ATM'!$A$2:$B$822,2,0)</f>
        <v xml:space="preserve">ATM UNP Las Carolinas (La Vega) </v>
      </c>
      <c r="D91" s="182" t="s">
        <v>2596</v>
      </c>
      <c r="E91" s="183"/>
    </row>
    <row r="92" spans="1:5" ht="18.75" customHeight="1" x14ac:dyDescent="0.25">
      <c r="A92" s="142" t="str">
        <f>VLOOKUP(B92,'[1]LISTADO ATM'!$A$2:$C$822,3,0)</f>
        <v>NORTE</v>
      </c>
      <c r="B92" s="172">
        <v>602</v>
      </c>
      <c r="C92" s="142" t="str">
        <f>VLOOKUP(B92,'[1]LISTADO ATM'!$A$2:$B$822,2,0)</f>
        <v xml:space="preserve">ATM Zona Franca (Santiago) I </v>
      </c>
      <c r="D92" s="182" t="s">
        <v>2596</v>
      </c>
      <c r="E92" s="183"/>
    </row>
    <row r="93" spans="1:5" ht="18.75" customHeight="1" x14ac:dyDescent="0.25">
      <c r="A93" s="142" t="str">
        <f>VLOOKUP(B93,'[1]LISTADO ATM'!$A$2:$C$822,3,0)</f>
        <v>NORTE</v>
      </c>
      <c r="B93" s="172">
        <v>746</v>
      </c>
      <c r="C93" s="142" t="str">
        <f>VLOOKUP(B93,'[1]LISTADO ATM'!$A$2:$B$822,2,0)</f>
        <v xml:space="preserve">ATM Oficina Las Terrenas </v>
      </c>
      <c r="D93" s="184" t="s">
        <v>2578</v>
      </c>
      <c r="E93" s="184"/>
    </row>
    <row r="94" spans="1:5" ht="18" x14ac:dyDescent="0.25">
      <c r="A94" s="142" t="str">
        <f>VLOOKUP(B94,'[1]LISTADO ATM'!$A$2:$C$822,3,0)</f>
        <v>ESTE</v>
      </c>
      <c r="B94" s="172">
        <v>386</v>
      </c>
      <c r="C94" s="142" t="str">
        <f>VLOOKUP(B94,'[1]LISTADO ATM'!$A$2:$B$822,2,0)</f>
        <v xml:space="preserve">ATM Plaza Verón II </v>
      </c>
      <c r="D94" s="184" t="s">
        <v>2578</v>
      </c>
      <c r="E94" s="184"/>
    </row>
    <row r="95" spans="1:5" ht="18" customHeight="1" x14ac:dyDescent="0.25">
      <c r="A95" s="142" t="str">
        <f>VLOOKUP(B95,'[1]LISTADO ATM'!$A$2:$C$822,3,0)</f>
        <v>NORTE</v>
      </c>
      <c r="B95" s="172">
        <v>307</v>
      </c>
      <c r="C95" s="142" t="str">
        <f>VLOOKUP(B95,'[1]LISTADO ATM'!$A$2:$B$822,2,0)</f>
        <v>ATM Oficina Nagua II</v>
      </c>
      <c r="D95" s="184" t="s">
        <v>2578</v>
      </c>
      <c r="E95" s="184"/>
    </row>
    <row r="96" spans="1:5" ht="18" x14ac:dyDescent="0.25">
      <c r="A96" s="142" t="str">
        <f>VLOOKUP(B96,'[1]LISTADO ATM'!$A$2:$C$822,3,0)</f>
        <v>DISTRITO NACIONAL</v>
      </c>
      <c r="B96" s="172">
        <v>713</v>
      </c>
      <c r="C96" s="142" t="str">
        <f>VLOOKUP(B96,'[1]LISTADO ATM'!$A$2:$B$822,2,0)</f>
        <v xml:space="preserve">ATM Oficina Las Américas </v>
      </c>
      <c r="D96" s="184" t="s">
        <v>2578</v>
      </c>
      <c r="E96" s="184"/>
    </row>
    <row r="97" spans="1:5" ht="18.75" customHeight="1" x14ac:dyDescent="0.25">
      <c r="A97" s="142" t="str">
        <f>VLOOKUP(B97,'[1]LISTADO ATM'!$A$2:$C$822,3,0)</f>
        <v>NORTE</v>
      </c>
      <c r="B97" s="172">
        <v>348</v>
      </c>
      <c r="C97" s="142" t="str">
        <f>VLOOKUP(B97,'[1]LISTADO ATM'!$A$2:$B$822,2,0)</f>
        <v xml:space="preserve">ATM Oficina Las Terrenas </v>
      </c>
      <c r="D97" s="184" t="s">
        <v>2578</v>
      </c>
      <c r="E97" s="184"/>
    </row>
    <row r="98" spans="1:5" ht="18.75" customHeight="1" x14ac:dyDescent="0.25">
      <c r="A98" s="142" t="e">
        <f>VLOOKUP(B98,'[1]LISTADO ATM'!$A$2:$C$822,3,0)</f>
        <v>#N/A</v>
      </c>
      <c r="B98" s="172"/>
      <c r="C98" s="142" t="e">
        <f>VLOOKUP(B98,'[1]LISTADO ATM'!$A$2:$B$822,2,0)</f>
        <v>#N/A</v>
      </c>
      <c r="D98" s="166"/>
      <c r="E98" s="167"/>
    </row>
    <row r="99" spans="1:5" ht="18.75" customHeight="1" x14ac:dyDescent="0.25">
      <c r="A99" s="142" t="e">
        <f>VLOOKUP(B99,'[1]LISTADO ATM'!$A$2:$C$822,3,0)</f>
        <v>#N/A</v>
      </c>
      <c r="B99" s="172"/>
      <c r="C99" s="142" t="e">
        <f>VLOOKUP(B99,'[1]LISTADO ATM'!$A$2:$B$822,2,0)</f>
        <v>#N/A</v>
      </c>
      <c r="D99" s="166"/>
      <c r="E99" s="167"/>
    </row>
    <row r="100" spans="1:5" ht="18.75" customHeight="1" x14ac:dyDescent="0.25">
      <c r="A100" s="142" t="e">
        <f>VLOOKUP(B100,'[1]LISTADO ATM'!$A$2:$C$822,3,0)</f>
        <v>#N/A</v>
      </c>
      <c r="B100" s="172"/>
      <c r="C100" s="142" t="e">
        <f>VLOOKUP(B100,'[1]LISTADO ATM'!$A$2:$B$822,2,0)</f>
        <v>#N/A</v>
      </c>
      <c r="D100" s="166"/>
      <c r="E100" s="167"/>
    </row>
    <row r="101" spans="1:5" ht="18.75" customHeight="1" x14ac:dyDescent="0.25">
      <c r="A101" s="142" t="e">
        <f>VLOOKUP(B101,'[1]LISTADO ATM'!$A$2:$C$822,3,0)</f>
        <v>#N/A</v>
      </c>
      <c r="B101" s="172"/>
      <c r="C101" s="142" t="e">
        <f>VLOOKUP(B101,'[1]LISTADO ATM'!$A$2:$B$822,2,0)</f>
        <v>#N/A</v>
      </c>
      <c r="D101" s="166"/>
      <c r="E101" s="167"/>
    </row>
    <row r="102" spans="1:5" ht="18.75" customHeight="1" x14ac:dyDescent="0.25">
      <c r="A102" s="142" t="e">
        <f>VLOOKUP(B102,'[1]LISTADO ATM'!$A$2:$C$822,3,0)</f>
        <v>#N/A</v>
      </c>
      <c r="B102" s="172"/>
      <c r="C102" s="142" t="e">
        <f>VLOOKUP(B102,'[1]LISTADO ATM'!$A$2:$B$822,2,0)</f>
        <v>#N/A</v>
      </c>
      <c r="D102" s="166"/>
      <c r="E102" s="167"/>
    </row>
    <row r="103" spans="1:5" ht="18" x14ac:dyDescent="0.25">
      <c r="A103" s="142" t="e">
        <f>VLOOKUP(B103,'[1]LISTADO ATM'!$A$2:$C$822,3,0)</f>
        <v>#N/A</v>
      </c>
      <c r="B103" s="172"/>
      <c r="C103" s="142" t="e">
        <f>VLOOKUP(B103,'[1]LISTADO ATM'!$A$2:$B$822,2,0)</f>
        <v>#N/A</v>
      </c>
      <c r="D103" s="166"/>
      <c r="E103" s="167"/>
    </row>
    <row r="104" spans="1:5" ht="18" x14ac:dyDescent="0.25">
      <c r="A104" s="142" t="e">
        <f>VLOOKUP(B104,'[1]LISTADO ATM'!$A$2:$C$822,3,0)</f>
        <v>#N/A</v>
      </c>
      <c r="B104" s="172"/>
      <c r="C104" s="142" t="e">
        <f>VLOOKUP(B104,'[1]LISTADO ATM'!$A$2:$B$822,2,0)</f>
        <v>#N/A</v>
      </c>
      <c r="D104" s="166"/>
      <c r="E104" s="167"/>
    </row>
    <row r="105" spans="1:5" ht="18.75" customHeight="1" x14ac:dyDescent="0.25">
      <c r="A105" s="142" t="e">
        <f>VLOOKUP(B105,'[1]LISTADO ATM'!$A$2:$C$822,3,0)</f>
        <v>#N/A</v>
      </c>
      <c r="B105" s="172"/>
      <c r="C105" s="142" t="e">
        <f>VLOOKUP(B105,'[1]LISTADO ATM'!$A$2:$B$822,2,0)</f>
        <v>#N/A</v>
      </c>
      <c r="D105" s="166"/>
      <c r="E105" s="167"/>
    </row>
    <row r="106" spans="1:5" ht="18.75" thickBot="1" x14ac:dyDescent="0.3">
      <c r="A106" s="144" t="s">
        <v>2468</v>
      </c>
      <c r="B106" s="158">
        <f>COUNT(B84:B98)</f>
        <v>14</v>
      </c>
      <c r="C106" s="155"/>
      <c r="D106" s="155"/>
      <c r="E106" s="159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>
    <sortState ref="A79:E88">
      <sortCondition ref="D78:D88"/>
    </sortState>
  </autoFilter>
  <sortState ref="A53:F81">
    <sortCondition ref="E53"/>
  </sortState>
  <mergeCells count="27">
    <mergeCell ref="D96:E96"/>
    <mergeCell ref="D97:E97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F1:G1"/>
    <mergeCell ref="A1:E1"/>
    <mergeCell ref="A2:E2"/>
    <mergeCell ref="A7:E7"/>
    <mergeCell ref="C16:E16"/>
    <mergeCell ref="A18:E18"/>
    <mergeCell ref="C24:E24"/>
    <mergeCell ref="A26:E26"/>
    <mergeCell ref="A49:E49"/>
    <mergeCell ref="A66:E66"/>
    <mergeCell ref="A79:B79"/>
    <mergeCell ref="A82:E82"/>
    <mergeCell ref="D83:E83"/>
    <mergeCell ref="D84:E84"/>
    <mergeCell ref="D85:E85"/>
  </mergeCells>
  <phoneticPr fontId="46" type="noConversion"/>
  <conditionalFormatting sqref="B590:B1048576">
    <cfRule type="duplicateValues" dxfId="216" priority="2258"/>
    <cfRule type="duplicateValues" dxfId="215" priority="2260"/>
  </conditionalFormatting>
  <conditionalFormatting sqref="E590:E1048576">
    <cfRule type="duplicateValues" dxfId="214" priority="2261"/>
  </conditionalFormatting>
  <conditionalFormatting sqref="B590:B1048576">
    <cfRule type="duplicateValues" dxfId="213" priority="1783"/>
  </conditionalFormatting>
  <conditionalFormatting sqref="B590:B1048576">
    <cfRule type="duplicateValues" dxfId="209" priority="1600"/>
  </conditionalFormatting>
  <conditionalFormatting sqref="B107:B589 B1:B7 B17:B18 B51:B53 B48:B49 B65:B66 B25:B26 B28:B46 B55:B63 B68:B71 B78:B105 B73:B76">
    <cfRule type="duplicateValues" dxfId="63" priority="58"/>
  </conditionalFormatting>
  <conditionalFormatting sqref="B107:B589 B17:B18 B1:B7 B51:B53 B48:B49 B65:B66 B25:B26 B28:B46 B55:B63 B68:B71 B78:B105 B73:B76">
    <cfRule type="duplicateValues" dxfId="62" priority="57"/>
  </conditionalFormatting>
  <conditionalFormatting sqref="B107:B589 B1:B7 B51:B53 B48:B49 B65:B66 B25:B26 B17:B18 B9:B15 B28:B46 B55:B63 B68:B71 B78:B105 B73:B76">
    <cfRule type="duplicateValues" dxfId="61" priority="55"/>
    <cfRule type="duplicateValues" dxfId="60" priority="56"/>
  </conditionalFormatting>
  <conditionalFormatting sqref="E29">
    <cfRule type="duplicateValues" dxfId="59" priority="54"/>
  </conditionalFormatting>
  <conditionalFormatting sqref="E86">
    <cfRule type="duplicateValues" dxfId="58" priority="59"/>
  </conditionalFormatting>
  <conditionalFormatting sqref="E52">
    <cfRule type="duplicateValues" dxfId="57" priority="53"/>
  </conditionalFormatting>
  <conditionalFormatting sqref="E87">
    <cfRule type="duplicateValues" dxfId="56" priority="52"/>
  </conditionalFormatting>
  <conditionalFormatting sqref="E53">
    <cfRule type="duplicateValues" dxfId="55" priority="51"/>
  </conditionalFormatting>
  <conditionalFormatting sqref="B54">
    <cfRule type="duplicateValues" dxfId="54" priority="50"/>
  </conditionalFormatting>
  <conditionalFormatting sqref="B54">
    <cfRule type="duplicateValues" dxfId="53" priority="49"/>
  </conditionalFormatting>
  <conditionalFormatting sqref="B54">
    <cfRule type="duplicateValues" dxfId="52" priority="47"/>
    <cfRule type="duplicateValues" dxfId="51" priority="48"/>
  </conditionalFormatting>
  <conditionalFormatting sqref="E54">
    <cfRule type="duplicateValues" dxfId="50" priority="46"/>
  </conditionalFormatting>
  <conditionalFormatting sqref="E69">
    <cfRule type="duplicateValues" dxfId="49" priority="45"/>
  </conditionalFormatting>
  <conditionalFormatting sqref="B73:B589 B24:B71 B1:B19">
    <cfRule type="duplicateValues" dxfId="48" priority="44"/>
  </conditionalFormatting>
  <conditionalFormatting sqref="E105:E589 E1:E19 E24:E37 E73:E89 E46:E59 E61:E71">
    <cfRule type="duplicateValues" dxfId="47" priority="43"/>
  </conditionalFormatting>
  <conditionalFormatting sqref="E36 E30">
    <cfRule type="duplicateValues" dxfId="46" priority="60"/>
  </conditionalFormatting>
  <conditionalFormatting sqref="E90">
    <cfRule type="duplicateValues" dxfId="45" priority="41"/>
  </conditionalFormatting>
  <conditionalFormatting sqref="E90">
    <cfRule type="duplicateValues" dxfId="44" priority="42"/>
  </conditionalFormatting>
  <conditionalFormatting sqref="E105:E589 E46:E51 E24:E28 E34:E35 E88:E89 E1:E19 E55:E59 E70:E71 E73:E85 E61:E68">
    <cfRule type="duplicateValues" dxfId="43" priority="61"/>
  </conditionalFormatting>
  <conditionalFormatting sqref="B20:B23">
    <cfRule type="duplicateValues" dxfId="42" priority="39"/>
  </conditionalFormatting>
  <conditionalFormatting sqref="B20:B23">
    <cfRule type="duplicateValues" dxfId="41" priority="38"/>
  </conditionalFormatting>
  <conditionalFormatting sqref="B20:B23">
    <cfRule type="duplicateValues" dxfId="40" priority="36"/>
    <cfRule type="duplicateValues" dxfId="39" priority="37"/>
  </conditionalFormatting>
  <conditionalFormatting sqref="B20:B23">
    <cfRule type="duplicateValues" dxfId="38" priority="35"/>
  </conditionalFormatting>
  <conditionalFormatting sqref="E20:E23">
    <cfRule type="duplicateValues" dxfId="37" priority="34"/>
  </conditionalFormatting>
  <conditionalFormatting sqref="E20:E23">
    <cfRule type="duplicateValues" dxfId="36" priority="40"/>
  </conditionalFormatting>
  <conditionalFormatting sqref="E92">
    <cfRule type="duplicateValues" dxfId="35" priority="32"/>
  </conditionalFormatting>
  <conditionalFormatting sqref="E92">
    <cfRule type="duplicateValues" dxfId="34" priority="33"/>
  </conditionalFormatting>
  <conditionalFormatting sqref="B73:B589 B1:B71">
    <cfRule type="duplicateValues" dxfId="33" priority="23"/>
    <cfRule type="duplicateValues" dxfId="32" priority="30"/>
    <cfRule type="duplicateValues" dxfId="31" priority="31"/>
  </conditionalFormatting>
  <conditionalFormatting sqref="E91">
    <cfRule type="duplicateValues" dxfId="30" priority="28"/>
  </conditionalFormatting>
  <conditionalFormatting sqref="E91">
    <cfRule type="duplicateValues" dxfId="29" priority="29"/>
  </conditionalFormatting>
  <conditionalFormatting sqref="E93">
    <cfRule type="duplicateValues" dxfId="28" priority="26"/>
  </conditionalFormatting>
  <conditionalFormatting sqref="E93">
    <cfRule type="duplicateValues" dxfId="27" priority="27"/>
  </conditionalFormatting>
  <conditionalFormatting sqref="E94">
    <cfRule type="duplicateValues" dxfId="26" priority="24"/>
  </conditionalFormatting>
  <conditionalFormatting sqref="E94">
    <cfRule type="duplicateValues" dxfId="25" priority="25"/>
  </conditionalFormatting>
  <conditionalFormatting sqref="E95">
    <cfRule type="duplicateValues" dxfId="24" priority="21"/>
  </conditionalFormatting>
  <conditionalFormatting sqref="E95">
    <cfRule type="duplicateValues" dxfId="23" priority="22"/>
  </conditionalFormatting>
  <conditionalFormatting sqref="E96 E98:E104">
    <cfRule type="duplicateValues" dxfId="22" priority="19"/>
  </conditionalFormatting>
  <conditionalFormatting sqref="E96">
    <cfRule type="duplicateValues" dxfId="21" priority="20"/>
  </conditionalFormatting>
  <conditionalFormatting sqref="B72">
    <cfRule type="duplicateValues" dxfId="20" priority="17"/>
  </conditionalFormatting>
  <conditionalFormatting sqref="B72">
    <cfRule type="duplicateValues" dxfId="19" priority="16"/>
  </conditionalFormatting>
  <conditionalFormatting sqref="B72">
    <cfRule type="duplicateValues" dxfId="18" priority="14"/>
    <cfRule type="duplicateValues" dxfId="17" priority="15"/>
  </conditionalFormatting>
  <conditionalFormatting sqref="B72">
    <cfRule type="duplicateValues" dxfId="16" priority="13"/>
  </conditionalFormatting>
  <conditionalFormatting sqref="E72">
    <cfRule type="duplicateValues" dxfId="15" priority="12"/>
  </conditionalFormatting>
  <conditionalFormatting sqref="E72">
    <cfRule type="duplicateValues" dxfId="14" priority="18"/>
  </conditionalFormatting>
  <conditionalFormatting sqref="B72">
    <cfRule type="duplicateValues" dxfId="13" priority="9"/>
    <cfRule type="duplicateValues" dxfId="12" priority="10"/>
    <cfRule type="duplicateValues" dxfId="11" priority="11"/>
  </conditionalFormatting>
  <conditionalFormatting sqref="B9:B15">
    <cfRule type="duplicateValues" dxfId="10" priority="62"/>
  </conditionalFormatting>
  <conditionalFormatting sqref="E31">
    <cfRule type="duplicateValues" dxfId="9" priority="63"/>
  </conditionalFormatting>
  <conditionalFormatting sqref="E32:E33 E37">
    <cfRule type="duplicateValues" dxfId="8" priority="64"/>
  </conditionalFormatting>
  <conditionalFormatting sqref="E38 E40:E45">
    <cfRule type="duplicateValues" dxfId="7" priority="7"/>
  </conditionalFormatting>
  <conditionalFormatting sqref="E38 E40:E45">
    <cfRule type="duplicateValues" dxfId="6" priority="8"/>
  </conditionalFormatting>
  <conditionalFormatting sqref="E97">
    <cfRule type="duplicateValues" dxfId="5" priority="5"/>
  </conditionalFormatting>
  <conditionalFormatting sqref="E97">
    <cfRule type="duplicateValues" dxfId="4" priority="6"/>
  </conditionalFormatting>
  <conditionalFormatting sqref="E39">
    <cfRule type="duplicateValues" dxfId="3" priority="3"/>
  </conditionalFormatting>
  <conditionalFormatting sqref="E39">
    <cfRule type="duplicateValues" dxfId="2" priority="4"/>
  </conditionalFormatting>
  <conditionalFormatting sqref="E60">
    <cfRule type="duplicateValues" dxfId="1" priority="1"/>
  </conditionalFormatting>
  <conditionalFormatting sqref="E60">
    <cfRule type="duplicateValues" dxfId="0" priority="2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76" priority="6"/>
  </conditionalFormatting>
  <conditionalFormatting sqref="A831">
    <cfRule type="duplicateValues" dxfId="175" priority="5"/>
  </conditionalFormatting>
  <conditionalFormatting sqref="A832">
    <cfRule type="duplicateValues" dxfId="174" priority="4"/>
  </conditionalFormatting>
  <conditionalFormatting sqref="A833">
    <cfRule type="duplicateValues" dxfId="173" priority="3"/>
  </conditionalFormatting>
  <conditionalFormatting sqref="A834">
    <cfRule type="duplicateValues" dxfId="172" priority="2"/>
  </conditionalFormatting>
  <conditionalFormatting sqref="A1:A1048576">
    <cfRule type="duplicateValues" dxfId="1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2417</v>
      </c>
      <c r="B1" s="210"/>
      <c r="C1" s="210"/>
      <c r="D1" s="21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2426</v>
      </c>
      <c r="B18" s="210"/>
      <c r="C18" s="210"/>
      <c r="D18" s="21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0" priority="18"/>
  </conditionalFormatting>
  <conditionalFormatting sqref="B7:B8">
    <cfRule type="duplicateValues" dxfId="169" priority="17"/>
  </conditionalFormatting>
  <conditionalFormatting sqref="A7:A8">
    <cfRule type="duplicateValues" dxfId="168" priority="15"/>
    <cfRule type="duplicateValues" dxfId="1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2021-07-30T12:45:25Z</dcterms:modified>
</cp:coreProperties>
</file>