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8895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Efectivo'!$A$76:$E$86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C65" i="16"/>
  <c r="A65" i="16"/>
  <c r="B49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80" i="16" s="1"/>
  <c r="C66" i="16"/>
  <c r="A66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8" i="1" l="1"/>
  <c r="A38" i="1"/>
  <c r="A39" i="1"/>
  <c r="A82" i="1"/>
  <c r="A83" i="1"/>
  <c r="A84" i="1"/>
  <c r="A85" i="1"/>
  <c r="A86" i="1"/>
  <c r="A87" i="1"/>
  <c r="A88" i="1"/>
  <c r="A89" i="1"/>
  <c r="A90" i="1"/>
  <c r="A60" i="1"/>
  <c r="A43" i="1"/>
  <c r="F108" i="1"/>
  <c r="G108" i="1"/>
  <c r="H108" i="1"/>
  <c r="I108" i="1"/>
  <c r="J108" i="1"/>
  <c r="K108" i="1"/>
  <c r="F38" i="1"/>
  <c r="G38" i="1"/>
  <c r="H38" i="1"/>
  <c r="I38" i="1"/>
  <c r="J38" i="1"/>
  <c r="K38" i="1"/>
  <c r="F39" i="1"/>
  <c r="G39" i="1"/>
  <c r="H39" i="1"/>
  <c r="I39" i="1"/>
  <c r="J39" i="1"/>
  <c r="K39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60" i="1"/>
  <c r="G60" i="1"/>
  <c r="H60" i="1"/>
  <c r="I60" i="1"/>
  <c r="J60" i="1"/>
  <c r="K60" i="1"/>
  <c r="F43" i="1"/>
  <c r="G43" i="1"/>
  <c r="H43" i="1"/>
  <c r="I43" i="1"/>
  <c r="J43" i="1"/>
  <c r="K43" i="1"/>
  <c r="A37" i="1" l="1"/>
  <c r="A30" i="1"/>
  <c r="A36" i="1"/>
  <c r="A29" i="1"/>
  <c r="A81" i="1"/>
  <c r="A80" i="1"/>
  <c r="A79" i="1"/>
  <c r="A78" i="1"/>
  <c r="A77" i="1"/>
  <c r="A59" i="1"/>
  <c r="A76" i="1"/>
  <c r="A75" i="1"/>
  <c r="A74" i="1"/>
  <c r="A73" i="1"/>
  <c r="A72" i="1"/>
  <c r="A58" i="1"/>
  <c r="A57" i="1"/>
  <c r="A71" i="1"/>
  <c r="A70" i="1"/>
  <c r="A56" i="1"/>
  <c r="A69" i="1"/>
  <c r="A107" i="1"/>
  <c r="A55" i="1"/>
  <c r="A68" i="1"/>
  <c r="A54" i="1"/>
  <c r="A53" i="1"/>
  <c r="A67" i="1"/>
  <c r="A66" i="1"/>
  <c r="A65" i="1"/>
  <c r="A28" i="1"/>
  <c r="A61" i="1"/>
  <c r="A46" i="1"/>
  <c r="A106" i="1"/>
  <c r="A27" i="1"/>
  <c r="A105" i="1"/>
  <c r="A104" i="1"/>
  <c r="A26" i="1"/>
  <c r="A103" i="1"/>
  <c r="A25" i="1"/>
  <c r="A102" i="1"/>
  <c r="A42" i="1"/>
  <c r="A41" i="1"/>
  <c r="F37" i="1"/>
  <c r="G37" i="1"/>
  <c r="H37" i="1"/>
  <c r="I37" i="1"/>
  <c r="J37" i="1"/>
  <c r="K37" i="1"/>
  <c r="F30" i="1"/>
  <c r="G30" i="1"/>
  <c r="H30" i="1"/>
  <c r="I30" i="1"/>
  <c r="J30" i="1"/>
  <c r="K30" i="1"/>
  <c r="F36" i="1"/>
  <c r="G36" i="1"/>
  <c r="H36" i="1"/>
  <c r="I36" i="1"/>
  <c r="J36" i="1"/>
  <c r="K36" i="1"/>
  <c r="F29" i="1"/>
  <c r="G29" i="1"/>
  <c r="H29" i="1"/>
  <c r="I29" i="1"/>
  <c r="J29" i="1"/>
  <c r="K29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59" i="1"/>
  <c r="G59" i="1"/>
  <c r="H59" i="1"/>
  <c r="I59" i="1"/>
  <c r="J59" i="1"/>
  <c r="K5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58" i="1"/>
  <c r="G58" i="1"/>
  <c r="H58" i="1"/>
  <c r="I58" i="1"/>
  <c r="J58" i="1"/>
  <c r="K58" i="1"/>
  <c r="F57" i="1"/>
  <c r="G57" i="1"/>
  <c r="H57" i="1"/>
  <c r="I57" i="1"/>
  <c r="J57" i="1"/>
  <c r="K57" i="1"/>
  <c r="F71" i="1"/>
  <c r="G71" i="1"/>
  <c r="H71" i="1"/>
  <c r="I71" i="1"/>
  <c r="J71" i="1"/>
  <c r="K71" i="1"/>
  <c r="F70" i="1"/>
  <c r="G70" i="1"/>
  <c r="H70" i="1"/>
  <c r="I70" i="1"/>
  <c r="J70" i="1"/>
  <c r="K70" i="1"/>
  <c r="F56" i="1"/>
  <c r="G56" i="1"/>
  <c r="H56" i="1"/>
  <c r="I56" i="1"/>
  <c r="J56" i="1"/>
  <c r="K56" i="1"/>
  <c r="F69" i="1"/>
  <c r="G69" i="1"/>
  <c r="H69" i="1"/>
  <c r="I69" i="1"/>
  <c r="J69" i="1"/>
  <c r="K69" i="1"/>
  <c r="F107" i="1"/>
  <c r="G107" i="1"/>
  <c r="H107" i="1"/>
  <c r="I107" i="1"/>
  <c r="J107" i="1"/>
  <c r="K107" i="1"/>
  <c r="F55" i="1"/>
  <c r="G55" i="1"/>
  <c r="H55" i="1"/>
  <c r="I55" i="1"/>
  <c r="J55" i="1"/>
  <c r="K55" i="1"/>
  <c r="F68" i="1"/>
  <c r="G68" i="1"/>
  <c r="H68" i="1"/>
  <c r="I68" i="1"/>
  <c r="J68" i="1"/>
  <c r="K68" i="1"/>
  <c r="F54" i="1"/>
  <c r="G54" i="1"/>
  <c r="H54" i="1"/>
  <c r="I54" i="1"/>
  <c r="J54" i="1"/>
  <c r="K54" i="1"/>
  <c r="F53" i="1"/>
  <c r="G53" i="1"/>
  <c r="H53" i="1"/>
  <c r="I53" i="1"/>
  <c r="J53" i="1"/>
  <c r="K5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28" i="1"/>
  <c r="G28" i="1"/>
  <c r="H28" i="1"/>
  <c r="I28" i="1"/>
  <c r="J28" i="1"/>
  <c r="K28" i="1"/>
  <c r="F61" i="1"/>
  <c r="G61" i="1"/>
  <c r="H61" i="1"/>
  <c r="I61" i="1"/>
  <c r="J61" i="1"/>
  <c r="K61" i="1"/>
  <c r="F46" i="1"/>
  <c r="G46" i="1"/>
  <c r="H46" i="1"/>
  <c r="I46" i="1"/>
  <c r="J46" i="1"/>
  <c r="K46" i="1"/>
  <c r="F106" i="1"/>
  <c r="G106" i="1"/>
  <c r="H106" i="1"/>
  <c r="I106" i="1"/>
  <c r="J106" i="1"/>
  <c r="K106" i="1"/>
  <c r="F27" i="1"/>
  <c r="G27" i="1"/>
  <c r="H27" i="1"/>
  <c r="I27" i="1"/>
  <c r="J27" i="1"/>
  <c r="K2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26" i="1"/>
  <c r="G26" i="1"/>
  <c r="H26" i="1"/>
  <c r="I26" i="1"/>
  <c r="J26" i="1"/>
  <c r="K26" i="1"/>
  <c r="F103" i="1"/>
  <c r="G103" i="1"/>
  <c r="H103" i="1"/>
  <c r="I103" i="1"/>
  <c r="J103" i="1"/>
  <c r="K103" i="1"/>
  <c r="F25" i="1"/>
  <c r="G25" i="1"/>
  <c r="H25" i="1"/>
  <c r="I25" i="1"/>
  <c r="J25" i="1"/>
  <c r="K25" i="1"/>
  <c r="F102" i="1"/>
  <c r="G102" i="1"/>
  <c r="H102" i="1"/>
  <c r="I102" i="1"/>
  <c r="J102" i="1"/>
  <c r="K102" i="1"/>
  <c r="F42" i="1"/>
  <c r="G42" i="1"/>
  <c r="H42" i="1"/>
  <c r="I42" i="1"/>
  <c r="J42" i="1"/>
  <c r="K42" i="1"/>
  <c r="F41" i="1"/>
  <c r="G41" i="1"/>
  <c r="H41" i="1"/>
  <c r="I41" i="1"/>
  <c r="J41" i="1"/>
  <c r="K41" i="1"/>
  <c r="A35" i="1"/>
  <c r="A40" i="1"/>
  <c r="F35" i="1"/>
  <c r="G35" i="1"/>
  <c r="H35" i="1"/>
  <c r="I35" i="1"/>
  <c r="J35" i="1"/>
  <c r="K35" i="1"/>
  <c r="F40" i="1"/>
  <c r="G40" i="1"/>
  <c r="H40" i="1"/>
  <c r="I40" i="1"/>
  <c r="J40" i="1"/>
  <c r="K40" i="1"/>
  <c r="F52" i="1" l="1"/>
  <c r="G52" i="1"/>
  <c r="H52" i="1"/>
  <c r="I52" i="1"/>
  <c r="J52" i="1"/>
  <c r="K52" i="1"/>
  <c r="A50" i="1"/>
  <c r="A52" i="1"/>
  <c r="A45" i="1"/>
  <c r="A24" i="1"/>
  <c r="A23" i="1"/>
  <c r="A22" i="1"/>
  <c r="A100" i="1"/>
  <c r="A51" i="1"/>
  <c r="F45" i="1"/>
  <c r="G45" i="1"/>
  <c r="H45" i="1"/>
  <c r="I45" i="1"/>
  <c r="J45" i="1"/>
  <c r="K4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00" i="1"/>
  <c r="G100" i="1"/>
  <c r="H100" i="1"/>
  <c r="I100" i="1"/>
  <c r="J100" i="1"/>
  <c r="K100" i="1"/>
  <c r="F51" i="1"/>
  <c r="G51" i="1"/>
  <c r="H51" i="1"/>
  <c r="I51" i="1"/>
  <c r="J51" i="1"/>
  <c r="K51" i="1"/>
  <c r="F50" i="1"/>
  <c r="G50" i="1"/>
  <c r="H50" i="1"/>
  <c r="I50" i="1"/>
  <c r="J50" i="1"/>
  <c r="K50" i="1"/>
  <c r="F34" i="1" l="1"/>
  <c r="G34" i="1"/>
  <c r="H34" i="1"/>
  <c r="I34" i="1"/>
  <c r="J34" i="1"/>
  <c r="K34" i="1"/>
  <c r="F91" i="1"/>
  <c r="G91" i="1"/>
  <c r="H91" i="1"/>
  <c r="I91" i="1"/>
  <c r="J91" i="1"/>
  <c r="K91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64" i="1"/>
  <c r="G64" i="1"/>
  <c r="H64" i="1"/>
  <c r="I64" i="1"/>
  <c r="J64" i="1"/>
  <c r="K64" i="1"/>
  <c r="F16" i="1"/>
  <c r="G16" i="1"/>
  <c r="H16" i="1"/>
  <c r="I16" i="1"/>
  <c r="J16" i="1"/>
  <c r="K16" i="1"/>
  <c r="F49" i="1"/>
  <c r="G49" i="1"/>
  <c r="H49" i="1"/>
  <c r="I49" i="1"/>
  <c r="J49" i="1"/>
  <c r="K49" i="1"/>
  <c r="A34" i="1"/>
  <c r="A91" i="1"/>
  <c r="A21" i="1"/>
  <c r="A20" i="1"/>
  <c r="A19" i="1"/>
  <c r="A18" i="1"/>
  <c r="A17" i="1"/>
  <c r="A64" i="1"/>
  <c r="A16" i="1"/>
  <c r="A49" i="1"/>
  <c r="F15" i="1" l="1"/>
  <c r="G15" i="1"/>
  <c r="H15" i="1"/>
  <c r="I15" i="1"/>
  <c r="J15" i="1"/>
  <c r="K15" i="1"/>
  <c r="A15" i="1"/>
  <c r="A99" i="1"/>
  <c r="A98" i="1"/>
  <c r="A97" i="1"/>
  <c r="A14" i="1"/>
  <c r="A63" i="1"/>
  <c r="A13" i="1"/>
  <c r="A12" i="1"/>
  <c r="A11" i="1"/>
  <c r="A10" i="1"/>
  <c r="A9" i="1"/>
  <c r="A9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4" i="1"/>
  <c r="G14" i="1"/>
  <c r="H14" i="1"/>
  <c r="I14" i="1"/>
  <c r="J14" i="1"/>
  <c r="K14" i="1"/>
  <c r="F63" i="1"/>
  <c r="G63" i="1"/>
  <c r="H63" i="1"/>
  <c r="I63" i="1"/>
  <c r="J63" i="1"/>
  <c r="K63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96" i="1"/>
  <c r="G96" i="1"/>
  <c r="H96" i="1"/>
  <c r="I96" i="1"/>
  <c r="J96" i="1"/>
  <c r="K96" i="1"/>
  <c r="F62" i="1" l="1"/>
  <c r="G62" i="1"/>
  <c r="H62" i="1"/>
  <c r="I62" i="1"/>
  <c r="J62" i="1"/>
  <c r="K62" i="1"/>
  <c r="F44" i="1"/>
  <c r="G44" i="1"/>
  <c r="H44" i="1"/>
  <c r="I44" i="1"/>
  <c r="J44" i="1"/>
  <c r="K44" i="1"/>
  <c r="F95" i="1"/>
  <c r="G95" i="1"/>
  <c r="H95" i="1"/>
  <c r="I95" i="1"/>
  <c r="J95" i="1"/>
  <c r="K95" i="1"/>
  <c r="A62" i="1"/>
  <c r="A44" i="1"/>
  <c r="A95" i="1"/>
  <c r="F33" i="1" l="1"/>
  <c r="G33" i="1"/>
  <c r="H33" i="1"/>
  <c r="I33" i="1"/>
  <c r="J33" i="1"/>
  <c r="K33" i="1"/>
  <c r="F101" i="1"/>
  <c r="G101" i="1"/>
  <c r="H101" i="1"/>
  <c r="I101" i="1"/>
  <c r="J101" i="1"/>
  <c r="K101" i="1"/>
  <c r="A33" i="1"/>
  <c r="A101" i="1"/>
  <c r="F8" i="1" l="1"/>
  <c r="G8" i="1"/>
  <c r="H8" i="1"/>
  <c r="I8" i="1"/>
  <c r="J8" i="1"/>
  <c r="K8" i="1"/>
  <c r="F31" i="1"/>
  <c r="G31" i="1"/>
  <c r="H31" i="1"/>
  <c r="I31" i="1"/>
  <c r="J31" i="1"/>
  <c r="K31" i="1"/>
  <c r="F32" i="1"/>
  <c r="G32" i="1"/>
  <c r="H32" i="1"/>
  <c r="I32" i="1"/>
  <c r="J32" i="1"/>
  <c r="K32" i="1"/>
  <c r="F47" i="1"/>
  <c r="G47" i="1"/>
  <c r="H47" i="1"/>
  <c r="I47" i="1"/>
  <c r="J47" i="1"/>
  <c r="K47" i="1"/>
  <c r="F48" i="1"/>
  <c r="G48" i="1"/>
  <c r="H48" i="1"/>
  <c r="I48" i="1"/>
  <c r="J48" i="1"/>
  <c r="K48" i="1"/>
  <c r="F93" i="1"/>
  <c r="G93" i="1"/>
  <c r="H93" i="1"/>
  <c r="I93" i="1"/>
  <c r="J93" i="1"/>
  <c r="K93" i="1"/>
  <c r="F94" i="1"/>
  <c r="G94" i="1"/>
  <c r="H94" i="1"/>
  <c r="I94" i="1"/>
  <c r="J94" i="1"/>
  <c r="K94" i="1"/>
  <c r="A8" i="1" l="1"/>
  <c r="A32" i="1" l="1"/>
  <c r="A31" i="1"/>
  <c r="F7" i="1" l="1"/>
  <c r="G7" i="1"/>
  <c r="H7" i="1"/>
  <c r="I7" i="1"/>
  <c r="J7" i="1"/>
  <c r="K7" i="1"/>
  <c r="A7" i="1"/>
  <c r="A48" i="1" l="1"/>
  <c r="A6" i="1" l="1"/>
  <c r="F6" i="1"/>
  <c r="G6" i="1"/>
  <c r="H6" i="1"/>
  <c r="I6" i="1"/>
  <c r="J6" i="1"/>
  <c r="K6" i="1"/>
  <c r="A47" i="1" l="1"/>
  <c r="A94" i="1" l="1"/>
  <c r="A93" i="1" l="1"/>
  <c r="A10" i="3" l="1"/>
  <c r="F10" i="3"/>
  <c r="G10" i="3"/>
  <c r="H10" i="3"/>
  <c r="I10" i="3"/>
  <c r="J10" i="3"/>
  <c r="A92" i="1" l="1"/>
  <c r="F92" i="1"/>
  <c r="G92" i="1"/>
  <c r="H92" i="1"/>
  <c r="I92" i="1"/>
  <c r="J92" i="1"/>
  <c r="K92" i="1"/>
  <c r="A9" i="3" l="1"/>
  <c r="J9" i="3"/>
  <c r="I9" i="3"/>
  <c r="H9" i="3"/>
  <c r="G9" i="3"/>
  <c r="F9" i="3"/>
  <c r="F5" i="1" l="1"/>
  <c r="G5" i="1"/>
  <c r="H5" i="1"/>
  <c r="I5" i="1"/>
  <c r="J5" i="1"/>
  <c r="K5" i="1"/>
  <c r="A5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<sst xmlns="http://schemas.openxmlformats.org/spreadsheetml/2006/main" count="13726" uniqueCount="2621">
  <si>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</si>
  <si>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</si>
  <si>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</si>
  <si>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</si>
  <si>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</si>
  <si>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</si>
  <si>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</si>
  <si>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</si>
  <si>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</si>
  <si>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</si>
  <si>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</si>
  <si>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</si>
  <si>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</si>
  <si>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</si>
  <si>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</si>
  <si>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</si>
  <si>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</si>
  <si>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</si>
  <si>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</si>
  <si>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</si>
  <si>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</si>
  <si>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</si>
  <si>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</si>
  <si>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</si>
  <si>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</si>
  <si>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</si>
  <si>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</si>
  <si>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</si>
  <si>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</si>
  <si>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</si>
  <si>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</si>
  <si>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</si>
  <si>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</si>
  <si>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</si>
  <si>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</si>
  <si>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</si>
  <si>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</si>
  <si>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</si>
  <si>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</si>
  <si>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</si>
  <si>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</si>
  <si>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</si>
  <si>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</si>
  <si>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</si>
  <si>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</si>
  <si>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</si>
  <si>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</si>
  <si>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</si>
  <si>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</si>
  <si>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</si>
  <si>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</si>
  <si>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</si>
  <si>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</si>
  <si>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</si>
  <si>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</si>
  <si>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</si>
  <si>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</si>
  <si>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</si>
  <si>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</si>
  <si>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</si>
  <si>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</si>
  <si>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</si>
  <si>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</si>
  <si>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</si>
  <si>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</si>
  <si>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</si>
  <si>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</si>
  <si>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</si>
  <si>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</si>
  <si>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</si>
  <si>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</si>
  <si>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</si>
  <si>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</si>
  <si>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</si>
  <si>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</si>
  <si>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</si>
  <si>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</si>
  <si>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</si>
  <si>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</si>
  <si>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</si>
  <si>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</si>
  <si>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</si>
  <si>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</si>
  <si>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</si>
  <si>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</si>
  <si>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</si>
  <si>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</si>
  <si>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</si>
  <si>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</si>
  <si>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</si>
  <si>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</si>
  <si>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</si>
  <si>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</si>
  <si>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</si>
  <si>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</si>
  <si>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</si>
  <si>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</si>
  <si>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</si>
  <si>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</si>
  <si>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</si>
  <si>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</si>
  <si>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</si>
  <si>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</si>
  <si>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</si>
  <si>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</si>
  <si>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</si>
  <si>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</si>
  <si>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</si>
  <si>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</si>
  <si>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</si>
  <si>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</si>
  <si>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</si>
  <si>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</si>
  <si>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</si>
  <si>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</si>
  <si>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</si>
  <si>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</si>
  <si>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</si>
  <si>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</si>
  <si>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</si>
  <si>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</si>
  <si>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</si>
  <si>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</si>
  <si>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</si>
  <si>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</si>
  <si>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</si>
  <si>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</si>
  <si>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</si>
  <si>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</si>
  <si>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</si>
  <si>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</si>
  <si>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</si>
  <si>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</si>
  <si>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</si>
  <si>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</si>
  <si>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</si>
  <si>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</si>
  <si>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</si>
  <si>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</si>
  <si>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</si>
  <si>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</si>
  <si>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</si>
  <si>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</si>
  <si>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</si>
  <si>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</si>
  <si>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</si>
  <si>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</si>
  <si>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</si>
  <si>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</si>
  <si>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</si>
  <si>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</si>
  <si>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</si>
  <si>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</si>
  <si>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</si>
  <si>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</si>
  <si>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</si>
  <si>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</si>
  <si>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</si>
  <si>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</si>
  <si>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</si>
  <si>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</si>
  <si>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</si>
  <si>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</si>
  <si>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</si>
  <si>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</si>
  <si>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</si>
  <si>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</si>
  <si>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</si>
  <si>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</si>
  <si>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</si>
  <si>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</si>
  <si>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</si>
  <si>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</si>
  <si>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</si>
  <si>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</si>
  <si>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</si>
  <si>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</si>
  <si>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</si>
  <si>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</si>
  <si>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</si>
  <si>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</si>
  <si>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</si>
  <si>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</si>
  <si>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</si>
  <si>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</si>
  <si>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</si>
  <si>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</si>
  <si>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</si>
  <si>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</si>
  <si>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</si>
  <si>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</si>
  <si>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</si>
  <si>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</si>
  <si>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</si>
  <si>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</si>
  <si>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</si>
  <si>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</si>
  <si>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</si>
  <si>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</si>
  <si>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</si>
  <si>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</si>
  <si>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</si>
  <si>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</si>
  <si>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</si>
  <si>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</si>
  <si>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</si>
  <si>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</si>
  <si>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</si>
  <si>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</si>
  <si>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</si>
  <si>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</si>
  <si>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</si>
  <si>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</si>
  <si>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</si>
  <si>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</si>
  <si>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</si>
  <si>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</si>
  <si>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</si>
  <si>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</si>
  <si>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</si>
  <si>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</si>
  <si>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</si>
  <si>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</si>
  <si>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</si>
  <si>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</si>
  <si>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</si>
  <si>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</si>
  <si>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</si>
  <si>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</si>
  <si>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</si>
  <si>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</si>
  <si>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</si>
  <si>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</si>
  <si>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</si>
  <si>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</si>
  <si>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</si>
  <si>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</si>
  <si>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</si>
  <si>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</si>
  <si>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</si>
  <si>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</si>
  <si>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</si>
  <si>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</si>
  <si>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</si>
  <si>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</si>
  <si>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</si>
  <si>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</si>
  <si>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</si>
  <si>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</si>
  <si>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</si>
  <si>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</si>
  <si>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</si>
  <si>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</si>
  <si>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</si>
  <si>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</si>
  <si>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</si>
  <si>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</si>
  <si>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</si>
  <si>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</si>
  <si>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</si>
  <si>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</si>
  <si>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</si>
  <si>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</si>
  <si>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</si>
  <si>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</si>
  <si>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</si>
  <si>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</si>
  <si>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</si>
  <si>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</si>
  <si>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</si>
  <si>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</si>
  <si>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</si>
  <si>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</si>
  <si>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</si>
  <si>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</si>
  <si>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</si>
  <si>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</si>
  <si>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</si>
  <si>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</si>
  <si>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</si>
  <si>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</si>
  <si>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</si>
  <si>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</si>
  <si>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</si>
  <si>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</si>
  <si>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</si>
  <si>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</si>
  <si>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</si>
  <si>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</si>
  <si>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</si>
  <si>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</si>
  <si>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</si>
  <si>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</si>
  <si>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</si>
  <si>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</si>
  <si>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</si>
  <si>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</si>
  <si>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</si>
  <si>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</si>
  <si>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</si>
  <si>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</si>
  <si>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</si>
  <si>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</si>
  <si>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</si>
  <si>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</si>
  <si>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</si>
  <si>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</si>
  <si>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</si>
  <si>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</si>
  <si>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</si>
  <si>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</si>
  <si>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</si>
  <si>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</si>
  <si>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</si>
  <si>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</si>
  <si>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</si>
  <si>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</si>
  <si>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</si>
  <si>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</si>
  <si>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</si>
  <si>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</si>
  <si>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</si>
  <si>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</si>
  <si>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</si>
  <si>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</si>
  <si>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</si>
  <si>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</si>
  <si>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</si>
  <si>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</si>
  <si>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</si>
  <si>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</si>
  <si>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</si>
  <si>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</si>
  <si>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</si>
  <si>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</si>
  <si>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</si>
  <si>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</si>
  <si>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</si>
  <si>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</si>
  <si>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</si>
  <si>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</si>
  <si>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</si>
  <si>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</si>
  <si>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</si>
  <si>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</si>
  <si>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</si>
  <si>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</si>
  <si>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</si>
  <si>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</si>
  <si>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</si>
  <si>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</si>
  <si>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</si>
  <si>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</si>
  <si>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</si>
  <si>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</si>
  <si>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</si>
  <si>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</si>
  <si>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</si>
  <si>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</si>
  <si>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</si>
  <si>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</si>
  <si>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</si>
  <si>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</si>
  <si>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</si>
  <si>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</si>
  <si>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</si>
  <si>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</si>
  <si>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</si>
  <si>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</si>
  <si>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</si>
  <si>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</si>
  <si>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</si>
  <si>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</si>
  <si>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</si>
  <si>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</si>
  <si>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</si>
  <si>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</si>
  <si>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</si>
  <si>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</si>
  <si>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</si>
  <si>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</si>
  <si>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</si>
  <si>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</si>
  <si>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</si>
  <si>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</si>
  <si>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</si>
  <si>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</si>
  <si>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</si>
  <si>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</si>
  <si>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</si>
  <si>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</si>
  <si>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</si>
  <si>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</si>
  <si>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</si>
  <si>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</si>
  <si>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</si>
  <si>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</si>
  <si>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</si>
  <si>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</si>
  <si>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</si>
  <si>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</si>
  <si>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</si>
  <si>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</si>
  <si>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</si>
  <si>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</si>
  <si>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</si>
  <si>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</si>
  <si>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</si>
  <si>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</si>
  <si>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</si>
  <si>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</si>
  <si>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</si>
  <si>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</si>
  <si>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</si>
  <si>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</si>
  <si>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</si>
  <si>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</si>
  <si>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</si>
  <si>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</si>
  <si>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</si>
  <si>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</si>
  <si>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</si>
  <si>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</si>
  <si>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</si>
  <si>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</si>
  <si>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</si>
  <si>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</si>
  <si>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</si>
  <si>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</si>
  <si>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</si>
  <si>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</si>
  <si>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</si>
  <si>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</si>
  <si>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</si>
  <si>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</si>
  <si>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</si>
  <si>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</si>
  <si>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</si>
  <si>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</si>
  <si>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</si>
  <si>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</si>
  <si>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</si>
  <si>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</si>
  <si>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</si>
  <si>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</si>
  <si>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</si>
  <si>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</si>
  <si>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</si>
  <si>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</si>
  <si>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</si>
  <si>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</si>
  <si>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</si>
  <si>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</si>
  <si>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</si>
  <si>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</si>
  <si>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</si>
  <si>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</si>
  <si>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</si>
  <si>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</si>
  <si>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</si>
  <si>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</si>
  <si>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</si>
  <si>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</si>
  <si>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</si>
  <si>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</si>
  <si>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</si>
  <si>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</si>
  <si>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</si>
  <si>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</si>
  <si>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</si>
  <si>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</si>
  <si>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</si>
  <si>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</si>
  <si>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</si>
  <si>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</si>
  <si>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</si>
  <si>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</si>
  <si>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</si>
  <si>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</si>
  <si>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</si>
  <si>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</si>
  <si>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</si>
  <si>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</si>
  <si>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</si>
  <si>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</si>
  <si>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</si>
  <si>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</si>
  <si>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</si>
  <si>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</si>
  <si>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</si>
  <si>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</si>
  <si>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</si>
  <si>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</si>
  <si>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</si>
  <si>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</si>
  <si>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</si>
  <si>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</si>
  <si>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</si>
  <si>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</si>
  <si>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</si>
  <si>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</si>
  <si>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</si>
  <si>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</si>
  <si>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</si>
  <si>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</si>
  <si>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</si>
  <si>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</si>
  <si>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</si>
  <si>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</si>
  <si>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</si>
  <si>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</si>
  <si>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</si>
  <si>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</si>
  <si>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</si>
  <si>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</si>
  <si>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</si>
  <si>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</si>
  <si>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</si>
  <si>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</si>
  <si>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</si>
  <si>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</si>
  <si>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</si>
  <si>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</si>
  <si>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</si>
  <si>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</si>
  <si>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</si>
  <si>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</si>
  <si>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</si>
  <si>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</si>
  <si>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</si>
  <si>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</si>
  <si>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</si>
  <si>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</si>
  <si>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</si>
  <si>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</si>
  <si>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</si>
  <si>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</si>
  <si>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</si>
  <si>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</si>
  <si>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</si>
  <si>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</si>
  <si>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</si>
  <si>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</si>
  <si>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</si>
  <si>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</si>
  <si>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</si>
  <si>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</si>
  <si>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</si>
  <si>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</si>
  <si>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</si>
  <si>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</si>
  <si>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</si>
  <si>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</si>
  <si>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</si>
  <si>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</si>
  <si>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</si>
  <si>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</si>
  <si>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</si>
  <si>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</si>
  <si>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</si>
  <si>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</si>
  <si>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</si>
  <si>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</si>
  <si>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</si>
  <si>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</si>
  <si>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</si>
  <si>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</si>
  <si>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</si>
  <si>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</si>
  <si>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</si>
  <si>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</si>
  <si>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</si>
  <si>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</si>
  <si>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</si>
  <si>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</si>
  <si>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</si>
  <si>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</si>
  <si>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</si>
  <si>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</si>
  <si>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</si>
  <si>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</si>
  <si>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</si>
  <si>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</si>
  <si>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</si>
  <si>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</si>
  <si>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</si>
  <si>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</si>
  <si>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</si>
  <si>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</si>
  <si>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</si>
  <si>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</si>
  <si>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</si>
  <si>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</si>
  <si>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</si>
  <si>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</si>
  <si>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</si>
  <si>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</si>
  <si>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</si>
  <si>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</si>
  <si>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</si>
  <si>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</si>
  <si>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</si>
  <si>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</si>
  <si>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</si>
  <si>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</si>
  <si>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</si>
  <si>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</si>
  <si>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</si>
  <si>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</si>
  <si>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</si>
  <si>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</si>
  <si>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</si>
  <si>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</si>
  <si>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</si>
  <si>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</si>
  <si>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</si>
  <si>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</si>
  <si>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</si>
  <si>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</si>
  <si>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</si>
  <si>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</si>
  <si>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</si>
  <si>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</si>
  <si>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</si>
  <si>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</si>
  <si>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</si>
  <si>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</si>
  <si>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</si>
  <si>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</si>
  <si>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</si>
  <si>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</si>
  <si>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</si>
  <si>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</si>
  <si>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</si>
  <si>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</si>
  <si>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</si>
  <si>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</si>
  <si>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</si>
  <si>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</si>
  <si>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</si>
  <si>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</si>
  <si>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</si>
  <si>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</si>
  <si>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</si>
  <si>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</si>
  <si>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</si>
  <si>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</si>
  <si>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</si>
  <si>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</si>
  <si>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</si>
  <si>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</si>
  <si>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</si>
  <si>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</si>
  <si>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</si>
  <si>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</si>
  <si>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</si>
  <si>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</si>
  <si>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</si>
  <si>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</si>
  <si>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</si>
  <si>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</si>
  <si>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</si>
  <si>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</si>
  <si>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</si>
  <si>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</si>
  <si>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</si>
  <si>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</si>
  <si>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</si>
  <si>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</si>
  <si>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</si>
  <si>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</si>
  <si>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</si>
  <si>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</si>
  <si>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</si>
  <si>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</si>
  <si>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</si>
  <si>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</si>
  <si>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</si>
  <si>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</si>
  <si>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</si>
  <si>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</si>
  <si>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</si>
  <si>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</si>
  <si>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</si>
  <si>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</si>
  <si>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</si>
  <si>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</si>
  <si>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</si>
  <si>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</si>
  <si>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</si>
  <si>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</si>
  <si>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</si>
  <si>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</si>
  <si>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</si>
  <si>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</si>
  <si>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</si>
  <si>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</si>
  <si>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</si>
  <si>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</si>
  <si>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</si>
  <si>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</si>
  <si>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</si>
  <si>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</si>
  <si>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</si>
  <si>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</si>
  <si>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</si>
  <si>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</si>
  <si>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</si>
  <si>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</si>
  <si>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</si>
  <si>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</si>
  <si>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</si>
  <si>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</si>
  <si>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</si>
  <si>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</si>
  <si>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</si>
  <si>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</si>
  <si>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</si>
  <si>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</si>
  <si>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</si>
  <si>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</si>
  <si>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</si>
  <si>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</si>
  <si>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</si>
  <si>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</si>
  <si>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</si>
  <si>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</si>
  <si>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</si>
  <si>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</si>
  <si>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</si>
  <si>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</si>
  <si>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</si>
  <si>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</si>
  <si>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</si>
  <si>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</si>
  <si>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</si>
  <si>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</si>
  <si>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</si>
  <si>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</si>
  <si>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</si>
  <si>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</si>
  <si>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</si>
  <si>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</si>
  <si>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</si>
  <si>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</si>
  <si>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</si>
  <si>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</si>
  <si>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</si>
  <si>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</si>
  <si>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</si>
  <si>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</si>
  <si>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</si>
  <si>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</si>
  <si>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</si>
  <si>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</si>
  <si>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</si>
  <si>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</si>
  <si>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</si>
  <si>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</si>
  <si>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</si>
  <si>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</si>
  <si>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</si>
  <si>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</si>
  <si>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</si>
  <si>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</si>
  <si>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</si>
  <si>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</si>
  <si>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</si>
  <si>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</si>
  <si>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</si>
  <si>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</si>
  <si>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</si>
  <si>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</si>
  <si>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</si>
  <si>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</si>
  <si>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</si>
  <si>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</si>
  <si>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</si>
  <si>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</si>
  <si>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</si>
  <si>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</si>
  <si>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</si>
  <si>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</si>
  <si>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</si>
  <si>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</si>
  <si>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</si>
  <si>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</si>
  <si>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</si>
  <si>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</si>
  <si>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</si>
  <si>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</si>
  <si>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</si>
  <si>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</si>
  <si>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</si>
  <si>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</si>
  <si>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</si>
  <si>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</si>
  <si>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</si>
  <si>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</si>
  <si>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</si>
  <si>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</si>
  <si>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</si>
  <si>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</si>
  <si>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</si>
  <si>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</si>
  <si>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</si>
  <si>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</si>
  <si>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</si>
  <si>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</si>
  <si>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</si>
  <si>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</si>
  <si>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</si>
  <si>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</si>
  <si>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</si>
  <si>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</si>
  <si>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</si>
  <si>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</si>
  <si>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</si>
  <si>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</si>
  <si>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</si>
  <si>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</si>
  <si>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</si>
  <si>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</si>
  <si>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</si>
  <si>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</si>
  <si>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</si>
  <si>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</si>
  <si>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</si>
  <si>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</si>
  <si>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</si>
  <si>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</si>
  <si>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</si>
  <si>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</si>
  <si>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</si>
  <si>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</si>
  <si>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</si>
  <si>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</si>
  <si>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</si>
  <si>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</si>
  <si>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</si>
  <si>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</si>
  <si>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</si>
  <si>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</si>
  <si>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</si>
  <si>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</si>
  <si>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</si>
  <si>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</si>
  <si>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</si>
  <si>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</si>
  <si>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</si>
  <si>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</si>
  <si>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</si>
  <si>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</si>
  <si>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</si>
  <si>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</si>
  <si>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</si>
  <si>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</si>
  <si>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</si>
  <si>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</si>
  <si>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</si>
  <si>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</si>
  <si>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</si>
  <si>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</si>
  <si>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</si>
  <si>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</si>
  <si>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</si>
  <si>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</si>
  <si>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</si>
  <si>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</si>
  <si>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</si>
  <si>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</si>
  <si>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</si>
  <si>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</si>
  <si>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</si>
  <si>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</si>
  <si>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</si>
  <si>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</si>
  <si>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</si>
  <si>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</si>
  <si>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</si>
  <si>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</si>
  <si>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</si>
  <si>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</si>
  <si>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</si>
  <si>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</si>
  <si>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</si>
  <si>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</si>
  <si>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</si>
  <si>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</si>
  <si>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</si>
  <si>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</si>
  <si>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</si>
  <si>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</si>
  <si>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</si>
  <si>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</si>
  <si>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</si>
  <si>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</si>
  <si>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</si>
  <si>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</si>
  <si>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</si>
  <si>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</si>
  <si>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</si>
  <si>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</si>
  <si>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</si>
  <si>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</si>
  <si>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</si>
  <si>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</si>
  <si>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</si>
  <si>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</si>
  <si>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</si>
  <si>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</si>
  <si>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</si>
  <si>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</si>
  <si>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</si>
  <si>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</si>
  <si>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</si>
  <si>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</si>
  <si>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</si>
  <si>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</si>
  <si>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</si>
  <si>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</si>
  <si>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</si>
  <si>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</si>
  <si>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</si>
  <si>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</si>
  <si>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</si>
  <si>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</si>
  <si>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</si>
  <si>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</si>
  <si>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</si>
  <si>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</si>
  <si>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</si>
  <si>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</si>
  <si>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</si>
  <si>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</si>
  <si>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</si>
  <si>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</si>
  <si>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</si>
  <si>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</si>
  <si>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</si>
  <si>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</si>
  <si>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</si>
  <si>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</si>
  <si>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</si>
  <si>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</si>
  <si>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</si>
  <si>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</si>
  <si>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</si>
  <si>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</si>
  <si>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</si>
  <si>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</si>
  <si>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</si>
  <si>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</si>
  <si>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</si>
  <si>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</si>
  <si>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</si>
  <si>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</si>
  <si>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</si>
  <si>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</si>
  <si>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</si>
  <si>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</si>
  <si>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</si>
  <si>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</si>
  <si>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</si>
  <si>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</si>
  <si>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</si>
  <si>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</si>
  <si>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</si>
  <si>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</si>
  <si>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</si>
  <si>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</si>
  <si>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</si>
  <si>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</si>
  <si>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</si>
  <si>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</si>
  <si>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</si>
  <si>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</si>
  <si>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</si>
  <si>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</si>
  <si>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</si>
  <si>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</si>
  <si>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</si>
  <si>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</si>
  <si>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</si>
  <si>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</si>
  <si>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</si>
  <si>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</si>
  <si>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</si>
  <si>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</si>
  <si>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</si>
  <si>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</si>
  <si>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</si>
  <si>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</si>
  <si>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</si>
  <si>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</si>
  <si>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</si>
  <si>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</si>
  <si>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</si>
  <si>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</si>
  <si>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</si>
  <si>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</si>
  <si>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</si>
  <si>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</si>
  <si>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</si>
  <si>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</si>
  <si>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</si>
  <si>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</si>
  <si>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</si>
  <si>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</si>
  <si>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</si>
  <si>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</si>
  <si>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</si>
  <si>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</si>
  <si>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</si>
  <si>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</si>
  <si>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</si>
  <si>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</si>
  <si>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</si>
  <si>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</si>
  <si>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</si>
  <si>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</si>
  <si>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</si>
  <si>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</si>
  <si>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</si>
  <si>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</si>
  <si>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</si>
  <si>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</si>
  <si>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</si>
  <si>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</si>
  <si>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</si>
  <si>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</si>
  <si>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</si>
  <si>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</si>
  <si>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</si>
  <si>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</si>
  <si>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</si>
  <si>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</si>
  <si>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</si>
  <si>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</si>
  <si>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</si>
  <si>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</si>
  <si>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</si>
  <si>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</si>
  <si>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</si>
  <si>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</si>
  <si>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</si>
  <si>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</si>
  <si>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</si>
  <si>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</si>
  <si>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</si>
  <si>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</si>
  <si>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</si>
  <si>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</si>
  <si>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</si>
  <si>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</si>
  <si>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</si>
  <si>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</si>
  <si>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</si>
  <si>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</si>
  <si>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</si>
  <si>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</si>
  <si>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</si>
  <si>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</si>
  <si>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</si>
  <si>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</si>
  <si>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</si>
  <si>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</si>
  <si>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</si>
  <si>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</si>
  <si>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</si>
  <si>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</si>
  <si>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</si>
  <si>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</si>
  <si>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</si>
  <si>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</si>
  <si>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</si>
  <si>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</si>
  <si>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</si>
  <si>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</si>
  <si>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</si>
  <si>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</si>
  <si>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</si>
  <si>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</si>
  <si>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</si>
  <si>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</si>
  <si>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</si>
  <si>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</si>
  <si>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</si>
  <si>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</si>
  <si>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</si>
  <si>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</si>
  <si>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</si>
  <si>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</si>
  <si>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</si>
  <si>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</si>
  <si>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</si>
  <si>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</si>
  <si>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</si>
  <si>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</si>
  <si>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</si>
  <si>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</si>
  <si>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</si>
  <si>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</si>
  <si>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</si>
  <si>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</si>
  <si>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</si>
  <si>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</si>
  <si>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</si>
  <si>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</si>
  <si>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</si>
  <si>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</si>
  <si>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</si>
  <si>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</si>
  <si>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</si>
  <si>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</si>
  <si>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</si>
  <si>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</si>
  <si>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</si>
  <si>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</si>
  <si>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</si>
  <si>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</si>
  <si>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</si>
  <si>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</si>
  <si>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</si>
  <si>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</si>
  <si>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</si>
  <si>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</si>
  <si>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</si>
  <si>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</si>
  <si>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</si>
  <si>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</si>
  <si>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</si>
  <si>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</si>
  <si>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</si>
  <si>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</si>
  <si>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</si>
  <si>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</si>
  <si>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</si>
  <si>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</si>
  <si>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</si>
  <si>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</si>
  <si>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</si>
  <si>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</si>
  <si>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</si>
  <si>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</si>
  <si>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</si>
  <si>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</si>
  <si>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</si>
  <si>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</si>
  <si>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</si>
  <si>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</si>
  <si>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</si>
  <si>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</si>
  <si>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</si>
  <si>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</si>
  <si>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</si>
  <si>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</si>
  <si>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</si>
  <si>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</si>
  <si>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</si>
  <si>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</si>
  <si>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</si>
  <si>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</si>
  <si>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</si>
  <si>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</si>
  <si>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</si>
  <si>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</si>
  <si>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</si>
  <si>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</si>
  <si>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</si>
  <si>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</si>
  <si>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</si>
  <si>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</si>
  <si>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</si>
  <si>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</si>
  <si>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</si>
  <si>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</si>
  <si>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</si>
  <si>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</si>
  <si>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</si>
  <si>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</si>
  <si>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</si>
  <si>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</si>
  <si>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</si>
  <si>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</si>
  <si>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</si>
  <si>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</si>
  <si>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</si>
  <si>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</si>
  <si>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</si>
  <si>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</si>
  <si>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</si>
  <si>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</si>
  <si>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</si>
  <si>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</si>
  <si>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</si>
  <si>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</si>
  <si>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</si>
  <si>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</si>
  <si>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</si>
  <si>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</si>
  <si>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</si>
  <si>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</si>
  <si>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</si>
  <si>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</si>
  <si>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</si>
  <si>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</si>
  <si>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</si>
  <si>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</si>
  <si>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</si>
  <si>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</si>
  <si>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</si>
  <si>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</si>
  <si>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</si>
  <si>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</si>
  <si>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</si>
  <si>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</si>
  <si>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</si>
  <si>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</si>
  <si>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</si>
  <si>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</si>
  <si>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</si>
  <si>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</si>
  <si>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</si>
  <si>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</si>
  <si>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</si>
  <si>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</si>
  <si>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</si>
  <si>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</si>
  <si>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</si>
  <si>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</si>
  <si>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</si>
  <si>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</si>
  <si>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</si>
  <si>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</si>
  <si>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</si>
  <si>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</si>
  <si>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</si>
  <si>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</si>
  <si>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</si>
  <si>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</si>
  <si>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</si>
  <si>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</si>
  <si>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</si>
  <si>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</si>
  <si>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</si>
  <si>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</si>
  <si>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</si>
  <si>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</si>
  <si>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</si>
  <si>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</si>
  <si>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</si>
  <si>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</si>
  <si>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</si>
  <si>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</si>
  <si>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</si>
  <si>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</si>
  <si>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</si>
  <si>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</si>
  <si>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</si>
  <si>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</si>
  <si>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</si>
  <si>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</si>
  <si>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</si>
  <si>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</si>
  <si>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</si>
  <si>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</si>
  <si>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</si>
  <si>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</si>
  <si>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</si>
  <si>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</si>
  <si>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</si>
  <si>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</si>
  <si>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</si>
  <si>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</si>
  <si>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</si>
  <si>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</si>
  <si>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</si>
  <si>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</si>
  <si>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</si>
  <si>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</si>
  <si>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</si>
  <si>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</si>
  <si>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</si>
  <si>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</si>
  <si>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</si>
  <si>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</si>
  <si>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</si>
  <si>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</si>
  <si>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</si>
  <si>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</si>
  <si>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</si>
  <si>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</si>
  <si>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</si>
  <si>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</si>
  <si>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</si>
  <si>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</si>
  <si>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</si>
  <si>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</si>
  <si>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</si>
  <si>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</si>
  <si>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</si>
  <si>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</si>
  <si>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</si>
  <si>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</si>
  <si>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</si>
  <si>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</si>
  <si>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</si>
  <si>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</si>
  <si>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</si>
  <si>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</si>
  <si>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</si>
  <si>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</si>
  <si>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</si>
  <si>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</si>
  <si>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</si>
  <si>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</si>
  <si>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</si>
  <si>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</si>
  <si>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</si>
  <si>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</si>
  <si>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</si>
  <si>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</si>
  <si>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</si>
  <si>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</si>
  <si>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</si>
  <si>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</si>
  <si>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</si>
  <si>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</si>
  <si>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</si>
  <si>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</si>
  <si>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</si>
  <si>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</si>
  <si>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</si>
  <si>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</si>
  <si>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</si>
  <si>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</si>
  <si>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</si>
  <si>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</si>
  <si>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</si>
  <si>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</si>
  <si>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</si>
  <si>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</si>
  <si>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</si>
  <si>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</si>
  <si>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</si>
  <si>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</si>
  <si>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</si>
  <si>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</si>
  <si>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</si>
  <si>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</si>
  <si>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</si>
  <si>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</si>
  <si>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</si>
  <si>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</si>
  <si>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</si>
  <si>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</si>
  <si>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</si>
  <si>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</si>
  <si>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</si>
  <si>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</si>
  <si>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</si>
  <si>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</si>
  <si>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</si>
  <si>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</si>
  <si>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</si>
  <si>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</si>
  <si>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</si>
  <si>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</si>
  <si>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</si>
  <si>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</si>
  <si>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</si>
  <si>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</si>
  <si>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</si>
  <si>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</si>
  <si>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</si>
  <si>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</si>
  <si>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</si>
  <si>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</si>
  <si>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</si>
  <si>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</si>
  <si>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</si>
  <si>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</si>
  <si>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</si>
  <si>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</si>
  <si>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</si>
  <si>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</si>
  <si>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</si>
  <si>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</si>
  <si>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</si>
  <si>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</si>
  <si>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</si>
  <si>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</si>
  <si>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</si>
  <si>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</si>
  <si>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</si>
  <si>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</si>
  <si>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</si>
  <si>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</si>
  <si>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</si>
  <si>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</si>
  <si>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</si>
  <si>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</si>
  <si>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</si>
  <si>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</si>
  <si>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</si>
  <si>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</si>
  <si>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</si>
  <si>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</si>
  <si>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</si>
  <si>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</si>
  <si>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</si>
  <si>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</si>
  <si>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</si>
  <si>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</si>
  <si>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</si>
  <si>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</si>
  <si>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</si>
  <si>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</si>
  <si>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</si>
  <si>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</si>
  <si>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</si>
  <si>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</si>
  <si>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</si>
  <si>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</si>
  <si>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</si>
  <si>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</si>
  <si>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</si>
  <si>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</si>
  <si>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</si>
  <si>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</si>
  <si>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</si>
  <si>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</si>
  <si>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</si>
  <si>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</si>
  <si>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</si>
  <si>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</si>
  <si>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</si>
  <si>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</si>
  <si>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</si>
  <si>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</si>
  <si>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</si>
  <si>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</si>
  <si>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</si>
  <si>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</si>
  <si>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</si>
  <si>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</si>
  <si>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</si>
  <si>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</si>
  <si>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</si>
  <si>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</si>
  <si>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</si>
  <si>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</si>
  <si>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</si>
  <si>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</si>
  <si>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</si>
  <si>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</si>
  <si>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</si>
  <si>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</si>
  <si>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</si>
  <si>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</si>
  <si>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</si>
  <si>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</si>
  <si>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</si>
  <si>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</si>
  <si>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</si>
  <si>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</si>
  <si>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</si>
  <si>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</si>
  <si>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</si>
  <si>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</si>
  <si>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</si>
  <si>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</si>
  <si>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</si>
  <si>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</si>
  <si>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</si>
  <si>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</si>
  <si>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</si>
  <si>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</si>
  <si>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</si>
  <si>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</si>
  <si>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</si>
  <si>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</si>
  <si>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</si>
  <si>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</si>
  <si>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</si>
  <si>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</si>
  <si>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</si>
  <si>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</si>
  <si>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</si>
  <si>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</si>
  <si>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</si>
  <si>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</si>
  <si>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</si>
  <si>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</si>
  <si>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</si>
  <si>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</si>
  <si>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</si>
  <si>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</si>
  <si>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</si>
  <si>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</si>
  <si>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</si>
  <si>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</si>
  <si>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</si>
  <si>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</si>
  <si>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</si>
  <si>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</si>
  <si>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</si>
  <si>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</si>
  <si>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</si>
  <si>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</si>
  <si>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</si>
  <si>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</si>
  <si>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</si>
  <si>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</si>
  <si>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</si>
  <si>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</si>
  <si>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</si>
  <si>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</si>
  <si>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</si>
  <si>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</si>
  <si>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</si>
  <si>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</si>
  <si>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</si>
  <si>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</si>
  <si>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</si>
  <si>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</si>
  <si>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</si>
  <si>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</si>
  <si>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</si>
  <si>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</si>
  <si>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</si>
  <si>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</si>
  <si>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</si>
  <si>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</si>
  <si>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</si>
  <si>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</si>
  <si>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</si>
  <si>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</si>
  <si>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</si>
  <si>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</si>
  <si>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</si>
  <si>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</si>
  <si>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</si>
  <si>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</si>
  <si>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</si>
  <si>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</si>
  <si>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</si>
  <si>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</si>
  <si>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</si>
  <si>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</si>
  <si>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</si>
  <si>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</si>
  <si>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</si>
  <si>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</si>
  <si>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</si>
  <si>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</si>
  <si>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</si>
  <si>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</si>
  <si>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</si>
  <si>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</si>
  <si>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</si>
  <si>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</si>
  <si>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</si>
  <si>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</si>
  <si>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</si>
  <si>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</si>
  <si>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</si>
  <si>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</si>
  <si>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</si>
  <si>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</si>
  <si>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</si>
  <si>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</si>
  <si>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</si>
  <si>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</si>
  <si>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</si>
  <si>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</si>
  <si>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</si>
  <si>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</si>
  <si>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</si>
  <si>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</si>
  <si>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</si>
  <si>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</si>
  <si>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</si>
  <si>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</si>
  <si>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</si>
  <si>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</si>
  <si>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</si>
  <si>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</si>
  <si>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</si>
  <si>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</si>
  <si>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</si>
  <si>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</si>
  <si>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</si>
  <si>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</si>
  <si>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</si>
  <si>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</si>
  <si>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</si>
  <si>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</si>
  <si>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</si>
  <si>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</si>
  <si>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</si>
  <si>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</si>
  <si>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</si>
  <si>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</si>
  <si>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</si>
  <si>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</si>
  <si>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</si>
  <si>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</si>
  <si>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</si>
  <si>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</si>
  <si>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</si>
  <si>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</si>
  <si>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</si>
  <si>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</si>
  <si>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</si>
  <si>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</si>
  <si>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</si>
  <si>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</si>
  <si>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</si>
  <si>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</si>
  <si>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</si>
  <si>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</si>
  <si>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</si>
  <si>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</si>
  <si>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</si>
  <si>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</si>
  <si>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</si>
  <si>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</si>
  <si>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</si>
  <si>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</si>
  <si>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</si>
  <si>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</si>
  <si>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</si>
  <si>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</si>
  <si>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</si>
  <si>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</si>
  <si>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</si>
  <si>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</si>
  <si>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</si>
  <si>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</si>
  <si>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</si>
  <si>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</si>
  <si>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</si>
  <si>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</si>
  <si>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</si>
  <si>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</si>
  <si>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</si>
  <si>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</si>
  <si>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</si>
  <si>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</si>
  <si>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</si>
  <si>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</si>
  <si>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</si>
  <si>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</si>
  <si>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</si>
  <si>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</si>
  <si>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</si>
  <si>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</si>
  <si>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</si>
  <si>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</si>
  <si>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</si>
  <si>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</si>
  <si>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</si>
  <si>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</si>
  <si>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</si>
  <si>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</si>
  <si>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</si>
  <si>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</si>
  <si>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</si>
  <si>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</si>
  <si>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</si>
  <si>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</si>
  <si>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</si>
  <si>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</si>
  <si>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</si>
  <si>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</si>
  <si>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</si>
  <si>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</si>
  <si>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</si>
  <si>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</si>
  <si>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</si>
  <si>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</si>
  <si>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</si>
  <si>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</si>
  <si>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</si>
  <si>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</si>
  <si>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</si>
  <si>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</si>
  <si>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</si>
  <si>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</si>
  <si>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</si>
  <si>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</si>
  <si>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</si>
  <si>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</si>
  <si>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</si>
  <si>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</si>
  <si>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</si>
  <si>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</si>
  <si>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</si>
  <si>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</si>
  <si>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</si>
  <si>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</si>
  <si>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</si>
  <si>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</si>
  <si>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</si>
  <si>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</si>
  <si>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</si>
  <si>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</si>
  <si>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</si>
  <si>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</si>
  <si>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</si>
  <si>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</si>
  <si>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</si>
  <si>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</si>
  <si>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</si>
  <si>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</si>
  <si>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</si>
  <si>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</si>
  <si>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</si>
  <si>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</si>
  <si>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</si>
  <si>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</si>
  <si>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</si>
  <si>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</si>
  <si>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</si>
  <si>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</si>
  <si>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</si>
  <si>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</si>
  <si>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</si>
  <si>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</si>
  <si>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</si>
  <si>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</si>
  <si>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</si>
  <si>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</si>
  <si>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</si>
  <si>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</si>
  <si>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</si>
  <si>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</si>
  <si>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</si>
  <si>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</si>
  <si>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</si>
  <si>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</si>
  <si>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</si>
  <si>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</si>
  <si>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</si>
  <si>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</si>
  <si>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</si>
  <si>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</si>
  <si>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</si>
  <si>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</si>
  <si>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</si>
  <si>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</si>
  <si>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</si>
  <si>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</si>
  <si>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</si>
  <si>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</si>
  <si>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</si>
  <si>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</si>
  <si>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</si>
  <si>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</si>
  <si>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</si>
  <si>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</si>
  <si>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</si>
  <si>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</si>
  <si>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</si>
  <si>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</si>
  <si>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</si>
  <si>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</si>
  <si>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</si>
  <si>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</si>
  <si>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</si>
  <si>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</si>
  <si>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</si>
  <si>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</si>
  <si>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</si>
  <si>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</si>
  <si>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</si>
  <si>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</si>
  <si>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</si>
  <si>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</si>
  <si>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</si>
  <si>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</si>
  <si>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</si>
  <si>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</si>
  <si>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</si>
  <si>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</si>
  <si>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</si>
  <si>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</si>
  <si>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</si>
  <si>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</si>
  <si>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</si>
  <si>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</si>
  <si>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</si>
  <si>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</si>
  <si>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</si>
  <si>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</si>
  <si>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</si>
  <si>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</si>
  <si>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</si>
  <si>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</si>
  <si>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</si>
  <si>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</si>
  <si>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</si>
  <si>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</si>
  <si>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</si>
  <si>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</si>
  <si>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</si>
  <si>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</si>
  <si>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</si>
  <si>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</si>
  <si>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</si>
  <si>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</si>
  <si>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</si>
  <si>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</si>
  <si>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</si>
  <si>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</si>
  <si>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</si>
  <si>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</si>
  <si>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</si>
  <si>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</si>
  <si>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</si>
  <si>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</si>
  <si>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</si>
  <si>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</si>
  <si>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</si>
  <si>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</si>
  <si>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</si>
  <si>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</si>
  <si>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</si>
  <si>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</si>
  <si>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</si>
  <si>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</si>
  <si>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</si>
  <si>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</si>
  <si>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</si>
  <si>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</si>
  <si>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</si>
  <si>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</si>
  <si>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</si>
  <si>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</si>
  <si>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</si>
  <si>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</si>
  <si>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</si>
  <si>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</si>
  <si>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</si>
  <si>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</si>
  <si>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</si>
  <si>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</si>
  <si>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</si>
  <si>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</si>
  <si>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</si>
  <si>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</si>
  <si>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</si>
  <si>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</si>
  <si>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</si>
  <si>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</si>
  <si>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</si>
  <si>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</si>
  <si>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</si>
  <si>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</si>
  <si>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</si>
  <si>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</si>
  <si>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</si>
  <si>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</si>
  <si>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</si>
  <si>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</si>
  <si>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</si>
  <si>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</si>
  <si>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</si>
  <si>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</si>
  <si>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</si>
  <si>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</si>
  <si>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</si>
  <si>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</si>
  <si>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</si>
  <si>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</si>
  <si>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</si>
  <si>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</si>
  <si>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</si>
  <si>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</si>
  <si>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</si>
  <si>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</si>
  <si>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</si>
  <si>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</si>
  <si>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</si>
  <si>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</si>
  <si>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</si>
  <si>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</si>
  <si>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</si>
  <si>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</si>
  <si>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</si>
  <si>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</si>
  <si>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</si>
  <si>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</si>
  <si>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</si>
  <si>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</si>
  <si>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</si>
  <si>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</si>
  <si>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</si>
  <si>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</si>
  <si>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</si>
  <si>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</si>
  <si>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</si>
  <si>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</si>
  <si>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</si>
  <si>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</si>
  <si>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</si>
  <si>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</si>
  <si>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</si>
  <si>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</si>
  <si>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</si>
  <si>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</si>
  <si>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</si>
  <si>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</si>
  <si>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</si>
  <si>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</si>
  <si>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</si>
  <si>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</si>
  <si>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</si>
  <si>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</si>
  <si>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</si>
  <si>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</si>
  <si>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</si>
  <si>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</si>
  <si>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</si>
  <si>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</si>
  <si>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</si>
  <si>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</si>
  <si>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</si>
  <si>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</si>
  <si>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</si>
  <si>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</si>
  <si>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</si>
  <si>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</si>
  <si>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</si>
  <si>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</si>
  <si>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</si>
  <si>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</si>
  <si>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</si>
  <si>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</si>
  <si>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</si>
  <si>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</si>
  <si>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</si>
  <si>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</si>
  <si>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</si>
  <si>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</si>
  <si>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</si>
  <si>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</si>
  <si>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</si>
  <si>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</si>
  <si>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</si>
  <si>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</si>
  <si>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</si>
  <si>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</si>
  <si>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</si>
  <si>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</si>
  <si>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</si>
  <si>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</si>
  <si>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</si>
  <si>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</si>
  <si>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</si>
  <si>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</si>
  <si>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</si>
  <si>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</si>
  <si>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</si>
  <si>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</si>
  <si>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</si>
  <si>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</si>
  <si>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</si>
  <si>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</si>
  <si>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</si>
  <si>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</si>
  <si>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</si>
  <si>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</si>
  <si>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</si>
  <si>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</si>
  <si>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</si>
  <si>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</si>
  <si>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</si>
  <si>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</si>
  <si>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</si>
  <si>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</si>
  <si>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</si>
  <si>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</si>
  <si>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</si>
  <si>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</si>
  <si>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</si>
  <si>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</si>
  <si>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</si>
  <si>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</si>
  <si>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</si>
  <si>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</si>
  <si>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</si>
  <si>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</si>
  <si>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</si>
  <si>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</si>
  <si>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</si>
  <si>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</si>
  <si>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</si>
  <si>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</si>
  <si>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</si>
  <si>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</si>
  <si>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</si>
  <si>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</si>
  <si>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</si>
  <si>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</si>
  <si>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</si>
  <si>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</si>
  <si>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</si>
  <si>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</si>
  <si>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</si>
  <si>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</si>
  <si>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</si>
  <si>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</si>
  <si>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</si>
  <si>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</si>
  <si>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</si>
  <si>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</si>
  <si>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</si>
  <si>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</si>
  <si>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</si>
  <si>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</si>
  <si>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</si>
  <si>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</si>
  <si>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</si>
  <si>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</si>
  <si>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</si>
  <si>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</si>
  <si>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</si>
  <si>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</si>
  <si>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</si>
  <si>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</si>
  <si>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</si>
  <si>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</si>
  <si>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</si>
  <si>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</si>
  <si>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</si>
  <si>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</si>
  <si>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</si>
  <si>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</si>
  <si>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</si>
  <si>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</si>
  <si>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</si>
  <si>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</si>
  <si>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</si>
  <si>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</si>
  <si>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</si>
  <si>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</si>
  <si>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</si>
  <si>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</si>
  <si>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</si>
  <si>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</si>
  <si>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</si>
  <si>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</si>
  <si>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</si>
  <si>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</si>
  <si>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</si>
  <si>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</si>
  <si>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</si>
  <si>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</si>
  <si>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</si>
  <si>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</si>
  <si>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</si>
  <si>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</si>
  <si>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</si>
  <si>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</si>
  <si>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</si>
  <si>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</si>
  <si>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</si>
  <si>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</si>
  <si>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</si>
  <si>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</si>
  <si>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</si>
  <si>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</si>
  <si>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</si>
  <si>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</si>
  <si>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</si>
  <si>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</si>
  <si>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</si>
  <si>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</si>
  <si>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</si>
  <si>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</si>
  <si>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</si>
  <si>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</si>
  <si>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</si>
  <si>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</si>
  <si>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</si>
  <si>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</si>
  <si>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</si>
  <si>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</si>
  <si>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</si>
  <si>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</si>
  <si>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</si>
  <si>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</si>
  <si>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</si>
  <si>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</si>
  <si>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</si>
  <si>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</si>
  <si>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</si>
  <si>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</si>
  <si>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</si>
  <si>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</si>
  <si>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</si>
  <si>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</si>
  <si>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</si>
  <si>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</si>
  <si>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</si>
  <si>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</si>
  <si>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</si>
  <si>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</si>
  <si>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</si>
  <si>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</si>
  <si>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</si>
  <si>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</si>
  <si>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</si>
  <si>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</si>
  <si>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</si>
  <si>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</si>
  <si>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</si>
  <si>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</si>
  <si>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</si>
  <si>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</si>
  <si>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</si>
  <si>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</si>
  <si>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</si>
  <si>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</si>
  <si>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</si>
  <si>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</si>
  <si>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</si>
  <si>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</si>
  <si>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</si>
  <si>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</si>
  <si>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</si>
  <si>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</si>
  <si>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</si>
  <si>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</si>
  <si>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</si>
  <si>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</si>
  <si>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</si>
  <si>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</si>
  <si>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</si>
  <si>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</si>
  <si>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</si>
  <si>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</si>
  <si>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</si>
  <si>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</si>
  <si>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</si>
  <si>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</si>
  <si>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</si>
  <si>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</si>
  <si>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</si>
  <si>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</si>
  <si>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</si>
  <si>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</si>
  <si>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</si>
  <si>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</si>
  <si>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</si>
  <si>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</si>
  <si>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</si>
  <si>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</si>
  <si>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</si>
  <si>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</si>
  <si>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</si>
  <si>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</si>
  <si>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</si>
  <si>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</si>
  <si>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</si>
  <si>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</si>
  <si>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</si>
  <si>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</si>
  <si>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</si>
  <si>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</si>
  <si>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</si>
  <si>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</si>
  <si>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</si>
  <si>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</si>
  <si>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</si>
  <si>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</si>
  <si>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</si>
  <si>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</si>
  <si>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</si>
  <si>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</si>
  <si>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</si>
  <si>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</si>
  <si>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</si>
  <si>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</si>
  <si>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</si>
  <si>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</si>
  <si>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</si>
  <si>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</si>
  <si>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</si>
  <si>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</si>
  <si>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</si>
  <si>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</si>
  <si>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</si>
  <si>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</si>
  <si>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</si>
  <si>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</si>
  <si>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</si>
  <si>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</si>
  <si>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</si>
  <si>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</si>
  <si>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</si>
  <si>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</si>
  <si>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</si>
  <si>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</si>
  <si>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</si>
  <si>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</si>
  <si>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</si>
  <si>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</si>
  <si>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</si>
  <si>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</si>
  <si>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</si>
  <si>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</si>
  <si>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</si>
  <si>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</si>
  <si>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</si>
  <si>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</si>
  <si>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</si>
  <si>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</si>
  <si>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</si>
  <si>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</si>
  <si>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</si>
  <si>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</si>
  <si>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</si>
  <si>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</si>
  <si>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</si>
  <si>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</si>
  <si>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</si>
  <si>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</si>
  <si>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</si>
  <si>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</si>
  <si>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</si>
  <si>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</si>
  <si>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</si>
  <si>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</si>
  <si>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</si>
  <si>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</si>
  <si>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</si>
  <si>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</si>
  <si>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</si>
  <si>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</si>
  <si>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</si>
  <si>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</si>
  <si>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</si>
  <si>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</si>
  <si>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</si>
  <si>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</si>
  <si>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</si>
  <si>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</si>
  <si>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</si>
  <si>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</si>
  <si>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</si>
  <si>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</si>
  <si>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</si>
  <si>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</si>
  <si>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</si>
  <si>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</si>
  <si>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</si>
  <si>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</si>
  <si>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</si>
  <si>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</si>
  <si>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</si>
  <si>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</si>
  <si>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</si>
  <si>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</si>
  <si>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</si>
  <si>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</si>
  <si>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</si>
  <si>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</si>
  <si>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</si>
  <si>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</si>
  <si>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</si>
  <si>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</si>
  <si>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</si>
  <si>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</si>
  <si>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</si>
  <si>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</si>
  <si>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</si>
  <si>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</si>
  <si>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</si>
  <si>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</si>
  <si>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</si>
  <si>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</si>
  <si>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</si>
  <si>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</si>
  <si>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</si>
  <si>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</si>
  <si>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</si>
  <si>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</si>
  <si>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</si>
  <si>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</si>
  <si>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</si>
  <si>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</si>
  <si>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</si>
  <si>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</si>
  <si>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</si>
  <si>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</si>
  <si>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</si>
  <si>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</si>
  <si>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</si>
  <si>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</si>
  <si>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</si>
  <si>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</si>
  <si>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</si>
  <si>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</si>
  <si>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</si>
  <si>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</si>
  <si>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</si>
  <si>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</si>
  <si>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</si>
  <si>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</si>
  <si>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</si>
  <si>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</si>
  <si>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</si>
  <si>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</si>
  <si>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</si>
  <si>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</si>
  <si>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</si>
  <si>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</si>
  <si>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</si>
  <si>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</si>
  <si>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</si>
  <si>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</si>
  <si>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</si>
  <si>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</si>
  <si>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</si>
  <si>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</si>
  <si>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</si>
  <si>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</si>
  <si>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</si>
  <si>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</si>
  <si>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</si>
  <si>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</si>
  <si>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</si>
  <si>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</si>
  <si>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</si>
  <si>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</si>
  <si>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</si>
  <si>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</si>
  <si>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</si>
  <si>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</si>
  <si>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</si>
  <si>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</si>
  <si>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</si>
  <si>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</si>
  <si>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</si>
  <si>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</si>
  <si>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</si>
  <si>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</si>
  <si>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</si>
  <si>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</si>
  <si>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</si>
  <si>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</si>
  <si>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</si>
  <si>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</si>
  <si>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</si>
  <si>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</si>
  <si>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</si>
  <si>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</si>
  <si>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</si>
  <si>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</si>
  <si>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</si>
  <si>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</si>
  <si>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</si>
  <si>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</si>
  <si>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</si>
  <si>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</si>
  <si>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</si>
  <si>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</si>
  <si>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</si>
  <si>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</si>
  <si>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</si>
  <si>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</si>
  <si>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</si>
  <si>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</si>
  <si>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</si>
  <si>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</si>
  <si>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</si>
  <si>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</si>
  <si>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</si>
  <si>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</si>
  <si>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</si>
  <si>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</si>
  <si>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</si>
  <si>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</si>
  <si>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</si>
  <si>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</si>
  <si>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</si>
  <si>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</si>
  <si>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</si>
  <si>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</si>
  <si>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</si>
  <si>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</si>
  <si>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</si>
  <si>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</si>
  <si>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</si>
  <si>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</si>
  <si>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</si>
  <si>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</si>
  <si>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</si>
  <si>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</si>
  <si>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</si>
  <si>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</si>
  <si>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</si>
  <si>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</si>
  <si>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</si>
  <si>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</si>
  <si>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</si>
  <si>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</si>
  <si>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</si>
  <si>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</si>
  <si>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</si>
  <si>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</si>
  <si>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</si>
  <si>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</si>
  <si>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</si>
  <si>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</si>
  <si>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</si>
  <si>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</si>
  <si>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</si>
  <si>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</si>
  <si>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</si>
  <si>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</si>
  <si>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</si>
  <si>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</si>
  <si>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</si>
  <si>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</si>
  <si>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</si>
  <si>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</si>
  <si>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</si>
  <si>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</si>
  <si>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</si>
  <si>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</si>
  <si>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</si>
  <si>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</si>
  <si>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</si>
  <si>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</si>
  <si>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</si>
  <si>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</si>
  <si>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</si>
  <si>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</si>
  <si>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</si>
  <si>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</si>
  <si>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</si>
  <si>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</si>
  <si>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</si>
  <si>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</si>
  <si>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</si>
  <si>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</si>
  <si>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</si>
  <si>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</si>
  <si>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</si>
  <si>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</si>
  <si>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</si>
  <si>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</si>
  <si>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</si>
  <si>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</si>
  <si>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</si>
  <si>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</si>
  <si>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</si>
  <si>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</si>
  <si>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</si>
  <si>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</si>
  <si>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</si>
  <si>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</si>
  <si>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</si>
  <si>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</si>
  <si>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</si>
  <si>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</si>
  <si>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</si>
  <si>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</si>
  <si>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</si>
  <si>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</si>
  <si>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</si>
  <si>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</si>
  <si>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</si>
  <si>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</si>
  <si>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</si>
  <si>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</si>
  <si>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</si>
  <si>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</si>
  <si>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</si>
  <si>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</si>
  <si>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</si>
  <si>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</si>
  <si>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</si>
  <si>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</si>
  <si>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</si>
  <si>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</si>
  <si>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</si>
  <si>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</si>
  <si>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</si>
  <si>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</si>
  <si>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</si>
  <si>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</si>
  <si>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</si>
  <si>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</si>
  <si>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</si>
  <si>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</si>
  <si>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</si>
  <si>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</si>
  <si>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</si>
  <si>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</si>
  <si>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</si>
  <si>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</si>
  <si>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</si>
  <si>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</si>
  <si>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</si>
  <si>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</si>
  <si>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</si>
  <si>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</si>
  <si>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</si>
  <si>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</si>
  <si>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</si>
  <si>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</si>
  <si>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</si>
  <si>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</si>
  <si>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</si>
  <si>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</si>
  <si>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</si>
  <si>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</si>
  <si>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</si>
  <si>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</si>
  <si>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</si>
  <si>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</si>
  <si>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</si>
  <si>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</si>
  <si>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</si>
  <si>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</si>
  <si>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</si>
  <si>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</si>
  <si>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</si>
  <si>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</si>
  <si>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</si>
  <si>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</si>
  <si>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</si>
  <si>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</si>
  <si>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</si>
  <si>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</si>
  <si>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</si>
  <si>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</si>
  <si>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</si>
  <si>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</si>
  <si>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</si>
  <si>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</si>
  <si>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</si>
  <si>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</si>
  <si>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</si>
  <si>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</si>
  <si>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</si>
  <si>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</si>
  <si>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</si>
  <si>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</si>
  <si>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</si>
  <si>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</si>
  <si>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</si>
  <si>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</si>
  <si>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</si>
  <si>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</si>
  <si>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</si>
  <si>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</si>
  <si>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</si>
  <si>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</si>
  <si>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</si>
  <si>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</si>
  <si>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</si>
  <si>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</si>
  <si>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</si>
  <si>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</si>
  <si>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</si>
  <si>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</si>
  <si>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</si>
  <si>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</si>
  <si>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</si>
  <si>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</si>
  <si>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</si>
  <si>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</si>
  <si>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</si>
  <si>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</si>
  <si>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</si>
  <si>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</si>
  <si>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</si>
  <si>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</si>
  <si>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</si>
  <si>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</si>
  <si>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</si>
  <si>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</si>
  <si>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</si>
  <si>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</si>
  <si>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</si>
  <si>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</si>
  <si>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</si>
  <si>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</si>
  <si>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</si>
  <si>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</si>
  <si>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</si>
  <si>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</si>
  <si>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</si>
  <si>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</si>
  <si>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</si>
  <si>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</si>
  <si>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 xml:space="preserve">SIN EFECTIVO 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</si>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</sst>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7"/>
      <tableStyleElement type="headerRow" dxfId="366"/>
      <tableStyleElement type="totalRow" dxfId="365"/>
      <tableStyleElement type="firstColumn" dxfId="364"/>
      <tableStyleElement type="lastColumn" dxfId="363"/>
      <tableStyleElement type="firstRowStripe" dxfId="362"/>
      <tableStyleElement type="firstColumnStripe" dxfId="3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4" priority="99379"/>
  </conditionalFormatting>
  <conditionalFormatting sqref="E3">
    <cfRule type="duplicateValues" dxfId="103" priority="121742"/>
  </conditionalFormatting>
  <conditionalFormatting sqref="E3">
    <cfRule type="duplicateValues" dxfId="102" priority="121743"/>
    <cfRule type="duplicateValues" dxfId="101" priority="121744"/>
  </conditionalFormatting>
  <conditionalFormatting sqref="E3">
    <cfRule type="duplicateValues" dxfId="100" priority="121745"/>
    <cfRule type="duplicateValues" dxfId="99" priority="121746"/>
    <cfRule type="duplicateValues" dxfId="98" priority="121747"/>
    <cfRule type="duplicateValues" dxfId="97" priority="121748"/>
  </conditionalFormatting>
  <conditionalFormatting sqref="B3">
    <cfRule type="duplicateValues" dxfId="96" priority="121749"/>
  </conditionalFormatting>
  <conditionalFormatting sqref="E4">
    <cfRule type="duplicateValues" dxfId="95" priority="104"/>
  </conditionalFormatting>
  <conditionalFormatting sqref="E4">
    <cfRule type="duplicateValues" dxfId="94" priority="101"/>
    <cfRule type="duplicateValues" dxfId="93" priority="102"/>
    <cfRule type="duplicateValues" dxfId="92" priority="103"/>
  </conditionalFormatting>
  <conditionalFormatting sqref="E4">
    <cfRule type="duplicateValues" dxfId="91" priority="100"/>
  </conditionalFormatting>
  <conditionalFormatting sqref="E4">
    <cfRule type="duplicateValues" dxfId="90" priority="97"/>
    <cfRule type="duplicateValues" dxfId="89" priority="98"/>
    <cfRule type="duplicateValues" dxfId="88" priority="99"/>
  </conditionalFormatting>
  <conditionalFormatting sqref="B4">
    <cfRule type="duplicateValues" dxfId="87" priority="96"/>
  </conditionalFormatting>
  <conditionalFormatting sqref="E4">
    <cfRule type="duplicateValues" dxfId="86" priority="95"/>
  </conditionalFormatting>
  <conditionalFormatting sqref="E5">
    <cfRule type="duplicateValues" dxfId="85" priority="94"/>
  </conditionalFormatting>
  <conditionalFormatting sqref="E5">
    <cfRule type="duplicateValues" dxfId="84" priority="91"/>
    <cfRule type="duplicateValues" dxfId="83" priority="92"/>
    <cfRule type="duplicateValues" dxfId="82" priority="93"/>
  </conditionalFormatting>
  <conditionalFormatting sqref="E5">
    <cfRule type="duplicateValues" dxfId="81" priority="90"/>
  </conditionalFormatting>
  <conditionalFormatting sqref="E5">
    <cfRule type="duplicateValues" dxfId="80" priority="87"/>
    <cfRule type="duplicateValues" dxfId="79" priority="88"/>
    <cfRule type="duplicateValues" dxfId="78" priority="89"/>
  </conditionalFormatting>
  <conditionalFormatting sqref="B5">
    <cfRule type="duplicateValues" dxfId="77" priority="86"/>
  </conditionalFormatting>
  <conditionalFormatting sqref="E5">
    <cfRule type="duplicateValues" dxfId="76" priority="85"/>
  </conditionalFormatting>
  <conditionalFormatting sqref="B6">
    <cfRule type="duplicateValues" dxfId="75" priority="69"/>
  </conditionalFormatting>
  <conditionalFormatting sqref="E6">
    <cfRule type="duplicateValues" dxfId="74" priority="68"/>
  </conditionalFormatting>
  <conditionalFormatting sqref="E6">
    <cfRule type="duplicateValues" dxfId="73" priority="65"/>
    <cfRule type="duplicateValues" dxfId="72" priority="66"/>
    <cfRule type="duplicateValues" dxfId="71" priority="67"/>
  </conditionalFormatting>
  <conditionalFormatting sqref="E6">
    <cfRule type="duplicateValues" dxfId="70" priority="64"/>
  </conditionalFormatting>
  <conditionalFormatting sqref="E6">
    <cfRule type="duplicateValues" dxfId="69" priority="61"/>
    <cfRule type="duplicateValues" dxfId="68" priority="62"/>
    <cfRule type="duplicateValues" dxfId="67" priority="63"/>
  </conditionalFormatting>
  <conditionalFormatting sqref="E6">
    <cfRule type="duplicateValues" dxfId="66" priority="60"/>
  </conditionalFormatting>
  <conditionalFormatting sqref="E9">
    <cfRule type="duplicateValues" dxfId="65" priority="43"/>
    <cfRule type="duplicateValues" dxfId="64" priority="44"/>
  </conditionalFormatting>
  <conditionalFormatting sqref="E9">
    <cfRule type="duplicateValues" dxfId="63" priority="42"/>
  </conditionalFormatting>
  <conditionalFormatting sqref="B9">
    <cfRule type="duplicateValues" dxfId="62" priority="41"/>
  </conditionalFormatting>
  <conditionalFormatting sqref="B9">
    <cfRule type="duplicateValues" dxfId="61" priority="40"/>
  </conditionalFormatting>
  <conditionalFormatting sqref="B9">
    <cfRule type="duplicateValues" dxfId="60" priority="38"/>
    <cfRule type="duplicateValues" dxfId="59" priority="39"/>
  </conditionalFormatting>
  <conditionalFormatting sqref="B9">
    <cfRule type="duplicateValues" dxfId="58" priority="37"/>
  </conditionalFormatting>
  <conditionalFormatting sqref="E9">
    <cfRule type="duplicateValues" dxfId="57" priority="36"/>
  </conditionalFormatting>
  <conditionalFormatting sqref="E9">
    <cfRule type="duplicateValues" dxfId="56" priority="34"/>
    <cfRule type="duplicateValues" dxfId="55" priority="35"/>
  </conditionalFormatting>
  <conditionalFormatting sqref="E9">
    <cfRule type="duplicateValues" dxfId="54" priority="33"/>
  </conditionalFormatting>
  <conditionalFormatting sqref="B9">
    <cfRule type="duplicateValues" dxfId="53" priority="32"/>
  </conditionalFormatting>
  <conditionalFormatting sqref="B9">
    <cfRule type="duplicateValues" dxfId="52" priority="31"/>
  </conditionalFormatting>
  <conditionalFormatting sqref="B9">
    <cfRule type="duplicateValues" dxfId="51" priority="30"/>
  </conditionalFormatting>
  <conditionalFormatting sqref="B9">
    <cfRule type="duplicateValues" dxfId="50" priority="28"/>
    <cfRule type="duplicateValues" dxfId="49" priority="29"/>
  </conditionalFormatting>
  <conditionalFormatting sqref="B9">
    <cfRule type="duplicateValues" dxfId="48" priority="27"/>
  </conditionalFormatting>
  <conditionalFormatting sqref="B9">
    <cfRule type="duplicateValues" dxfId="47" priority="25"/>
    <cfRule type="duplicateValues" dxfId="46" priority="26"/>
  </conditionalFormatting>
  <conditionalFormatting sqref="E9">
    <cfRule type="duplicateValues" dxfId="45" priority="24"/>
  </conditionalFormatting>
  <conditionalFormatting sqref="E9">
    <cfRule type="duplicateValues" dxfId="44" priority="23"/>
  </conditionalFormatting>
  <conditionalFormatting sqref="B9">
    <cfRule type="duplicateValues" dxfId="43" priority="22"/>
  </conditionalFormatting>
  <conditionalFormatting sqref="E9">
    <cfRule type="duplicateValues" dxfId="42" priority="21"/>
  </conditionalFormatting>
  <conditionalFormatting sqref="E9">
    <cfRule type="duplicateValues" dxfId="41" priority="19"/>
    <cfRule type="duplicateValues" dxfId="40" priority="20"/>
  </conditionalFormatting>
  <conditionalFormatting sqref="B9">
    <cfRule type="duplicateValues" dxfId="39" priority="18"/>
  </conditionalFormatting>
  <conditionalFormatting sqref="E9">
    <cfRule type="duplicateValues" dxfId="38" priority="17"/>
  </conditionalFormatting>
  <conditionalFormatting sqref="E9">
    <cfRule type="duplicateValues" dxfId="37" priority="16"/>
  </conditionalFormatting>
  <conditionalFormatting sqref="E9">
    <cfRule type="duplicateValues" dxfId="36" priority="15"/>
  </conditionalFormatting>
  <conditionalFormatting sqref="B9">
    <cfRule type="duplicateValues" dxfId="35" priority="14"/>
  </conditionalFormatting>
  <conditionalFormatting sqref="E7:E8">
    <cfRule type="duplicateValues" dxfId="34" priority="129592"/>
  </conditionalFormatting>
  <conditionalFormatting sqref="B7:B8">
    <cfRule type="duplicateValues" dxfId="33" priority="129594"/>
  </conditionalFormatting>
  <conditionalFormatting sqref="B7:B8">
    <cfRule type="duplicateValues" dxfId="32" priority="129596"/>
    <cfRule type="duplicateValues" dxfId="31" priority="129597"/>
    <cfRule type="duplicateValues" dxfId="30" priority="129598"/>
  </conditionalFormatting>
  <conditionalFormatting sqref="E7:E8">
    <cfRule type="duplicateValues" dxfId="29" priority="129602"/>
    <cfRule type="duplicateValues" dxfId="28" priority="129603"/>
  </conditionalFormatting>
  <conditionalFormatting sqref="E7:E8">
    <cfRule type="duplicateValues" dxfId="27" priority="129606"/>
    <cfRule type="duplicateValues" dxfId="26" priority="129607"/>
    <cfRule type="duplicateValues" dxfId="25" priority="129608"/>
  </conditionalFormatting>
  <conditionalFormatting sqref="E7:E8">
    <cfRule type="duplicateValues" dxfId="24" priority="129612"/>
    <cfRule type="duplicateValues" dxfId="23" priority="129613"/>
    <cfRule type="duplicateValues" dxfId="22" priority="129614"/>
    <cfRule type="duplicateValues" dxfId="21" priority="129615"/>
  </conditionalFormatting>
  <conditionalFormatting sqref="E10">
    <cfRule type="duplicateValues" dxfId="20" priority="13"/>
  </conditionalFormatting>
  <conditionalFormatting sqref="E10">
    <cfRule type="duplicateValues" dxfId="19" priority="11"/>
    <cfRule type="duplicateValues" dxfId="18" priority="12"/>
  </conditionalFormatting>
  <conditionalFormatting sqref="E10">
    <cfRule type="duplicateValues" dxfId="17" priority="8"/>
    <cfRule type="duplicateValues" dxfId="16" priority="9"/>
    <cfRule type="duplicateValues" dxfId="15" priority="10"/>
  </conditionalFormatting>
  <conditionalFormatting sqref="E10"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0">
    <cfRule type="duplicateValues" dxfId="10" priority="3"/>
  </conditionalFormatting>
  <conditionalFormatting sqref="B10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9487"/>
  <sheetViews>
    <sheetView zoomScale="70" zoomScaleNormal="70" workbookViewId="0">
      <pane ySplit="4" topLeftCell="A33" activePane="bottomLeft" state="frozen"/>
      <selection pane="bottomLeft" activeCell="L40" sqref="L40:L46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0" t="s">
        <v>2150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2604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5" customFormat="1" ht="18" x14ac:dyDescent="0.25">
      <c r="A5" s="160" t="str">
        <f>VLOOKUP(E5,'LISTADO ATM'!$A$2:$C$902,3,0)</f>
        <v>DISTRITO NACIONAL</v>
      </c>
      <c r="B5" s="117">
        <v>3335967534</v>
      </c>
      <c r="C5" s="99">
        <v>44403.668344907404</v>
      </c>
      <c r="D5" s="99" t="s">
        <v>2177</v>
      </c>
      <c r="E5" s="141">
        <v>34</v>
      </c>
      <c r="F5" s="160" t="str">
        <f>VLOOKUP(E5,VIP!$A$2:$O14663,2,0)</f>
        <v>DRBR034</v>
      </c>
      <c r="G5" s="160" t="str">
        <f>VLOOKUP(E5,'LISTADO ATM'!$A$2:$B$901,2,0)</f>
        <v xml:space="preserve">ATM Plaza de la Salud </v>
      </c>
      <c r="H5" s="160" t="str">
        <f>VLOOKUP(E5,VIP!$A$2:$O19624,7,FALSE)</f>
        <v>Si</v>
      </c>
      <c r="I5" s="160" t="str">
        <f>VLOOKUP(E5,VIP!$A$2:$O11589,8,FALSE)</f>
        <v>Si</v>
      </c>
      <c r="J5" s="160" t="str">
        <f>VLOOKUP(E5,VIP!$A$2:$O11539,8,FALSE)</f>
        <v>Si</v>
      </c>
      <c r="K5" s="160" t="str">
        <f>VLOOKUP(E5,VIP!$A$2:$O15113,6,0)</f>
        <v>NO</v>
      </c>
      <c r="L5" s="146" t="s">
        <v>2216</v>
      </c>
      <c r="M5" s="98" t="s">
        <v>2442</v>
      </c>
      <c r="N5" s="98" t="s">
        <v>2449</v>
      </c>
      <c r="O5" s="160" t="s">
        <v>2451</v>
      </c>
      <c r="P5" s="163"/>
      <c r="Q5" s="98" t="s">
        <v>2216</v>
      </c>
    </row>
    <row r="6" spans="1:17" s="125" customFormat="1" ht="18" x14ac:dyDescent="0.25">
      <c r="A6" s="160" t="str">
        <f>VLOOKUP(E6,'LISTADO ATM'!$A$2:$C$902,3,0)</f>
        <v>DISTRITO NACIONAL</v>
      </c>
      <c r="B6" s="117">
        <v>3335970840</v>
      </c>
      <c r="C6" s="99">
        <v>44406.349664351852</v>
      </c>
      <c r="D6" s="99" t="s">
        <v>2177</v>
      </c>
      <c r="E6" s="141">
        <v>232</v>
      </c>
      <c r="F6" s="160" t="str">
        <f>VLOOKUP(E6,VIP!$A$2:$O14759,2,0)</f>
        <v>DRBR232</v>
      </c>
      <c r="G6" s="160" t="str">
        <f>VLOOKUP(E6,'LISTADO ATM'!$A$2:$B$901,2,0)</f>
        <v xml:space="preserve">ATM S/M Nacional Charles de Gaulle </v>
      </c>
      <c r="H6" s="160" t="str">
        <f>VLOOKUP(E6,VIP!$A$2:$O19720,7,FALSE)</f>
        <v>Si</v>
      </c>
      <c r="I6" s="160" t="str">
        <f>VLOOKUP(E6,VIP!$A$2:$O11685,8,FALSE)</f>
        <v>Si</v>
      </c>
      <c r="J6" s="160" t="str">
        <f>VLOOKUP(E6,VIP!$A$2:$O11635,8,FALSE)</f>
        <v>Si</v>
      </c>
      <c r="K6" s="160" t="str">
        <f>VLOOKUP(E6,VIP!$A$2:$O15209,6,0)</f>
        <v>SI</v>
      </c>
      <c r="L6" s="146" t="s">
        <v>2216</v>
      </c>
      <c r="M6" s="98" t="s">
        <v>2442</v>
      </c>
      <c r="N6" s="98" t="s">
        <v>2449</v>
      </c>
      <c r="O6" s="160" t="s">
        <v>2451</v>
      </c>
      <c r="P6" s="163"/>
      <c r="Q6" s="98" t="s">
        <v>2216</v>
      </c>
    </row>
    <row r="7" spans="1:17" s="125" customFormat="1" ht="18" x14ac:dyDescent="0.25">
      <c r="A7" s="160" t="str">
        <f>VLOOKUP(E7,'LISTADO ATM'!$A$2:$C$902,3,0)</f>
        <v>DISTRITO NACIONAL</v>
      </c>
      <c r="B7" s="117">
        <v>3335971601</v>
      </c>
      <c r="C7" s="99">
        <v>44406.639201388891</v>
      </c>
      <c r="D7" s="99" t="s">
        <v>2177</v>
      </c>
      <c r="E7" s="141">
        <v>96</v>
      </c>
      <c r="F7" s="160" t="str">
        <f>VLOOKUP(E7,VIP!$A$2:$O14773,2,0)</f>
        <v>DRBR096</v>
      </c>
      <c r="G7" s="160" t="str">
        <f>VLOOKUP(E7,'LISTADO ATM'!$A$2:$B$901,2,0)</f>
        <v>ATM S/M Caribe Av. Charles de Gaulle</v>
      </c>
      <c r="H7" s="160" t="str">
        <f>VLOOKUP(E7,VIP!$A$2:$O19734,7,FALSE)</f>
        <v>Si</v>
      </c>
      <c r="I7" s="160" t="str">
        <f>VLOOKUP(E7,VIP!$A$2:$O11699,8,FALSE)</f>
        <v>No</v>
      </c>
      <c r="J7" s="160" t="str">
        <f>VLOOKUP(E7,VIP!$A$2:$O11649,8,FALSE)</f>
        <v>No</v>
      </c>
      <c r="K7" s="160" t="str">
        <f>VLOOKUP(E7,VIP!$A$2:$O15223,6,0)</f>
        <v>NO</v>
      </c>
      <c r="L7" s="146" t="s">
        <v>2216</v>
      </c>
      <c r="M7" s="98" t="s">
        <v>2442</v>
      </c>
      <c r="N7" s="98" t="s">
        <v>2449</v>
      </c>
      <c r="O7" s="160" t="s">
        <v>2451</v>
      </c>
      <c r="P7" s="160"/>
      <c r="Q7" s="98" t="s">
        <v>2216</v>
      </c>
    </row>
    <row r="8" spans="1:17" s="125" customFormat="1" ht="18" x14ac:dyDescent="0.25">
      <c r="A8" s="160" t="str">
        <f>VLOOKUP(E8,'LISTADO ATM'!$A$2:$C$902,3,0)</f>
        <v>DISTRITO NACIONAL</v>
      </c>
      <c r="B8" s="117">
        <v>3335971853</v>
      </c>
      <c r="C8" s="99">
        <v>44406.832719907405</v>
      </c>
      <c r="D8" s="99" t="s">
        <v>2177</v>
      </c>
      <c r="E8" s="141">
        <v>671</v>
      </c>
      <c r="F8" s="160" t="str">
        <f>VLOOKUP(E8,VIP!$A$2:$O14782,2,0)</f>
        <v>DRBR671</v>
      </c>
      <c r="G8" s="160" t="str">
        <f>VLOOKUP(E8,'LISTADO ATM'!$A$2:$B$901,2,0)</f>
        <v>ATM Ayuntamiento Sto. Dgo. Norte</v>
      </c>
      <c r="H8" s="160" t="str">
        <f>VLOOKUP(E8,VIP!$A$2:$O19743,7,FALSE)</f>
        <v>Si</v>
      </c>
      <c r="I8" s="160" t="str">
        <f>VLOOKUP(E8,VIP!$A$2:$O11708,8,FALSE)</f>
        <v>Si</v>
      </c>
      <c r="J8" s="160" t="str">
        <f>VLOOKUP(E8,VIP!$A$2:$O11658,8,FALSE)</f>
        <v>Si</v>
      </c>
      <c r="K8" s="160" t="str">
        <f>VLOOKUP(E8,VIP!$A$2:$O15232,6,0)</f>
        <v>NO</v>
      </c>
      <c r="L8" s="146" t="s">
        <v>2216</v>
      </c>
      <c r="M8" s="98" t="s">
        <v>2442</v>
      </c>
      <c r="N8" s="98" t="s">
        <v>2449</v>
      </c>
      <c r="O8" s="160" t="s">
        <v>2451</v>
      </c>
      <c r="P8" s="161"/>
      <c r="Q8" s="98" t="s">
        <v>2216</v>
      </c>
    </row>
    <row r="9" spans="1:17" s="125" customFormat="1" ht="18" x14ac:dyDescent="0.25">
      <c r="A9" s="160" t="str">
        <f>VLOOKUP(E9,'LISTADO ATM'!$A$2:$C$902,3,0)</f>
        <v>SUR</v>
      </c>
      <c r="B9" s="117">
        <v>3335972421</v>
      </c>
      <c r="C9" s="99">
        <v>44407.488206018519</v>
      </c>
      <c r="D9" s="99" t="s">
        <v>2177</v>
      </c>
      <c r="E9" s="141">
        <v>783</v>
      </c>
      <c r="F9" s="160" t="str">
        <f>VLOOKUP(E9,VIP!$A$2:$O14816,2,0)</f>
        <v>DRBR303</v>
      </c>
      <c r="G9" s="160" t="str">
        <f>VLOOKUP(E9,'LISTADO ATM'!$A$2:$B$901,2,0)</f>
        <v xml:space="preserve">ATM Autobanco Alfa y Omega (Barahona) </v>
      </c>
      <c r="H9" s="160" t="str">
        <f>VLOOKUP(E9,VIP!$A$2:$O19777,7,FALSE)</f>
        <v>Si</v>
      </c>
      <c r="I9" s="160" t="str">
        <f>VLOOKUP(E9,VIP!$A$2:$O11742,8,FALSE)</f>
        <v>Si</v>
      </c>
      <c r="J9" s="160" t="str">
        <f>VLOOKUP(E9,VIP!$A$2:$O11692,8,FALSE)</f>
        <v>Si</v>
      </c>
      <c r="K9" s="160" t="str">
        <f>VLOOKUP(E9,VIP!$A$2:$O15266,6,0)</f>
        <v>NO</v>
      </c>
      <c r="L9" s="146" t="s">
        <v>2216</v>
      </c>
      <c r="M9" s="98" t="s">
        <v>2442</v>
      </c>
      <c r="N9" s="98" t="s">
        <v>2449</v>
      </c>
      <c r="O9" s="160" t="s">
        <v>2451</v>
      </c>
      <c r="P9" s="160"/>
      <c r="Q9" s="98" t="s">
        <v>2216</v>
      </c>
    </row>
    <row r="10" spans="1:17" s="125" customFormat="1" ht="18" x14ac:dyDescent="0.25">
      <c r="A10" s="160" t="str">
        <f>VLOOKUP(E10,'LISTADO ATM'!$A$2:$C$902,3,0)</f>
        <v>DISTRITO NACIONAL</v>
      </c>
      <c r="B10" s="117">
        <v>3335972435</v>
      </c>
      <c r="C10" s="99">
        <v>44407.493668981479</v>
      </c>
      <c r="D10" s="99" t="s">
        <v>2177</v>
      </c>
      <c r="E10" s="141">
        <v>453</v>
      </c>
      <c r="F10" s="160" t="str">
        <f>VLOOKUP(E10,VIP!$A$2:$O14815,2,0)</f>
        <v>DRBR453</v>
      </c>
      <c r="G10" s="160" t="str">
        <f>VLOOKUP(E10,'LISTADO ATM'!$A$2:$B$901,2,0)</f>
        <v xml:space="preserve">ATM Autobanco Sarasota II </v>
      </c>
      <c r="H10" s="160" t="str">
        <f>VLOOKUP(E10,VIP!$A$2:$O19776,7,FALSE)</f>
        <v>Si</v>
      </c>
      <c r="I10" s="160" t="str">
        <f>VLOOKUP(E10,VIP!$A$2:$O11741,8,FALSE)</f>
        <v>Si</v>
      </c>
      <c r="J10" s="160" t="str">
        <f>VLOOKUP(E10,VIP!$A$2:$O11691,8,FALSE)</f>
        <v>Si</v>
      </c>
      <c r="K10" s="160" t="str">
        <f>VLOOKUP(E10,VIP!$A$2:$O15265,6,0)</f>
        <v>SI</v>
      </c>
      <c r="L10" s="146" t="s">
        <v>2216</v>
      </c>
      <c r="M10" s="98" t="s">
        <v>2442</v>
      </c>
      <c r="N10" s="98" t="s">
        <v>2449</v>
      </c>
      <c r="O10" s="160" t="s">
        <v>2451</v>
      </c>
      <c r="P10" s="160"/>
      <c r="Q10" s="98" t="s">
        <v>2216</v>
      </c>
    </row>
    <row r="11" spans="1:17" s="125" customFormat="1" ht="18" x14ac:dyDescent="0.25">
      <c r="A11" s="160" t="str">
        <f>VLOOKUP(E11,'LISTADO ATM'!$A$2:$C$902,3,0)</f>
        <v>DISTRITO NACIONAL</v>
      </c>
      <c r="B11" s="117">
        <v>3335972458</v>
      </c>
      <c r="C11" s="99">
        <v>44407.503541666665</v>
      </c>
      <c r="D11" s="99" t="s">
        <v>2177</v>
      </c>
      <c r="E11" s="141">
        <v>883</v>
      </c>
      <c r="F11" s="160" t="str">
        <f>VLOOKUP(E11,VIP!$A$2:$O14814,2,0)</f>
        <v>DRBR883</v>
      </c>
      <c r="G11" s="160" t="str">
        <f>VLOOKUP(E11,'LISTADO ATM'!$A$2:$B$901,2,0)</f>
        <v xml:space="preserve">ATM Oficina Filadelfia Plaza </v>
      </c>
      <c r="H11" s="160" t="str">
        <f>VLOOKUP(E11,VIP!$A$2:$O19775,7,FALSE)</f>
        <v>Si</v>
      </c>
      <c r="I11" s="160" t="str">
        <f>VLOOKUP(E11,VIP!$A$2:$O11740,8,FALSE)</f>
        <v>Si</v>
      </c>
      <c r="J11" s="160" t="str">
        <f>VLOOKUP(E11,VIP!$A$2:$O11690,8,FALSE)</f>
        <v>Si</v>
      </c>
      <c r="K11" s="160" t="str">
        <f>VLOOKUP(E11,VIP!$A$2:$O15264,6,0)</f>
        <v>NO</v>
      </c>
      <c r="L11" s="146" t="s">
        <v>2216</v>
      </c>
      <c r="M11" s="98" t="s">
        <v>2442</v>
      </c>
      <c r="N11" s="98" t="s">
        <v>2449</v>
      </c>
      <c r="O11" s="160" t="s">
        <v>2451</v>
      </c>
      <c r="P11" s="162"/>
      <c r="Q11" s="98" t="s">
        <v>2216</v>
      </c>
    </row>
    <row r="12" spans="1:17" s="125" customFormat="1" ht="18" x14ac:dyDescent="0.25">
      <c r="A12" s="160" t="str">
        <f>VLOOKUP(E12,'LISTADO ATM'!$A$2:$C$902,3,0)</f>
        <v>DISTRITO NACIONAL</v>
      </c>
      <c r="B12" s="117">
        <v>3335972465</v>
      </c>
      <c r="C12" s="99">
        <v>44407.504560185182</v>
      </c>
      <c r="D12" s="99" t="s">
        <v>2177</v>
      </c>
      <c r="E12" s="141">
        <v>302</v>
      </c>
      <c r="F12" s="160" t="str">
        <f>VLOOKUP(E12,VIP!$A$2:$O14813,2,0)</f>
        <v>DRBR302</v>
      </c>
      <c r="G12" s="160" t="str">
        <f>VLOOKUP(E12,'LISTADO ATM'!$A$2:$B$901,2,0)</f>
        <v xml:space="preserve">ATM S/M Aprezio Los Mameyes  </v>
      </c>
      <c r="H12" s="160" t="str">
        <f>VLOOKUP(E12,VIP!$A$2:$O19774,7,FALSE)</f>
        <v>Si</v>
      </c>
      <c r="I12" s="160" t="str">
        <f>VLOOKUP(E12,VIP!$A$2:$O11739,8,FALSE)</f>
        <v>Si</v>
      </c>
      <c r="J12" s="160" t="str">
        <f>VLOOKUP(E12,VIP!$A$2:$O11689,8,FALSE)</f>
        <v>Si</v>
      </c>
      <c r="K12" s="160" t="str">
        <f>VLOOKUP(E12,VIP!$A$2:$O15263,6,0)</f>
        <v>NO</v>
      </c>
      <c r="L12" s="146" t="s">
        <v>2216</v>
      </c>
      <c r="M12" s="98" t="s">
        <v>2442</v>
      </c>
      <c r="N12" s="98" t="s">
        <v>2449</v>
      </c>
      <c r="O12" s="160" t="s">
        <v>2451</v>
      </c>
      <c r="P12" s="162"/>
      <c r="Q12" s="98" t="s">
        <v>2216</v>
      </c>
    </row>
    <row r="13" spans="1:17" s="125" customFormat="1" ht="18" x14ac:dyDescent="0.25">
      <c r="A13" s="160" t="str">
        <f>VLOOKUP(E13,'LISTADO ATM'!$A$2:$C$902,3,0)</f>
        <v>SUR</v>
      </c>
      <c r="B13" s="117">
        <v>3335972470</v>
      </c>
      <c r="C13" s="99">
        <v>44407.505486111113</v>
      </c>
      <c r="D13" s="99" t="s">
        <v>2177</v>
      </c>
      <c r="E13" s="141">
        <v>616</v>
      </c>
      <c r="F13" s="160" t="str">
        <f>VLOOKUP(E13,VIP!$A$2:$O14812,2,0)</f>
        <v>DRBR187</v>
      </c>
      <c r="G13" s="160" t="str">
        <f>VLOOKUP(E13,'LISTADO ATM'!$A$2:$B$901,2,0)</f>
        <v xml:space="preserve">ATM 5ta. Brigada Barahona </v>
      </c>
      <c r="H13" s="160" t="str">
        <f>VLOOKUP(E13,VIP!$A$2:$O19773,7,FALSE)</f>
        <v>Si</v>
      </c>
      <c r="I13" s="160" t="str">
        <f>VLOOKUP(E13,VIP!$A$2:$O11738,8,FALSE)</f>
        <v>Si</v>
      </c>
      <c r="J13" s="160" t="str">
        <f>VLOOKUP(E13,VIP!$A$2:$O11688,8,FALSE)</f>
        <v>Si</v>
      </c>
      <c r="K13" s="160" t="str">
        <f>VLOOKUP(E13,VIP!$A$2:$O15262,6,0)</f>
        <v>NO</v>
      </c>
      <c r="L13" s="146" t="s">
        <v>2216</v>
      </c>
      <c r="M13" s="98" t="s">
        <v>2442</v>
      </c>
      <c r="N13" s="98" t="s">
        <v>2449</v>
      </c>
      <c r="O13" s="160" t="s">
        <v>2451</v>
      </c>
      <c r="P13" s="163"/>
      <c r="Q13" s="98" t="s">
        <v>2216</v>
      </c>
    </row>
    <row r="14" spans="1:17" s="125" customFormat="1" ht="18" x14ac:dyDescent="0.25">
      <c r="A14" s="160" t="str">
        <f>VLOOKUP(E14,'LISTADO ATM'!$A$2:$C$902,3,0)</f>
        <v>DISTRITO NACIONAL</v>
      </c>
      <c r="B14" s="117">
        <v>3335972670</v>
      </c>
      <c r="C14" s="99">
        <v>44407.588935185187</v>
      </c>
      <c r="D14" s="99" t="s">
        <v>2177</v>
      </c>
      <c r="E14" s="141">
        <v>31</v>
      </c>
      <c r="F14" s="160" t="str">
        <f>VLOOKUP(E14,VIP!$A$2:$O14804,2,0)</f>
        <v>DRBR031</v>
      </c>
      <c r="G14" s="160" t="str">
        <f>VLOOKUP(E14,'LISTADO ATM'!$A$2:$B$901,2,0)</f>
        <v xml:space="preserve">ATM Oficina San Martín I </v>
      </c>
      <c r="H14" s="160" t="str">
        <f>VLOOKUP(E14,VIP!$A$2:$O19765,7,FALSE)</f>
        <v>Si</v>
      </c>
      <c r="I14" s="160" t="str">
        <f>VLOOKUP(E14,VIP!$A$2:$O11730,8,FALSE)</f>
        <v>Si</v>
      </c>
      <c r="J14" s="160" t="str">
        <f>VLOOKUP(E14,VIP!$A$2:$O11680,8,FALSE)</f>
        <v>Si</v>
      </c>
      <c r="K14" s="160" t="str">
        <f>VLOOKUP(E14,VIP!$A$2:$O15254,6,0)</f>
        <v>NO</v>
      </c>
      <c r="L14" s="146" t="s">
        <v>2216</v>
      </c>
      <c r="M14" s="98" t="s">
        <v>2442</v>
      </c>
      <c r="N14" s="98" t="s">
        <v>2449</v>
      </c>
      <c r="O14" s="160" t="s">
        <v>2451</v>
      </c>
      <c r="P14" s="166"/>
      <c r="Q14" s="98" t="s">
        <v>2216</v>
      </c>
    </row>
    <row r="15" spans="1:17" s="125" customFormat="1" ht="18" x14ac:dyDescent="0.25">
      <c r="A15" s="160" t="str">
        <f>VLOOKUP(E15,'LISTADO ATM'!$A$2:$C$902,3,0)</f>
        <v>DISTRITO NACIONAL</v>
      </c>
      <c r="B15" s="117">
        <v>3335972762</v>
      </c>
      <c r="C15" s="99">
        <v>44407.610173611109</v>
      </c>
      <c r="D15" s="99" t="s">
        <v>2177</v>
      </c>
      <c r="E15" s="141">
        <v>560</v>
      </c>
      <c r="F15" s="160" t="str">
        <f>VLOOKUP(E15,VIP!$A$2:$O14799,2,0)</f>
        <v>DRBR229</v>
      </c>
      <c r="G15" s="160" t="str">
        <f>VLOOKUP(E15,'LISTADO ATM'!$A$2:$B$901,2,0)</f>
        <v xml:space="preserve">ATM Junta Central Electoral </v>
      </c>
      <c r="H15" s="160" t="str">
        <f>VLOOKUP(E15,VIP!$A$2:$O19760,7,FALSE)</f>
        <v>Si</v>
      </c>
      <c r="I15" s="160" t="str">
        <f>VLOOKUP(E15,VIP!$A$2:$O11725,8,FALSE)</f>
        <v>Si</v>
      </c>
      <c r="J15" s="160" t="str">
        <f>VLOOKUP(E15,VIP!$A$2:$O11675,8,FALSE)</f>
        <v>Si</v>
      </c>
      <c r="K15" s="160" t="str">
        <f>VLOOKUP(E15,VIP!$A$2:$O15249,6,0)</f>
        <v>SI</v>
      </c>
      <c r="L15" s="146" t="s">
        <v>2216</v>
      </c>
      <c r="M15" s="98" t="s">
        <v>2442</v>
      </c>
      <c r="N15" s="98" t="s">
        <v>2449</v>
      </c>
      <c r="O15" s="160" t="s">
        <v>2451</v>
      </c>
      <c r="P15" s="166"/>
      <c r="Q15" s="98" t="s">
        <v>2216</v>
      </c>
    </row>
    <row r="16" spans="1:17" s="125" customFormat="1" ht="18" x14ac:dyDescent="0.25">
      <c r="A16" s="160" t="str">
        <f>VLOOKUP(E16,'LISTADO ATM'!$A$2:$C$902,3,0)</f>
        <v>DISTRITO NACIONAL</v>
      </c>
      <c r="B16" s="117">
        <v>3335972919</v>
      </c>
      <c r="C16" s="99">
        <v>44407.647627314815</v>
      </c>
      <c r="D16" s="99" t="s">
        <v>2177</v>
      </c>
      <c r="E16" s="141">
        <v>224</v>
      </c>
      <c r="F16" s="160" t="str">
        <f>VLOOKUP(E16,VIP!$A$2:$O14814,2,0)</f>
        <v>DRBR224</v>
      </c>
      <c r="G16" s="160" t="str">
        <f>VLOOKUP(E16,'LISTADO ATM'!$A$2:$B$901,2,0)</f>
        <v xml:space="preserve">ATM S/M Nacional El Millón (Núñez de Cáceres) </v>
      </c>
      <c r="H16" s="160" t="str">
        <f>VLOOKUP(E16,VIP!$A$2:$O19775,7,FALSE)</f>
        <v>Si</v>
      </c>
      <c r="I16" s="160" t="str">
        <f>VLOOKUP(E16,VIP!$A$2:$O11740,8,FALSE)</f>
        <v>Si</v>
      </c>
      <c r="J16" s="160" t="str">
        <f>VLOOKUP(E16,VIP!$A$2:$O11690,8,FALSE)</f>
        <v>Si</v>
      </c>
      <c r="K16" s="160" t="str">
        <f>VLOOKUP(E16,VIP!$A$2:$O15264,6,0)</f>
        <v>SI</v>
      </c>
      <c r="L16" s="146" t="s">
        <v>2216</v>
      </c>
      <c r="M16" s="98" t="s">
        <v>2442</v>
      </c>
      <c r="N16" s="98" t="s">
        <v>2601</v>
      </c>
      <c r="O16" s="160" t="s">
        <v>2451</v>
      </c>
      <c r="P16" s="166"/>
      <c r="Q16" s="98" t="s">
        <v>2216</v>
      </c>
    </row>
    <row r="17" spans="1:17" s="125" customFormat="1" ht="18" x14ac:dyDescent="0.25">
      <c r="A17" s="160" t="str">
        <f>VLOOKUP(E17,'LISTADO ATM'!$A$2:$C$902,3,0)</f>
        <v>ESTE</v>
      </c>
      <c r="B17" s="117">
        <v>3335972923</v>
      </c>
      <c r="C17" s="99">
        <v>44407.649282407408</v>
      </c>
      <c r="D17" s="99" t="s">
        <v>2177</v>
      </c>
      <c r="E17" s="141">
        <v>519</v>
      </c>
      <c r="F17" s="160" t="str">
        <f>VLOOKUP(E17,VIP!$A$2:$O14812,2,0)</f>
        <v>DRBR519</v>
      </c>
      <c r="G17" s="160" t="str">
        <f>VLOOKUP(E17,'LISTADO ATM'!$A$2:$B$901,2,0)</f>
        <v xml:space="preserve">ATM Plaza Estrella (Bávaro) </v>
      </c>
      <c r="H17" s="160" t="str">
        <f>VLOOKUP(E17,VIP!$A$2:$O19773,7,FALSE)</f>
        <v>Si</v>
      </c>
      <c r="I17" s="160" t="str">
        <f>VLOOKUP(E17,VIP!$A$2:$O11738,8,FALSE)</f>
        <v>Si</v>
      </c>
      <c r="J17" s="160" t="str">
        <f>VLOOKUP(E17,VIP!$A$2:$O11688,8,FALSE)</f>
        <v>Si</v>
      </c>
      <c r="K17" s="160" t="str">
        <f>VLOOKUP(E17,VIP!$A$2:$O15262,6,0)</f>
        <v>NO</v>
      </c>
      <c r="L17" s="146" t="s">
        <v>2216</v>
      </c>
      <c r="M17" s="98" t="s">
        <v>2442</v>
      </c>
      <c r="N17" s="98" t="s">
        <v>2601</v>
      </c>
      <c r="O17" s="160" t="s">
        <v>2451</v>
      </c>
      <c r="P17" s="166"/>
      <c r="Q17" s="98" t="s">
        <v>2216</v>
      </c>
    </row>
    <row r="18" spans="1:17" s="125" customFormat="1" ht="18" x14ac:dyDescent="0.25">
      <c r="A18" s="160" t="str">
        <f>VLOOKUP(E18,'LISTADO ATM'!$A$2:$C$902,3,0)</f>
        <v>DISTRITO NACIONAL</v>
      </c>
      <c r="B18" s="117">
        <v>3335972925</v>
      </c>
      <c r="C18" s="99">
        <v>44407.650300925925</v>
      </c>
      <c r="D18" s="99" t="s">
        <v>2177</v>
      </c>
      <c r="E18" s="141">
        <v>37</v>
      </c>
      <c r="F18" s="160" t="str">
        <f>VLOOKUP(E18,VIP!$A$2:$O14810,2,0)</f>
        <v>DRBR037</v>
      </c>
      <c r="G18" s="160" t="str">
        <f>VLOOKUP(E18,'LISTADO ATM'!$A$2:$B$901,2,0)</f>
        <v xml:space="preserve">ATM Oficina Villa Mella </v>
      </c>
      <c r="H18" s="160" t="str">
        <f>VLOOKUP(E18,VIP!$A$2:$O19771,7,FALSE)</f>
        <v>Si</v>
      </c>
      <c r="I18" s="160" t="str">
        <f>VLOOKUP(E18,VIP!$A$2:$O11736,8,FALSE)</f>
        <v>Si</v>
      </c>
      <c r="J18" s="160" t="str">
        <f>VLOOKUP(E18,VIP!$A$2:$O11686,8,FALSE)</f>
        <v>Si</v>
      </c>
      <c r="K18" s="160" t="str">
        <f>VLOOKUP(E18,VIP!$A$2:$O15260,6,0)</f>
        <v>SI</v>
      </c>
      <c r="L18" s="146" t="s">
        <v>2216</v>
      </c>
      <c r="M18" s="98" t="s">
        <v>2442</v>
      </c>
      <c r="N18" s="98" t="s">
        <v>2449</v>
      </c>
      <c r="O18" s="160" t="s">
        <v>2451</v>
      </c>
      <c r="P18" s="166"/>
      <c r="Q18" s="98" t="s">
        <v>2216</v>
      </c>
    </row>
    <row r="19" spans="1:17" s="125" customFormat="1" ht="18" x14ac:dyDescent="0.25">
      <c r="A19" s="160" t="str">
        <f>VLOOKUP(E19,'LISTADO ATM'!$A$2:$C$902,3,0)</f>
        <v>DISTRITO NACIONAL</v>
      </c>
      <c r="B19" s="117">
        <v>3335972930</v>
      </c>
      <c r="C19" s="99">
        <v>44407.652141203704</v>
      </c>
      <c r="D19" s="99" t="s">
        <v>2177</v>
      </c>
      <c r="E19" s="141">
        <v>473</v>
      </c>
      <c r="F19" s="160" t="str">
        <f>VLOOKUP(E19,VIP!$A$2:$O14808,2,0)</f>
        <v>DRBR473</v>
      </c>
      <c r="G19" s="160" t="str">
        <f>VLOOKUP(E19,'LISTADO ATM'!$A$2:$B$901,2,0)</f>
        <v xml:space="preserve">ATM Oficina Carrefour II </v>
      </c>
      <c r="H19" s="160" t="str">
        <f>VLOOKUP(E19,VIP!$A$2:$O19769,7,FALSE)</f>
        <v>Si</v>
      </c>
      <c r="I19" s="160" t="str">
        <f>VLOOKUP(E19,VIP!$A$2:$O11734,8,FALSE)</f>
        <v>Si</v>
      </c>
      <c r="J19" s="160" t="str">
        <f>VLOOKUP(E19,VIP!$A$2:$O11684,8,FALSE)</f>
        <v>Si</v>
      </c>
      <c r="K19" s="160" t="str">
        <f>VLOOKUP(E19,VIP!$A$2:$O15258,6,0)</f>
        <v>NO</v>
      </c>
      <c r="L19" s="146" t="s">
        <v>2216</v>
      </c>
      <c r="M19" s="98" t="s">
        <v>2442</v>
      </c>
      <c r="N19" s="98" t="s">
        <v>2449</v>
      </c>
      <c r="O19" s="160" t="s">
        <v>2451</v>
      </c>
      <c r="P19" s="166"/>
      <c r="Q19" s="98" t="s">
        <v>2216</v>
      </c>
    </row>
    <row r="20" spans="1:17" s="125" customFormat="1" ht="18" x14ac:dyDescent="0.25">
      <c r="A20" s="160" t="str">
        <f>VLOOKUP(E20,'LISTADO ATM'!$A$2:$C$902,3,0)</f>
        <v>DISTRITO NACIONAL</v>
      </c>
      <c r="B20" s="117">
        <v>3335972936</v>
      </c>
      <c r="C20" s="99">
        <v>44407.654768518521</v>
      </c>
      <c r="D20" s="99" t="s">
        <v>2177</v>
      </c>
      <c r="E20" s="141">
        <v>517</v>
      </c>
      <c r="F20" s="160" t="str">
        <f>VLOOKUP(E20,VIP!$A$2:$O14806,2,0)</f>
        <v>DRBR517</v>
      </c>
      <c r="G20" s="160" t="str">
        <f>VLOOKUP(E20,'LISTADO ATM'!$A$2:$B$901,2,0)</f>
        <v xml:space="preserve">ATM Autobanco Oficina Sans Soucí </v>
      </c>
      <c r="H20" s="160" t="str">
        <f>VLOOKUP(E20,VIP!$A$2:$O19767,7,FALSE)</f>
        <v>Si</v>
      </c>
      <c r="I20" s="160" t="str">
        <f>VLOOKUP(E20,VIP!$A$2:$O11732,8,FALSE)</f>
        <v>Si</v>
      </c>
      <c r="J20" s="160" t="str">
        <f>VLOOKUP(E20,VIP!$A$2:$O11682,8,FALSE)</f>
        <v>Si</v>
      </c>
      <c r="K20" s="160" t="str">
        <f>VLOOKUP(E20,VIP!$A$2:$O15256,6,0)</f>
        <v>SI</v>
      </c>
      <c r="L20" s="146" t="s">
        <v>2216</v>
      </c>
      <c r="M20" s="98" t="s">
        <v>2442</v>
      </c>
      <c r="N20" s="98" t="s">
        <v>2449</v>
      </c>
      <c r="O20" s="160" t="s">
        <v>2451</v>
      </c>
      <c r="P20" s="166"/>
      <c r="Q20" s="98" t="s">
        <v>2216</v>
      </c>
    </row>
    <row r="21" spans="1:17" s="125" customFormat="1" ht="18" x14ac:dyDescent="0.25">
      <c r="A21" s="160" t="str">
        <f>VLOOKUP(E21,'LISTADO ATM'!$A$2:$C$902,3,0)</f>
        <v>NORTE</v>
      </c>
      <c r="B21" s="117">
        <v>3335972949</v>
      </c>
      <c r="C21" s="99">
        <v>44407.658738425926</v>
      </c>
      <c r="D21" s="99" t="s">
        <v>2178</v>
      </c>
      <c r="E21" s="141">
        <v>397</v>
      </c>
      <c r="F21" s="160" t="str">
        <f>VLOOKUP(E21,VIP!$A$2:$O14803,2,0)</f>
        <v>DRBR397</v>
      </c>
      <c r="G21" s="160" t="str">
        <f>VLOOKUP(E21,'LISTADO ATM'!$A$2:$B$901,2,0)</f>
        <v xml:space="preserve">ATM Autobanco San Francisco de Macoris </v>
      </c>
      <c r="H21" s="160" t="str">
        <f>VLOOKUP(E21,VIP!$A$2:$O19764,7,FALSE)</f>
        <v>Si</v>
      </c>
      <c r="I21" s="160" t="str">
        <f>VLOOKUP(E21,VIP!$A$2:$O11729,8,FALSE)</f>
        <v>Si</v>
      </c>
      <c r="J21" s="160" t="str">
        <f>VLOOKUP(E21,VIP!$A$2:$O11679,8,FALSE)</f>
        <v>Si</v>
      </c>
      <c r="K21" s="160" t="str">
        <f>VLOOKUP(E21,VIP!$A$2:$O15253,6,0)</f>
        <v>NO</v>
      </c>
      <c r="L21" s="146" t="s">
        <v>2216</v>
      </c>
      <c r="M21" s="98" t="s">
        <v>2442</v>
      </c>
      <c r="N21" s="98" t="s">
        <v>2449</v>
      </c>
      <c r="O21" s="160" t="s">
        <v>2591</v>
      </c>
      <c r="P21" s="166"/>
      <c r="Q21" s="98" t="s">
        <v>2216</v>
      </c>
    </row>
    <row r="22" spans="1:17" s="125" customFormat="1" ht="18" x14ac:dyDescent="0.25">
      <c r="A22" s="160" t="str">
        <f>VLOOKUP(E22,'LISTADO ATM'!$A$2:$C$902,3,0)</f>
        <v>DISTRITO NACIONAL</v>
      </c>
      <c r="B22" s="117">
        <v>3335973071</v>
      </c>
      <c r="C22" s="99">
        <v>44407.718958333331</v>
      </c>
      <c r="D22" s="99" t="s">
        <v>2177</v>
      </c>
      <c r="E22" s="141">
        <v>327</v>
      </c>
      <c r="F22" s="160" t="str">
        <f>VLOOKUP(E22,VIP!$A$2:$O14806,2,0)</f>
        <v>DRBR327</v>
      </c>
      <c r="G22" s="160" t="str">
        <f>VLOOKUP(E22,'LISTADO ATM'!$A$2:$B$901,2,0)</f>
        <v xml:space="preserve">ATM UNP CCN (Nacional 27 de Febrero) </v>
      </c>
      <c r="H22" s="160" t="str">
        <f>VLOOKUP(E22,VIP!$A$2:$O19767,7,FALSE)</f>
        <v>Si</v>
      </c>
      <c r="I22" s="160" t="str">
        <f>VLOOKUP(E22,VIP!$A$2:$O11732,8,FALSE)</f>
        <v>Si</v>
      </c>
      <c r="J22" s="160" t="str">
        <f>VLOOKUP(E22,VIP!$A$2:$O11682,8,FALSE)</f>
        <v>Si</v>
      </c>
      <c r="K22" s="160" t="str">
        <f>VLOOKUP(E22,VIP!$A$2:$O15256,6,0)</f>
        <v>NO</v>
      </c>
      <c r="L22" s="146" t="s">
        <v>2216</v>
      </c>
      <c r="M22" s="98" t="s">
        <v>2442</v>
      </c>
      <c r="N22" s="98" t="s">
        <v>2449</v>
      </c>
      <c r="O22" s="160" t="s">
        <v>2451</v>
      </c>
      <c r="P22" s="166"/>
      <c r="Q22" s="98" t="s">
        <v>2216</v>
      </c>
    </row>
    <row r="23" spans="1:17" s="125" customFormat="1" ht="18" x14ac:dyDescent="0.25">
      <c r="A23" s="160" t="str">
        <f>VLOOKUP(E23,'LISTADO ATM'!$A$2:$C$902,3,0)</f>
        <v>DISTRITO NACIONAL</v>
      </c>
      <c r="B23" s="117">
        <v>3335973075</v>
      </c>
      <c r="C23" s="99">
        <v>44407.720578703702</v>
      </c>
      <c r="D23" s="99" t="s">
        <v>2177</v>
      </c>
      <c r="E23" s="141">
        <v>225</v>
      </c>
      <c r="F23" s="160" t="str">
        <f>VLOOKUP(E23,VIP!$A$2:$O14805,2,0)</f>
        <v>DRBR225</v>
      </c>
      <c r="G23" s="160" t="str">
        <f>VLOOKUP(E23,'LISTADO ATM'!$A$2:$B$901,2,0)</f>
        <v xml:space="preserve">ATM S/M Nacional Arroyo Hondo </v>
      </c>
      <c r="H23" s="160" t="str">
        <f>VLOOKUP(E23,VIP!$A$2:$O19766,7,FALSE)</f>
        <v>Si</v>
      </c>
      <c r="I23" s="160" t="str">
        <f>VLOOKUP(E23,VIP!$A$2:$O11731,8,FALSE)</f>
        <v>Si</v>
      </c>
      <c r="J23" s="160" t="str">
        <f>VLOOKUP(E23,VIP!$A$2:$O11681,8,FALSE)</f>
        <v>Si</v>
      </c>
      <c r="K23" s="160" t="str">
        <f>VLOOKUP(E23,VIP!$A$2:$O15255,6,0)</f>
        <v>NO</v>
      </c>
      <c r="L23" s="146" t="s">
        <v>2216</v>
      </c>
      <c r="M23" s="98" t="s">
        <v>2442</v>
      </c>
      <c r="N23" s="98" t="s">
        <v>2449</v>
      </c>
      <c r="O23" s="160" t="s">
        <v>2451</v>
      </c>
      <c r="P23" s="160"/>
      <c r="Q23" s="98" t="s">
        <v>2216</v>
      </c>
    </row>
    <row r="24" spans="1:17" s="125" customFormat="1" ht="18" x14ac:dyDescent="0.25">
      <c r="A24" s="160" t="str">
        <f>VLOOKUP(E24,'LISTADO ATM'!$A$2:$C$902,3,0)</f>
        <v>ESTE</v>
      </c>
      <c r="B24" s="117">
        <v>3335973079</v>
      </c>
      <c r="C24" s="99">
        <v>44407.728831018518</v>
      </c>
      <c r="D24" s="99" t="s">
        <v>2177</v>
      </c>
      <c r="E24" s="141">
        <v>159</v>
      </c>
      <c r="F24" s="160" t="str">
        <f>VLOOKUP(E24,VIP!$A$2:$O14803,2,0)</f>
        <v>DRBR159</v>
      </c>
      <c r="G24" s="160" t="str">
        <f>VLOOKUP(E24,'LISTADO ATM'!$A$2:$B$901,2,0)</f>
        <v xml:space="preserve">ATM Hotel Dreams Bayahibe I </v>
      </c>
      <c r="H24" s="160" t="str">
        <f>VLOOKUP(E24,VIP!$A$2:$O19764,7,FALSE)</f>
        <v>Si</v>
      </c>
      <c r="I24" s="160" t="str">
        <f>VLOOKUP(E24,VIP!$A$2:$O11729,8,FALSE)</f>
        <v>Si</v>
      </c>
      <c r="J24" s="160" t="str">
        <f>VLOOKUP(E24,VIP!$A$2:$O11679,8,FALSE)</f>
        <v>Si</v>
      </c>
      <c r="K24" s="160" t="str">
        <f>VLOOKUP(E24,VIP!$A$2:$O15253,6,0)</f>
        <v>NO</v>
      </c>
      <c r="L24" s="146" t="s">
        <v>2216</v>
      </c>
      <c r="M24" s="98" t="s">
        <v>2442</v>
      </c>
      <c r="N24" s="98" t="s">
        <v>2449</v>
      </c>
      <c r="O24" s="160" t="s">
        <v>2451</v>
      </c>
      <c r="P24" s="160"/>
      <c r="Q24" s="98" t="s">
        <v>2216</v>
      </c>
    </row>
    <row r="25" spans="1:17" s="125" customFormat="1" ht="18" x14ac:dyDescent="0.25">
      <c r="A25" s="160" t="str">
        <f>VLOOKUP(E25,'LISTADO ATM'!$A$2:$C$902,3,0)</f>
        <v>NORTE</v>
      </c>
      <c r="B25" s="117">
        <v>3335973147</v>
      </c>
      <c r="C25" s="99">
        <v>44407.826192129629</v>
      </c>
      <c r="D25" s="99" t="s">
        <v>2178</v>
      </c>
      <c r="E25" s="141">
        <v>4</v>
      </c>
      <c r="F25" s="160" t="str">
        <f>VLOOKUP(E25,VIP!$A$2:$O14839,2,0)</f>
        <v>DRBR004</v>
      </c>
      <c r="G25" s="160" t="str">
        <f>VLOOKUP(E25,'LISTADO ATM'!$A$2:$B$901,2,0)</f>
        <v>ATM Avenida Rivas</v>
      </c>
      <c r="H25" s="160" t="str">
        <f>VLOOKUP(E25,VIP!$A$2:$O19800,7,FALSE)</f>
        <v>Si</v>
      </c>
      <c r="I25" s="160" t="str">
        <f>VLOOKUP(E25,VIP!$A$2:$O11765,8,FALSE)</f>
        <v>Si</v>
      </c>
      <c r="J25" s="160" t="str">
        <f>VLOOKUP(E25,VIP!$A$2:$O11715,8,FALSE)</f>
        <v>Si</v>
      </c>
      <c r="K25" s="160" t="str">
        <f>VLOOKUP(E25,VIP!$A$2:$O15289,6,0)</f>
        <v>NO</v>
      </c>
      <c r="L25" s="146" t="s">
        <v>2216</v>
      </c>
      <c r="M25" s="98" t="s">
        <v>2442</v>
      </c>
      <c r="N25" s="98" t="s">
        <v>2449</v>
      </c>
      <c r="O25" s="160" t="s">
        <v>2579</v>
      </c>
      <c r="P25" s="98"/>
      <c r="Q25" s="98" t="s">
        <v>2216</v>
      </c>
    </row>
    <row r="26" spans="1:17" s="125" customFormat="1" ht="18" x14ac:dyDescent="0.25">
      <c r="A26" s="160" t="str">
        <f>VLOOKUP(E26,'LISTADO ATM'!$A$2:$C$902,3,0)</f>
        <v>SUR</v>
      </c>
      <c r="B26" s="117">
        <v>3335973149</v>
      </c>
      <c r="C26" s="99">
        <v>44407.82744212963</v>
      </c>
      <c r="D26" s="99" t="s">
        <v>2177</v>
      </c>
      <c r="E26" s="141">
        <v>84</v>
      </c>
      <c r="F26" s="160" t="str">
        <f>VLOOKUP(E26,VIP!$A$2:$O14837,2,0)</f>
        <v>DRBR084</v>
      </c>
      <c r="G26" s="160" t="str">
        <f>VLOOKUP(E26,'LISTADO ATM'!$A$2:$B$901,2,0)</f>
        <v xml:space="preserve">ATM Oficina Multicentro Sirena San Cristóbal </v>
      </c>
      <c r="H26" s="160" t="str">
        <f>VLOOKUP(E26,VIP!$A$2:$O19798,7,FALSE)</f>
        <v>Si</v>
      </c>
      <c r="I26" s="160" t="str">
        <f>VLOOKUP(E26,VIP!$A$2:$O11763,8,FALSE)</f>
        <v>Si</v>
      </c>
      <c r="J26" s="160" t="str">
        <f>VLOOKUP(E26,VIP!$A$2:$O11713,8,FALSE)</f>
        <v>Si</v>
      </c>
      <c r="K26" s="160" t="str">
        <f>VLOOKUP(E26,VIP!$A$2:$O15287,6,0)</f>
        <v>SI</v>
      </c>
      <c r="L26" s="146" t="s">
        <v>2216</v>
      </c>
      <c r="M26" s="98" t="s">
        <v>2442</v>
      </c>
      <c r="N26" s="98" t="s">
        <v>2449</v>
      </c>
      <c r="O26" s="160" t="s">
        <v>2451</v>
      </c>
      <c r="P26" s="98"/>
      <c r="Q26" s="98" t="s">
        <v>2216</v>
      </c>
    </row>
    <row r="27" spans="1:17" s="125" customFormat="1" ht="18" x14ac:dyDescent="0.25">
      <c r="A27" s="160" t="str">
        <f>VLOOKUP(E27,'LISTADO ATM'!$A$2:$C$902,3,0)</f>
        <v>DISTRITO NACIONAL</v>
      </c>
      <c r="B27" s="117">
        <v>3335973155</v>
      </c>
      <c r="C27" s="99">
        <v>44407.830833333333</v>
      </c>
      <c r="D27" s="99" t="s">
        <v>2177</v>
      </c>
      <c r="E27" s="141">
        <v>87</v>
      </c>
      <c r="F27" s="160" t="str">
        <f>VLOOKUP(E27,VIP!$A$2:$O14834,2,0)</f>
        <v>DRBR087</v>
      </c>
      <c r="G27" s="160" t="str">
        <f>VLOOKUP(E27,'LISTADO ATM'!$A$2:$B$901,2,0)</f>
        <v xml:space="preserve">ATM Autoservicio Sarasota </v>
      </c>
      <c r="H27" s="160" t="str">
        <f>VLOOKUP(E27,VIP!$A$2:$O19795,7,FALSE)</f>
        <v>Si</v>
      </c>
      <c r="I27" s="160" t="str">
        <f>VLOOKUP(E27,VIP!$A$2:$O11760,8,FALSE)</f>
        <v>Si</v>
      </c>
      <c r="J27" s="160" t="str">
        <f>VLOOKUP(E27,VIP!$A$2:$O11710,8,FALSE)</f>
        <v>Si</v>
      </c>
      <c r="K27" s="160" t="str">
        <f>VLOOKUP(E27,VIP!$A$2:$O15284,6,0)</f>
        <v>NO</v>
      </c>
      <c r="L27" s="146" t="s">
        <v>2216</v>
      </c>
      <c r="M27" s="98" t="s">
        <v>2442</v>
      </c>
      <c r="N27" s="98" t="s">
        <v>2449</v>
      </c>
      <c r="O27" s="160" t="s">
        <v>2451</v>
      </c>
      <c r="P27" s="98"/>
      <c r="Q27" s="98" t="s">
        <v>2216</v>
      </c>
    </row>
    <row r="28" spans="1:17" s="125" customFormat="1" ht="18" x14ac:dyDescent="0.25">
      <c r="A28" s="160" t="str">
        <f>VLOOKUP(E28,'LISTADO ATM'!$A$2:$C$902,3,0)</f>
        <v>ESTE</v>
      </c>
      <c r="B28" s="117">
        <v>3335973159</v>
      </c>
      <c r="C28" s="99">
        <v>44407.837800925925</v>
      </c>
      <c r="D28" s="99" t="s">
        <v>2177</v>
      </c>
      <c r="E28" s="141">
        <v>680</v>
      </c>
      <c r="F28" s="160" t="str">
        <f>VLOOKUP(E28,VIP!$A$2:$O14830,2,0)</f>
        <v>DRBR680</v>
      </c>
      <c r="G28" s="160" t="str">
        <f>VLOOKUP(E28,'LISTADO ATM'!$A$2:$B$901,2,0)</f>
        <v>ATM Hotel Royalton</v>
      </c>
      <c r="H28" s="160" t="str">
        <f>VLOOKUP(E28,VIP!$A$2:$O19791,7,FALSE)</f>
        <v>NO</v>
      </c>
      <c r="I28" s="160" t="str">
        <f>VLOOKUP(E28,VIP!$A$2:$O11756,8,FALSE)</f>
        <v>NO</v>
      </c>
      <c r="J28" s="160" t="str">
        <f>VLOOKUP(E28,VIP!$A$2:$O11706,8,FALSE)</f>
        <v>NO</v>
      </c>
      <c r="K28" s="160" t="str">
        <f>VLOOKUP(E28,VIP!$A$2:$O15280,6,0)</f>
        <v>NO</v>
      </c>
      <c r="L28" s="146" t="s">
        <v>2216</v>
      </c>
      <c r="M28" s="98" t="s">
        <v>2442</v>
      </c>
      <c r="N28" s="98" t="s">
        <v>2449</v>
      </c>
      <c r="O28" s="160" t="s">
        <v>2451</v>
      </c>
      <c r="P28" s="98"/>
      <c r="Q28" s="98" t="s">
        <v>2216</v>
      </c>
    </row>
    <row r="29" spans="1:17" s="125" customFormat="1" ht="18" x14ac:dyDescent="0.25">
      <c r="A29" s="160" t="str">
        <f>VLOOKUP(E29,'LISTADO ATM'!$A$2:$C$902,3,0)</f>
        <v>DISTRITO NACIONAL</v>
      </c>
      <c r="B29" s="117">
        <v>3335973192</v>
      </c>
      <c r="C29" s="99">
        <v>44407.93037037037</v>
      </c>
      <c r="D29" s="99" t="s">
        <v>2177</v>
      </c>
      <c r="E29" s="141">
        <v>858</v>
      </c>
      <c r="F29" s="160" t="str">
        <f>VLOOKUP(E29,VIP!$A$2:$O14804,2,0)</f>
        <v>DRBR858</v>
      </c>
      <c r="G29" s="160" t="str">
        <f>VLOOKUP(E29,'LISTADO ATM'!$A$2:$B$901,2,0)</f>
        <v xml:space="preserve">ATM Cooperativa Maestros (COOPNAMA) </v>
      </c>
      <c r="H29" s="160" t="str">
        <f>VLOOKUP(E29,VIP!$A$2:$O19765,7,FALSE)</f>
        <v>Si</v>
      </c>
      <c r="I29" s="160" t="str">
        <f>VLOOKUP(E29,VIP!$A$2:$O11730,8,FALSE)</f>
        <v>No</v>
      </c>
      <c r="J29" s="160" t="str">
        <f>VLOOKUP(E29,VIP!$A$2:$O11680,8,FALSE)</f>
        <v>No</v>
      </c>
      <c r="K29" s="160" t="str">
        <f>VLOOKUP(E29,VIP!$A$2:$O15254,6,0)</f>
        <v>NO</v>
      </c>
      <c r="L29" s="146" t="s">
        <v>2216</v>
      </c>
      <c r="M29" s="98" t="s">
        <v>2442</v>
      </c>
      <c r="N29" s="98" t="s">
        <v>2449</v>
      </c>
      <c r="O29" s="160" t="s">
        <v>2451</v>
      </c>
      <c r="P29" s="98"/>
      <c r="Q29" s="98" t="s">
        <v>2216</v>
      </c>
    </row>
    <row r="30" spans="1:17" s="125" customFormat="1" ht="18" x14ac:dyDescent="0.25">
      <c r="A30" s="160" t="str">
        <f>VLOOKUP(E30,'LISTADO ATM'!$A$2:$C$902,3,0)</f>
        <v>DISTRITO NACIONAL</v>
      </c>
      <c r="B30" s="117">
        <v>3335973194</v>
      </c>
      <c r="C30" s="99">
        <v>44407.931655092594</v>
      </c>
      <c r="D30" s="99" t="s">
        <v>2177</v>
      </c>
      <c r="E30" s="141">
        <v>70</v>
      </c>
      <c r="F30" s="160" t="str">
        <f>VLOOKUP(E30,VIP!$A$2:$O14802,2,0)</f>
        <v>DRBR070</v>
      </c>
      <c r="G30" s="160" t="str">
        <f>VLOOKUP(E30,'LISTADO ATM'!$A$2:$B$901,2,0)</f>
        <v xml:space="preserve">ATM Autoservicio Plaza Lama Zona Oriental </v>
      </c>
      <c r="H30" s="160" t="str">
        <f>VLOOKUP(E30,VIP!$A$2:$O19763,7,FALSE)</f>
        <v>Si</v>
      </c>
      <c r="I30" s="160" t="str">
        <f>VLOOKUP(E30,VIP!$A$2:$O11728,8,FALSE)</f>
        <v>Si</v>
      </c>
      <c r="J30" s="160" t="str">
        <f>VLOOKUP(E30,VIP!$A$2:$O11678,8,FALSE)</f>
        <v>Si</v>
      </c>
      <c r="K30" s="160" t="str">
        <f>VLOOKUP(E30,VIP!$A$2:$O15252,6,0)</f>
        <v>NO</v>
      </c>
      <c r="L30" s="146" t="s">
        <v>2216</v>
      </c>
      <c r="M30" s="98" t="s">
        <v>2442</v>
      </c>
      <c r="N30" s="98" t="s">
        <v>2449</v>
      </c>
      <c r="O30" s="160" t="s">
        <v>2451</v>
      </c>
      <c r="P30" s="98"/>
      <c r="Q30" s="98" t="s">
        <v>2216</v>
      </c>
    </row>
    <row r="31" spans="1:17" s="125" customFormat="1" ht="18" x14ac:dyDescent="0.25">
      <c r="A31" s="160" t="str">
        <f>VLOOKUP(E31,'LISTADO ATM'!$A$2:$C$902,3,0)</f>
        <v>DISTRITO NACIONAL</v>
      </c>
      <c r="B31" s="117">
        <v>3335971799</v>
      </c>
      <c r="C31" s="99">
        <v>44406.729837962965</v>
      </c>
      <c r="D31" s="99" t="s">
        <v>2177</v>
      </c>
      <c r="E31" s="141">
        <v>12</v>
      </c>
      <c r="F31" s="160" t="str">
        <f>VLOOKUP(E31,VIP!$A$2:$O14811,2,0)</f>
        <v>DRBR012</v>
      </c>
      <c r="G31" s="160" t="str">
        <f>VLOOKUP(E31,'LISTADO ATM'!$A$2:$B$901,2,0)</f>
        <v xml:space="preserve">ATM Comercial Ganadera (San Isidro) </v>
      </c>
      <c r="H31" s="160" t="str">
        <f>VLOOKUP(E31,VIP!$A$2:$O19772,7,FALSE)</f>
        <v>Si</v>
      </c>
      <c r="I31" s="160" t="str">
        <f>VLOOKUP(E31,VIP!$A$2:$O11737,8,FALSE)</f>
        <v>No</v>
      </c>
      <c r="J31" s="160" t="str">
        <f>VLOOKUP(E31,VIP!$A$2:$O11687,8,FALSE)</f>
        <v>No</v>
      </c>
      <c r="K31" s="160" t="str">
        <f>VLOOKUP(E31,VIP!$A$2:$O15261,6,0)</f>
        <v>NO</v>
      </c>
      <c r="L31" s="146" t="s">
        <v>2242</v>
      </c>
      <c r="M31" s="98" t="s">
        <v>2442</v>
      </c>
      <c r="N31" s="98" t="s">
        <v>2449</v>
      </c>
      <c r="O31" s="160" t="s">
        <v>2451</v>
      </c>
      <c r="P31" s="166"/>
      <c r="Q31" s="98" t="s">
        <v>2242</v>
      </c>
    </row>
    <row r="32" spans="1:17" s="125" customFormat="1" ht="18" x14ac:dyDescent="0.25">
      <c r="A32" s="160" t="str">
        <f>VLOOKUP(E32,'LISTADO ATM'!$A$2:$C$902,3,0)</f>
        <v>DISTRITO NACIONAL</v>
      </c>
      <c r="B32" s="117">
        <v>3335971809</v>
      </c>
      <c r="C32" s="99">
        <v>44406.735798611109</v>
      </c>
      <c r="D32" s="99" t="s">
        <v>2177</v>
      </c>
      <c r="E32" s="141">
        <v>761</v>
      </c>
      <c r="F32" s="160" t="str">
        <f>VLOOKUP(E32,VIP!$A$2:$O14812,2,0)</f>
        <v>DRBR761</v>
      </c>
      <c r="G32" s="160" t="str">
        <f>VLOOKUP(E32,'LISTADO ATM'!$A$2:$B$901,2,0)</f>
        <v xml:space="preserve">ATM ISSPOL </v>
      </c>
      <c r="H32" s="160" t="str">
        <f>VLOOKUP(E32,VIP!$A$2:$O19773,7,FALSE)</f>
        <v>Si</v>
      </c>
      <c r="I32" s="160" t="str">
        <f>VLOOKUP(E32,VIP!$A$2:$O11738,8,FALSE)</f>
        <v>Si</v>
      </c>
      <c r="J32" s="160" t="str">
        <f>VLOOKUP(E32,VIP!$A$2:$O11688,8,FALSE)</f>
        <v>Si</v>
      </c>
      <c r="K32" s="160" t="str">
        <f>VLOOKUP(E32,VIP!$A$2:$O15262,6,0)</f>
        <v>NO</v>
      </c>
      <c r="L32" s="146" t="s">
        <v>2242</v>
      </c>
      <c r="M32" s="98" t="s">
        <v>2442</v>
      </c>
      <c r="N32" s="98" t="s">
        <v>2449</v>
      </c>
      <c r="O32" s="160" t="s">
        <v>2451</v>
      </c>
      <c r="P32" s="166"/>
      <c r="Q32" s="98" t="s">
        <v>2242</v>
      </c>
    </row>
    <row r="33" spans="1:17" s="125" customFormat="1" ht="18" x14ac:dyDescent="0.25">
      <c r="A33" s="160" t="str">
        <f>VLOOKUP(E33,'LISTADO ATM'!$A$2:$C$902,3,0)</f>
        <v>DISTRITO NACIONAL</v>
      </c>
      <c r="B33" s="117">
        <v>3335971953</v>
      </c>
      <c r="C33" s="99">
        <v>44407.34646990741</v>
      </c>
      <c r="D33" s="99" t="s">
        <v>2177</v>
      </c>
      <c r="E33" s="141">
        <v>816</v>
      </c>
      <c r="F33" s="160" t="str">
        <f>VLOOKUP(E33,VIP!$A$2:$O14797,2,0)</f>
        <v>DRBR816</v>
      </c>
      <c r="G33" s="160" t="str">
        <f>VLOOKUP(E33,'LISTADO ATM'!$A$2:$B$901,2,0)</f>
        <v xml:space="preserve">ATM Oficina Pedro Brand </v>
      </c>
      <c r="H33" s="160" t="str">
        <f>VLOOKUP(E33,VIP!$A$2:$O19758,7,FALSE)</f>
        <v>Si</v>
      </c>
      <c r="I33" s="160" t="str">
        <f>VLOOKUP(E33,VIP!$A$2:$O11723,8,FALSE)</f>
        <v>Si</v>
      </c>
      <c r="J33" s="160" t="str">
        <f>VLOOKUP(E33,VIP!$A$2:$O11673,8,FALSE)</f>
        <v>Si</v>
      </c>
      <c r="K33" s="160" t="str">
        <f>VLOOKUP(E33,VIP!$A$2:$O15247,6,0)</f>
        <v>NO</v>
      </c>
      <c r="L33" s="146" t="s">
        <v>2242</v>
      </c>
      <c r="M33" s="98" t="s">
        <v>2442</v>
      </c>
      <c r="N33" s="98" t="s">
        <v>2449</v>
      </c>
      <c r="O33" s="160" t="s">
        <v>2451</v>
      </c>
      <c r="P33" s="166"/>
      <c r="Q33" s="98" t="s">
        <v>2242</v>
      </c>
    </row>
    <row r="34" spans="1:17" s="125" customFormat="1" ht="18" x14ac:dyDescent="0.25">
      <c r="A34" s="160" t="str">
        <f>VLOOKUP(E34,'LISTADO ATM'!$A$2:$C$902,3,0)</f>
        <v>ESTE</v>
      </c>
      <c r="B34" s="117">
        <v>3335972953</v>
      </c>
      <c r="C34" s="99">
        <v>44407.660891203705</v>
      </c>
      <c r="D34" s="99" t="s">
        <v>2177</v>
      </c>
      <c r="E34" s="141">
        <v>213</v>
      </c>
      <c r="F34" s="160" t="str">
        <f>VLOOKUP(E34,VIP!$A$2:$O14801,2,0)</f>
        <v>DRBR213</v>
      </c>
      <c r="G34" s="160" t="str">
        <f>VLOOKUP(E34,'LISTADO ATM'!$A$2:$B$901,2,0)</f>
        <v xml:space="preserve">ATM Almacenes Iberia (La Romana) </v>
      </c>
      <c r="H34" s="160" t="str">
        <f>VLOOKUP(E34,VIP!$A$2:$O19762,7,FALSE)</f>
        <v>Si</v>
      </c>
      <c r="I34" s="160" t="str">
        <f>VLOOKUP(E34,VIP!$A$2:$O11727,8,FALSE)</f>
        <v>Si</v>
      </c>
      <c r="J34" s="160" t="str">
        <f>VLOOKUP(E34,VIP!$A$2:$O11677,8,FALSE)</f>
        <v>Si</v>
      </c>
      <c r="K34" s="160" t="str">
        <f>VLOOKUP(E34,VIP!$A$2:$O15251,6,0)</f>
        <v>NO</v>
      </c>
      <c r="L34" s="146" t="s">
        <v>2242</v>
      </c>
      <c r="M34" s="98" t="s">
        <v>2442</v>
      </c>
      <c r="N34" s="98" t="s">
        <v>2449</v>
      </c>
      <c r="O34" s="160" t="s">
        <v>2451</v>
      </c>
      <c r="P34" s="166"/>
      <c r="Q34" s="98" t="s">
        <v>2242</v>
      </c>
    </row>
    <row r="35" spans="1:17" s="125" customFormat="1" ht="18" x14ac:dyDescent="0.25">
      <c r="A35" s="160" t="str">
        <f>VLOOKUP(E35,'LISTADO ATM'!$A$2:$C$902,3,0)</f>
        <v>ESTE</v>
      </c>
      <c r="B35" s="117">
        <v>3335973121</v>
      </c>
      <c r="C35" s="99">
        <v>44407.777106481481</v>
      </c>
      <c r="D35" s="99" t="s">
        <v>2177</v>
      </c>
      <c r="E35" s="141">
        <v>217</v>
      </c>
      <c r="F35" s="160" t="str">
        <f>VLOOKUP(E35,VIP!$A$2:$O14800,2,0)</f>
        <v>DRBR217</v>
      </c>
      <c r="G35" s="160" t="str">
        <f>VLOOKUP(E35,'LISTADO ATM'!$A$2:$B$901,2,0)</f>
        <v xml:space="preserve">ATM Oficina Bávaro </v>
      </c>
      <c r="H35" s="160" t="str">
        <f>VLOOKUP(E35,VIP!$A$2:$O19761,7,FALSE)</f>
        <v>Si</v>
      </c>
      <c r="I35" s="160" t="str">
        <f>VLOOKUP(E35,VIP!$A$2:$O11726,8,FALSE)</f>
        <v>Si</v>
      </c>
      <c r="J35" s="160" t="str">
        <f>VLOOKUP(E35,VIP!$A$2:$O11676,8,FALSE)</f>
        <v>Si</v>
      </c>
      <c r="K35" s="160" t="str">
        <f>VLOOKUP(E35,VIP!$A$2:$O15250,6,0)</f>
        <v>NO</v>
      </c>
      <c r="L35" s="146" t="s">
        <v>2242</v>
      </c>
      <c r="M35" s="98" t="s">
        <v>2442</v>
      </c>
      <c r="N35" s="98" t="s">
        <v>2449</v>
      </c>
      <c r="O35" s="160" t="s">
        <v>2451</v>
      </c>
      <c r="P35" s="98"/>
      <c r="Q35" s="98" t="s">
        <v>2242</v>
      </c>
    </row>
    <row r="36" spans="1:17" s="125" customFormat="1" ht="18" x14ac:dyDescent="0.25">
      <c r="A36" s="160" t="str">
        <f>VLOOKUP(E36,'LISTADO ATM'!$A$2:$C$902,3,0)</f>
        <v>SUR</v>
      </c>
      <c r="B36" s="117">
        <v>3335973193</v>
      </c>
      <c r="C36" s="99">
        <v>44407.931018518517</v>
      </c>
      <c r="D36" s="99" t="s">
        <v>2177</v>
      </c>
      <c r="E36" s="141">
        <v>311</v>
      </c>
      <c r="F36" s="160" t="str">
        <f>VLOOKUP(E36,VIP!$A$2:$O14803,2,0)</f>
        <v>DRBR381</v>
      </c>
      <c r="G36" s="160" t="str">
        <f>VLOOKUP(E36,'LISTADO ATM'!$A$2:$B$901,2,0)</f>
        <v>ATM Plaza Eroski</v>
      </c>
      <c r="H36" s="160" t="str">
        <f>VLOOKUP(E36,VIP!$A$2:$O19764,7,FALSE)</f>
        <v>Si</v>
      </c>
      <c r="I36" s="160" t="str">
        <f>VLOOKUP(E36,VIP!$A$2:$O11729,8,FALSE)</f>
        <v>Si</v>
      </c>
      <c r="J36" s="160" t="str">
        <f>VLOOKUP(E36,VIP!$A$2:$O11679,8,FALSE)</f>
        <v>Si</v>
      </c>
      <c r="K36" s="160" t="str">
        <f>VLOOKUP(E36,VIP!$A$2:$O15253,6,0)</f>
        <v>NO</v>
      </c>
      <c r="L36" s="146" t="s">
        <v>2242</v>
      </c>
      <c r="M36" s="98" t="s">
        <v>2442</v>
      </c>
      <c r="N36" s="98" t="s">
        <v>2449</v>
      </c>
      <c r="O36" s="160" t="s">
        <v>2451</v>
      </c>
      <c r="P36" s="98"/>
      <c r="Q36" s="98" t="s">
        <v>2242</v>
      </c>
    </row>
    <row r="37" spans="1:17" s="125" customFormat="1" ht="18" x14ac:dyDescent="0.25">
      <c r="A37" s="160" t="str">
        <f>VLOOKUP(E37,'LISTADO ATM'!$A$2:$C$902,3,0)</f>
        <v>DISTRITO NACIONAL</v>
      </c>
      <c r="B37" s="117">
        <v>3335973195</v>
      </c>
      <c r="C37" s="99">
        <v>44407.932395833333</v>
      </c>
      <c r="D37" s="99" t="s">
        <v>2177</v>
      </c>
      <c r="E37" s="141">
        <v>745</v>
      </c>
      <c r="F37" s="160" t="str">
        <f>VLOOKUP(E37,VIP!$A$2:$O14801,2,0)</f>
        <v>DRBR027</v>
      </c>
      <c r="G37" s="160" t="str">
        <f>VLOOKUP(E37,'LISTADO ATM'!$A$2:$B$901,2,0)</f>
        <v xml:space="preserve">ATM Oficina Ave. Duarte </v>
      </c>
      <c r="H37" s="160" t="str">
        <f>VLOOKUP(E37,VIP!$A$2:$O19762,7,FALSE)</f>
        <v>No</v>
      </c>
      <c r="I37" s="160" t="str">
        <f>VLOOKUP(E37,VIP!$A$2:$O11727,8,FALSE)</f>
        <v>No</v>
      </c>
      <c r="J37" s="160" t="str">
        <f>VLOOKUP(E37,VIP!$A$2:$O11677,8,FALSE)</f>
        <v>No</v>
      </c>
      <c r="K37" s="160" t="str">
        <f>VLOOKUP(E37,VIP!$A$2:$O15251,6,0)</f>
        <v>NO</v>
      </c>
      <c r="L37" s="146" t="s">
        <v>2242</v>
      </c>
      <c r="M37" s="98" t="s">
        <v>2442</v>
      </c>
      <c r="N37" s="98" t="s">
        <v>2449</v>
      </c>
      <c r="O37" s="160" t="s">
        <v>2451</v>
      </c>
      <c r="P37" s="98"/>
      <c r="Q37" s="98" t="s">
        <v>2242</v>
      </c>
    </row>
    <row r="38" spans="1:17" s="125" customFormat="1" ht="18" x14ac:dyDescent="0.25">
      <c r="A38" s="160" t="str">
        <f>VLOOKUP(E38,'LISTADO ATM'!$A$2:$C$902,3,0)</f>
        <v>DISTRITO NACIONAL</v>
      </c>
      <c r="B38" s="117" t="s">
        <v>2606</v>
      </c>
      <c r="C38" s="99">
        <v>44408.143009259256</v>
      </c>
      <c r="D38" s="99" t="s">
        <v>2177</v>
      </c>
      <c r="E38" s="141">
        <v>39</v>
      </c>
      <c r="F38" s="160" t="str">
        <f>VLOOKUP(E38,VIP!$A$2:$O14806,2,0)</f>
        <v>DRBR039</v>
      </c>
      <c r="G38" s="160" t="str">
        <f>VLOOKUP(E38,'LISTADO ATM'!$A$2:$B$901,2,0)</f>
        <v xml:space="preserve">ATM Oficina Ovando </v>
      </c>
      <c r="H38" s="160" t="str">
        <f>VLOOKUP(E38,VIP!$A$2:$O19767,7,FALSE)</f>
        <v>Si</v>
      </c>
      <c r="I38" s="160" t="str">
        <f>VLOOKUP(E38,VIP!$A$2:$O11732,8,FALSE)</f>
        <v>No</v>
      </c>
      <c r="J38" s="160" t="str">
        <f>VLOOKUP(E38,VIP!$A$2:$O11682,8,FALSE)</f>
        <v>No</v>
      </c>
      <c r="K38" s="160" t="str">
        <f>VLOOKUP(E38,VIP!$A$2:$O15256,6,0)</f>
        <v>NO</v>
      </c>
      <c r="L38" s="146" t="s">
        <v>2242</v>
      </c>
      <c r="M38" s="98" t="s">
        <v>2442</v>
      </c>
      <c r="N38" s="98" t="s">
        <v>2449</v>
      </c>
      <c r="O38" s="160" t="s">
        <v>2451</v>
      </c>
      <c r="P38" s="98"/>
      <c r="Q38" s="98" t="s">
        <v>2242</v>
      </c>
    </row>
    <row r="39" spans="1:17" s="125" customFormat="1" ht="18" x14ac:dyDescent="0.25">
      <c r="A39" s="160" t="str">
        <f>VLOOKUP(E39,'LISTADO ATM'!$A$2:$C$902,3,0)</f>
        <v>SUR</v>
      </c>
      <c r="B39" s="117" t="s">
        <v>2607</v>
      </c>
      <c r="C39" s="99">
        <v>44408.143831018519</v>
      </c>
      <c r="D39" s="99" t="s">
        <v>2177</v>
      </c>
      <c r="E39" s="141">
        <v>297</v>
      </c>
      <c r="F39" s="160" t="str">
        <f>VLOOKUP(E39,VIP!$A$2:$O14807,2,0)</f>
        <v>DRBR297</v>
      </c>
      <c r="G39" s="160" t="str">
        <f>VLOOKUP(E39,'LISTADO ATM'!$A$2:$B$901,2,0)</f>
        <v xml:space="preserve">ATM S/M Cadena Ocoa </v>
      </c>
      <c r="H39" s="160" t="str">
        <f>VLOOKUP(E39,VIP!$A$2:$O19768,7,FALSE)</f>
        <v>Si</v>
      </c>
      <c r="I39" s="160" t="str">
        <f>VLOOKUP(E39,VIP!$A$2:$O11733,8,FALSE)</f>
        <v>Si</v>
      </c>
      <c r="J39" s="160" t="str">
        <f>VLOOKUP(E39,VIP!$A$2:$O11683,8,FALSE)</f>
        <v>Si</v>
      </c>
      <c r="K39" s="160" t="str">
        <f>VLOOKUP(E39,VIP!$A$2:$O15257,6,0)</f>
        <v>NO</v>
      </c>
      <c r="L39" s="146" t="s">
        <v>2242</v>
      </c>
      <c r="M39" s="98" t="s">
        <v>2442</v>
      </c>
      <c r="N39" s="98" t="s">
        <v>2449</v>
      </c>
      <c r="O39" s="160" t="s">
        <v>2451</v>
      </c>
      <c r="P39" s="98"/>
      <c r="Q39" s="98" t="s">
        <v>2242</v>
      </c>
    </row>
    <row r="40" spans="1:17" ht="18" x14ac:dyDescent="0.25">
      <c r="A40" s="161" t="str">
        <f>VLOOKUP(E40,'LISTADO ATM'!$A$2:$C$902,3,0)</f>
        <v>DISTRITO NACIONAL</v>
      </c>
      <c r="B40" s="117">
        <v>3335973111</v>
      </c>
      <c r="C40" s="99">
        <v>44407.766412037039</v>
      </c>
      <c r="D40" s="99" t="s">
        <v>2465</v>
      </c>
      <c r="E40" s="141">
        <v>2</v>
      </c>
      <c r="F40" s="161" t="str">
        <f>VLOOKUP(E40,VIP!$A$2:$O14801,2,0)</f>
        <v>DRBR002</v>
      </c>
      <c r="G40" s="161" t="str">
        <f>VLOOKUP(E40,'LISTADO ATM'!$A$2:$B$901,2,0)</f>
        <v>ATM Autoservicio Padre Castellano</v>
      </c>
      <c r="H40" s="161" t="str">
        <f>VLOOKUP(E40,VIP!$A$2:$O19762,7,FALSE)</f>
        <v>Si</v>
      </c>
      <c r="I40" s="161" t="str">
        <f>VLOOKUP(E40,VIP!$A$2:$O11727,8,FALSE)</f>
        <v>Si</v>
      </c>
      <c r="J40" s="161" t="str">
        <f>VLOOKUP(E40,VIP!$A$2:$O11677,8,FALSE)</f>
        <v>Si</v>
      </c>
      <c r="K40" s="161" t="str">
        <f>VLOOKUP(E40,VIP!$A$2:$O15251,6,0)</f>
        <v>NO</v>
      </c>
      <c r="L40" s="146" t="s">
        <v>2599</v>
      </c>
      <c r="M40" s="98" t="s">
        <v>2442</v>
      </c>
      <c r="N40" s="98" t="s">
        <v>2449</v>
      </c>
      <c r="O40" s="161" t="s">
        <v>2466</v>
      </c>
      <c r="P40" s="98"/>
      <c r="Q40" s="98" t="s">
        <v>2599</v>
      </c>
    </row>
    <row r="41" spans="1:17" ht="18" x14ac:dyDescent="0.25">
      <c r="A41" s="161" t="str">
        <f>VLOOKUP(E41,'LISTADO ATM'!$A$2:$C$902,3,0)</f>
        <v>NORTE</v>
      </c>
      <c r="B41" s="117">
        <v>3335973140</v>
      </c>
      <c r="C41" s="99">
        <v>44407.814444444448</v>
      </c>
      <c r="D41" s="99" t="s">
        <v>2465</v>
      </c>
      <c r="E41" s="141">
        <v>52</v>
      </c>
      <c r="F41" s="161" t="str">
        <f>VLOOKUP(E41,VIP!$A$2:$O14842,2,0)</f>
        <v>DRBR052</v>
      </c>
      <c r="G41" s="161" t="str">
        <f>VLOOKUP(E41,'LISTADO ATM'!$A$2:$B$901,2,0)</f>
        <v xml:space="preserve">ATM Oficina Jarabacoa </v>
      </c>
      <c r="H41" s="161" t="str">
        <f>VLOOKUP(E41,VIP!$A$2:$O19803,7,FALSE)</f>
        <v>Si</v>
      </c>
      <c r="I41" s="161" t="str">
        <f>VLOOKUP(E41,VIP!$A$2:$O11768,8,FALSE)</f>
        <v>Si</v>
      </c>
      <c r="J41" s="161" t="str">
        <f>VLOOKUP(E41,VIP!$A$2:$O11718,8,FALSE)</f>
        <v>Si</v>
      </c>
      <c r="K41" s="161" t="str">
        <f>VLOOKUP(E41,VIP!$A$2:$O15292,6,0)</f>
        <v>NO</v>
      </c>
      <c r="L41" s="146" t="s">
        <v>2599</v>
      </c>
      <c r="M41" s="98" t="s">
        <v>2442</v>
      </c>
      <c r="N41" s="98" t="s">
        <v>2449</v>
      </c>
      <c r="O41" s="161" t="s">
        <v>2466</v>
      </c>
      <c r="P41" s="98"/>
      <c r="Q41" s="98" t="s">
        <v>2599</v>
      </c>
    </row>
    <row r="42" spans="1:17" ht="18" x14ac:dyDescent="0.25">
      <c r="A42" s="161" t="str">
        <f>VLOOKUP(E42,'LISTADO ATM'!$A$2:$C$902,3,0)</f>
        <v>DISTRITO NACIONAL</v>
      </c>
      <c r="B42" s="117">
        <v>3335973145</v>
      </c>
      <c r="C42" s="99">
        <v>44407.825138888889</v>
      </c>
      <c r="D42" s="99" t="s">
        <v>2445</v>
      </c>
      <c r="E42" s="141">
        <v>769</v>
      </c>
      <c r="F42" s="161" t="str">
        <f>VLOOKUP(E42,VIP!$A$2:$O14841,2,0)</f>
        <v>DRBR769</v>
      </c>
      <c r="G42" s="161" t="str">
        <f>VLOOKUP(E42,'LISTADO ATM'!$A$2:$B$901,2,0)</f>
        <v>ATM UNP Pablo Mella Morales</v>
      </c>
      <c r="H42" s="161" t="str">
        <f>VLOOKUP(E42,VIP!$A$2:$O19802,7,FALSE)</f>
        <v>Si</v>
      </c>
      <c r="I42" s="161" t="str">
        <f>VLOOKUP(E42,VIP!$A$2:$O11767,8,FALSE)</f>
        <v>Si</v>
      </c>
      <c r="J42" s="161" t="str">
        <f>VLOOKUP(E42,VIP!$A$2:$O11717,8,FALSE)</f>
        <v>Si</v>
      </c>
      <c r="K42" s="161" t="str">
        <f>VLOOKUP(E42,VIP!$A$2:$O15291,6,0)</f>
        <v>NO</v>
      </c>
      <c r="L42" s="146" t="s">
        <v>2599</v>
      </c>
      <c r="M42" s="98" t="s">
        <v>2442</v>
      </c>
      <c r="N42" s="98" t="s">
        <v>2449</v>
      </c>
      <c r="O42" s="161" t="s">
        <v>2450</v>
      </c>
      <c r="P42" s="98"/>
      <c r="Q42" s="98" t="s">
        <v>2599</v>
      </c>
    </row>
    <row r="43" spans="1:17" ht="18" x14ac:dyDescent="0.25">
      <c r="A43" s="161" t="str">
        <f>VLOOKUP(E43,'LISTADO ATM'!$A$2:$C$902,3,0)</f>
        <v>ESTE</v>
      </c>
      <c r="B43" s="117" t="s">
        <v>2618</v>
      </c>
      <c r="C43" s="99">
        <v>44408.268148148149</v>
      </c>
      <c r="D43" s="99" t="s">
        <v>2465</v>
      </c>
      <c r="E43" s="141">
        <v>158</v>
      </c>
      <c r="F43" s="161" t="str">
        <f>VLOOKUP(E43,VIP!$A$2:$O14818,2,0)</f>
        <v>DRBR158</v>
      </c>
      <c r="G43" s="161" t="str">
        <f>VLOOKUP(E43,'LISTADO ATM'!$A$2:$B$901,2,0)</f>
        <v xml:space="preserve">ATM Oficina Romana Norte </v>
      </c>
      <c r="H43" s="161" t="str">
        <f>VLOOKUP(E43,VIP!$A$2:$O19779,7,FALSE)</f>
        <v>Si</v>
      </c>
      <c r="I43" s="161" t="str">
        <f>VLOOKUP(E43,VIP!$A$2:$O11744,8,FALSE)</f>
        <v>Si</v>
      </c>
      <c r="J43" s="161" t="str">
        <f>VLOOKUP(E43,VIP!$A$2:$O11694,8,FALSE)</f>
        <v>Si</v>
      </c>
      <c r="K43" s="161" t="str">
        <f>VLOOKUP(E43,VIP!$A$2:$O15268,6,0)</f>
        <v>SI</v>
      </c>
      <c r="L43" s="146" t="s">
        <v>2599</v>
      </c>
      <c r="M43" s="98" t="s">
        <v>2442</v>
      </c>
      <c r="N43" s="98" t="s">
        <v>2449</v>
      </c>
      <c r="O43" s="161" t="s">
        <v>2466</v>
      </c>
      <c r="P43" s="98"/>
      <c r="Q43" s="98" t="s">
        <v>2599</v>
      </c>
    </row>
    <row r="44" spans="1:17" ht="18" x14ac:dyDescent="0.25">
      <c r="A44" s="161" t="str">
        <f>VLOOKUP(E44,'LISTADO ATM'!$A$2:$C$902,3,0)</f>
        <v>DISTRITO NACIONAL</v>
      </c>
      <c r="B44" s="117">
        <v>3335972212</v>
      </c>
      <c r="C44" s="99">
        <v>44407.426319444443</v>
      </c>
      <c r="D44" s="99" t="s">
        <v>2445</v>
      </c>
      <c r="E44" s="141">
        <v>243</v>
      </c>
      <c r="F44" s="161" t="str">
        <f>VLOOKUP(E44,VIP!$A$2:$O14801,2,0)</f>
        <v>DRBR243</v>
      </c>
      <c r="G44" s="161" t="str">
        <f>VLOOKUP(E44,'LISTADO ATM'!$A$2:$B$901,2,0)</f>
        <v xml:space="preserve">ATM Autoservicio Plaza Central  </v>
      </c>
      <c r="H44" s="161" t="str">
        <f>VLOOKUP(E44,VIP!$A$2:$O19762,7,FALSE)</f>
        <v>Si</v>
      </c>
      <c r="I44" s="161" t="str">
        <f>VLOOKUP(E44,VIP!$A$2:$O11727,8,FALSE)</f>
        <v>Si</v>
      </c>
      <c r="J44" s="161" t="str">
        <f>VLOOKUP(E44,VIP!$A$2:$O11677,8,FALSE)</f>
        <v>Si</v>
      </c>
      <c r="K44" s="161" t="str">
        <f>VLOOKUP(E44,VIP!$A$2:$O15251,6,0)</f>
        <v>SI</v>
      </c>
      <c r="L44" s="146" t="s">
        <v>2556</v>
      </c>
      <c r="M44" s="98" t="s">
        <v>2442</v>
      </c>
      <c r="N44" s="98" t="s">
        <v>2449</v>
      </c>
      <c r="O44" s="161" t="s">
        <v>2450</v>
      </c>
      <c r="P44" s="166"/>
      <c r="Q44" s="98" t="s">
        <v>2556</v>
      </c>
    </row>
    <row r="45" spans="1:17" ht="18" x14ac:dyDescent="0.25">
      <c r="A45" s="161" t="str">
        <f>VLOOKUP(E45,'LISTADO ATM'!$A$2:$C$902,3,0)</f>
        <v>DISTRITO NACIONAL</v>
      </c>
      <c r="B45" s="117">
        <v>3335973090</v>
      </c>
      <c r="C45" s="99">
        <v>44407.737835648149</v>
      </c>
      <c r="D45" s="99" t="s">
        <v>2465</v>
      </c>
      <c r="E45" s="141">
        <v>24</v>
      </c>
      <c r="F45" s="161" t="str">
        <f>VLOOKUP(E45,VIP!$A$2:$O14801,2,0)</f>
        <v>DRBR024</v>
      </c>
      <c r="G45" s="161" t="str">
        <f>VLOOKUP(E45,'LISTADO ATM'!$A$2:$B$901,2,0)</f>
        <v xml:space="preserve">ATM Oficina Eusebio Manzueta </v>
      </c>
      <c r="H45" s="161" t="str">
        <f>VLOOKUP(E45,VIP!$A$2:$O19762,7,FALSE)</f>
        <v>No</v>
      </c>
      <c r="I45" s="161" t="str">
        <f>VLOOKUP(E45,VIP!$A$2:$O11727,8,FALSE)</f>
        <v>No</v>
      </c>
      <c r="J45" s="161" t="str">
        <f>VLOOKUP(E45,VIP!$A$2:$O11677,8,FALSE)</f>
        <v>No</v>
      </c>
      <c r="K45" s="161" t="str">
        <f>VLOOKUP(E45,VIP!$A$2:$O15251,6,0)</f>
        <v>NO</v>
      </c>
      <c r="L45" s="146" t="s">
        <v>2556</v>
      </c>
      <c r="M45" s="98" t="s">
        <v>2442</v>
      </c>
      <c r="N45" s="98" t="s">
        <v>2449</v>
      </c>
      <c r="O45" s="161" t="s">
        <v>2466</v>
      </c>
      <c r="P45" s="166"/>
      <c r="Q45" s="98" t="s">
        <v>2556</v>
      </c>
    </row>
    <row r="46" spans="1:17" ht="18" x14ac:dyDescent="0.25">
      <c r="A46" s="161" t="str">
        <f>VLOOKUP(E46,'LISTADO ATM'!$A$2:$C$902,3,0)</f>
        <v>DISTRITO NACIONAL</v>
      </c>
      <c r="B46" s="117">
        <v>3335973157</v>
      </c>
      <c r="C46" s="99">
        <v>44407.832824074074</v>
      </c>
      <c r="D46" s="99" t="s">
        <v>2465</v>
      </c>
      <c r="E46" s="141">
        <v>979</v>
      </c>
      <c r="F46" s="161" t="str">
        <f>VLOOKUP(E46,VIP!$A$2:$O14832,2,0)</f>
        <v>DRBR979</v>
      </c>
      <c r="G46" s="161" t="str">
        <f>VLOOKUP(E46,'LISTADO ATM'!$A$2:$B$901,2,0)</f>
        <v xml:space="preserve">ATM Oficina Luperón I </v>
      </c>
      <c r="H46" s="161" t="str">
        <f>VLOOKUP(E46,VIP!$A$2:$O19793,7,FALSE)</f>
        <v>Si</v>
      </c>
      <c r="I46" s="161" t="str">
        <f>VLOOKUP(E46,VIP!$A$2:$O11758,8,FALSE)</f>
        <v>Si</v>
      </c>
      <c r="J46" s="161" t="str">
        <f>VLOOKUP(E46,VIP!$A$2:$O11708,8,FALSE)</f>
        <v>Si</v>
      </c>
      <c r="K46" s="161" t="str">
        <f>VLOOKUP(E46,VIP!$A$2:$O15282,6,0)</f>
        <v>NO</v>
      </c>
      <c r="L46" s="146" t="s">
        <v>2556</v>
      </c>
      <c r="M46" s="98" t="s">
        <v>2442</v>
      </c>
      <c r="N46" s="98" t="s">
        <v>2449</v>
      </c>
      <c r="O46" s="161" t="s">
        <v>2466</v>
      </c>
      <c r="P46" s="98"/>
      <c r="Q46" s="98" t="s">
        <v>2556</v>
      </c>
    </row>
    <row r="47" spans="1:17" ht="18" x14ac:dyDescent="0.25">
      <c r="A47" s="161" t="str">
        <f>VLOOKUP(E47,'LISTADO ATM'!$A$2:$C$902,3,0)</f>
        <v>DISTRITO NACIONAL</v>
      </c>
      <c r="B47" s="117">
        <v>3335970603</v>
      </c>
      <c r="C47" s="99">
        <v>44405.716296296298</v>
      </c>
      <c r="D47" s="99" t="s">
        <v>2445</v>
      </c>
      <c r="E47" s="141">
        <v>932</v>
      </c>
      <c r="F47" s="161" t="str">
        <f>VLOOKUP(E47,VIP!$A$2:$O14844,2,0)</f>
        <v>DRBR01E</v>
      </c>
      <c r="G47" s="161" t="str">
        <f>VLOOKUP(E47,'LISTADO ATM'!$A$2:$B$901,2,0)</f>
        <v xml:space="preserve">ATM Banco Agrícola </v>
      </c>
      <c r="H47" s="161" t="str">
        <f>VLOOKUP(E47,VIP!$A$2:$O19805,7,FALSE)</f>
        <v>Si</v>
      </c>
      <c r="I47" s="161" t="str">
        <f>VLOOKUP(E47,VIP!$A$2:$O11770,8,FALSE)</f>
        <v>Si</v>
      </c>
      <c r="J47" s="161" t="str">
        <f>VLOOKUP(E47,VIP!$A$2:$O11720,8,FALSE)</f>
        <v>Si</v>
      </c>
      <c r="K47" s="161" t="str">
        <f>VLOOKUP(E47,VIP!$A$2:$O15294,6,0)</f>
        <v>NO</v>
      </c>
      <c r="L47" s="146" t="s">
        <v>2438</v>
      </c>
      <c r="M47" s="98" t="s">
        <v>2442</v>
      </c>
      <c r="N47" s="98" t="s">
        <v>2449</v>
      </c>
      <c r="O47" s="161" t="s">
        <v>2450</v>
      </c>
      <c r="P47" s="166"/>
      <c r="Q47" s="98" t="s">
        <v>2438</v>
      </c>
    </row>
    <row r="48" spans="1:17" ht="18" x14ac:dyDescent="0.25">
      <c r="A48" s="161" t="str">
        <f>VLOOKUP(E48,'LISTADO ATM'!$A$2:$C$902,3,0)</f>
        <v>DISTRITO NACIONAL</v>
      </c>
      <c r="B48" s="117">
        <v>3335970949</v>
      </c>
      <c r="C48" s="99">
        <v>44406.375243055554</v>
      </c>
      <c r="D48" s="99" t="s">
        <v>2445</v>
      </c>
      <c r="E48" s="141">
        <v>908</v>
      </c>
      <c r="F48" s="161" t="str">
        <f>VLOOKUP(E48,VIP!$A$2:$O14845,2,0)</f>
        <v>DRBR16D</v>
      </c>
      <c r="G48" s="161" t="str">
        <f>VLOOKUP(E48,'LISTADO ATM'!$A$2:$B$901,2,0)</f>
        <v xml:space="preserve">ATM Oficina Plaza Botánika </v>
      </c>
      <c r="H48" s="161" t="str">
        <f>VLOOKUP(E48,VIP!$A$2:$O19806,7,FALSE)</f>
        <v>Si</v>
      </c>
      <c r="I48" s="161" t="str">
        <f>VLOOKUP(E48,VIP!$A$2:$O11771,8,FALSE)</f>
        <v>Si</v>
      </c>
      <c r="J48" s="161" t="str">
        <f>VLOOKUP(E48,VIP!$A$2:$O11721,8,FALSE)</f>
        <v>Si</v>
      </c>
      <c r="K48" s="161" t="str">
        <f>VLOOKUP(E48,VIP!$A$2:$O15295,6,0)</f>
        <v>NO</v>
      </c>
      <c r="L48" s="146" t="s">
        <v>2438</v>
      </c>
      <c r="M48" s="98" t="s">
        <v>2442</v>
      </c>
      <c r="N48" s="98" t="s">
        <v>2449</v>
      </c>
      <c r="O48" s="161" t="s">
        <v>2450</v>
      </c>
      <c r="P48" s="166"/>
      <c r="Q48" s="98" t="s">
        <v>2438</v>
      </c>
    </row>
    <row r="49" spans="1:17" ht="18" x14ac:dyDescent="0.25">
      <c r="A49" s="161" t="str">
        <f>VLOOKUP(E49,'LISTADO ATM'!$A$2:$C$902,3,0)</f>
        <v>DISTRITO NACIONAL</v>
      </c>
      <c r="B49" s="117">
        <v>3335972893</v>
      </c>
      <c r="C49" s="99">
        <v>44407.640416666669</v>
      </c>
      <c r="D49" s="99" t="s">
        <v>2445</v>
      </c>
      <c r="E49" s="141">
        <v>490</v>
      </c>
      <c r="F49" s="161" t="str">
        <f>VLOOKUP(E49,VIP!$A$2:$O14817,2,0)</f>
        <v>DRBR490</v>
      </c>
      <c r="G49" s="161" t="str">
        <f>VLOOKUP(E49,'LISTADO ATM'!$A$2:$B$901,2,0)</f>
        <v xml:space="preserve">ATM Hospital Ney Arias Lora </v>
      </c>
      <c r="H49" s="161" t="str">
        <f>VLOOKUP(E49,VIP!$A$2:$O19778,7,FALSE)</f>
        <v>Si</v>
      </c>
      <c r="I49" s="161" t="str">
        <f>VLOOKUP(E49,VIP!$A$2:$O11743,8,FALSE)</f>
        <v>Si</v>
      </c>
      <c r="J49" s="161" t="str">
        <f>VLOOKUP(E49,VIP!$A$2:$O11693,8,FALSE)</f>
        <v>Si</v>
      </c>
      <c r="K49" s="161" t="str">
        <f>VLOOKUP(E49,VIP!$A$2:$O15267,6,0)</f>
        <v>NO</v>
      </c>
      <c r="L49" s="146" t="s">
        <v>2438</v>
      </c>
      <c r="M49" s="98" t="s">
        <v>2442</v>
      </c>
      <c r="N49" s="98" t="s">
        <v>2449</v>
      </c>
      <c r="O49" s="161" t="s">
        <v>2450</v>
      </c>
      <c r="P49" s="166"/>
      <c r="Q49" s="98" t="s">
        <v>2438</v>
      </c>
    </row>
    <row r="50" spans="1:17" ht="18" x14ac:dyDescent="0.25">
      <c r="A50" s="161" t="str">
        <f>VLOOKUP(E50,'LISTADO ATM'!$A$2:$C$902,3,0)</f>
        <v>DISTRITO NACIONAL</v>
      </c>
      <c r="B50" s="117">
        <v>3335973017</v>
      </c>
      <c r="C50" s="99">
        <v>44407.688796296294</v>
      </c>
      <c r="D50" s="99" t="s">
        <v>2445</v>
      </c>
      <c r="E50" s="141">
        <v>672</v>
      </c>
      <c r="F50" s="161" t="str">
        <f>VLOOKUP(E50,VIP!$A$2:$O14810,2,0)</f>
        <v>DRBR672</v>
      </c>
      <c r="G50" s="161" t="str">
        <f>VLOOKUP(E50,'LISTADO ATM'!$A$2:$B$901,2,0)</f>
        <v>ATM Destacamento Policía Nacional La Victoria</v>
      </c>
      <c r="H50" s="161" t="str">
        <f>VLOOKUP(E50,VIP!$A$2:$O19771,7,FALSE)</f>
        <v>Si</v>
      </c>
      <c r="I50" s="161" t="str">
        <f>VLOOKUP(E50,VIP!$A$2:$O11736,8,FALSE)</f>
        <v>Si</v>
      </c>
      <c r="J50" s="161" t="str">
        <f>VLOOKUP(E50,VIP!$A$2:$O11686,8,FALSE)</f>
        <v>Si</v>
      </c>
      <c r="K50" s="161" t="str">
        <f>VLOOKUP(E50,VIP!$A$2:$O15260,6,0)</f>
        <v>SI</v>
      </c>
      <c r="L50" s="146" t="s">
        <v>2438</v>
      </c>
      <c r="M50" s="98" t="s">
        <v>2442</v>
      </c>
      <c r="N50" s="98" t="s">
        <v>2449</v>
      </c>
      <c r="O50" s="161" t="s">
        <v>2450</v>
      </c>
      <c r="P50" s="166"/>
      <c r="Q50" s="98" t="s">
        <v>2438</v>
      </c>
    </row>
    <row r="51" spans="1:17" ht="18" x14ac:dyDescent="0.25">
      <c r="A51" s="161" t="str">
        <f>VLOOKUP(E51,'LISTADO ATM'!$A$2:$C$902,3,0)</f>
        <v>DISTRITO NACIONAL</v>
      </c>
      <c r="B51" s="117">
        <v>3335973051</v>
      </c>
      <c r="C51" s="99">
        <v>44407.7031712963</v>
      </c>
      <c r="D51" s="99" t="s">
        <v>2465</v>
      </c>
      <c r="E51" s="141">
        <v>655</v>
      </c>
      <c r="F51" s="161" t="str">
        <f>VLOOKUP(E51,VIP!$A$2:$O14808,2,0)</f>
        <v>DRBR655</v>
      </c>
      <c r="G51" s="161" t="str">
        <f>VLOOKUP(E51,'LISTADO ATM'!$A$2:$B$901,2,0)</f>
        <v>ATM Farmacia Sandra</v>
      </c>
      <c r="H51" s="161" t="str">
        <f>VLOOKUP(E51,VIP!$A$2:$O19769,7,FALSE)</f>
        <v>Si</v>
      </c>
      <c r="I51" s="161" t="str">
        <f>VLOOKUP(E51,VIP!$A$2:$O11734,8,FALSE)</f>
        <v>Si</v>
      </c>
      <c r="J51" s="161" t="str">
        <f>VLOOKUP(E51,VIP!$A$2:$O11684,8,FALSE)</f>
        <v>Si</v>
      </c>
      <c r="K51" s="161" t="str">
        <f>VLOOKUP(E51,VIP!$A$2:$O15258,6,0)</f>
        <v>NO</v>
      </c>
      <c r="L51" s="146" t="s">
        <v>2438</v>
      </c>
      <c r="M51" s="98" t="s">
        <v>2442</v>
      </c>
      <c r="N51" s="98" t="s">
        <v>2449</v>
      </c>
      <c r="O51" s="161" t="s">
        <v>2466</v>
      </c>
      <c r="P51" s="166"/>
      <c r="Q51" s="98" t="s">
        <v>2438</v>
      </c>
    </row>
    <row r="52" spans="1:17" ht="18" x14ac:dyDescent="0.25">
      <c r="A52" s="161" t="str">
        <f>VLOOKUP(E52,'LISTADO ATM'!$A$2:$C$902,3,0)</f>
        <v>DISTRITO NACIONAL</v>
      </c>
      <c r="B52" s="117">
        <v>3335973106</v>
      </c>
      <c r="C52" s="99">
        <v>44407.760416666664</v>
      </c>
      <c r="D52" s="99" t="s">
        <v>2445</v>
      </c>
      <c r="E52" s="141">
        <v>449</v>
      </c>
      <c r="F52" s="161" t="str">
        <f>VLOOKUP(E52,VIP!$A$2:$O14811,2,0)</f>
        <v>DRBR449</v>
      </c>
      <c r="G52" s="161" t="str">
        <f>VLOOKUP(E52,'LISTADO ATM'!$A$2:$B$901,2,0)</f>
        <v>ATM Autobanco Lope de Vega II</v>
      </c>
      <c r="H52" s="161" t="str">
        <f>VLOOKUP(E52,VIP!$A$2:$O19772,7,FALSE)</f>
        <v>Si</v>
      </c>
      <c r="I52" s="161" t="str">
        <f>VLOOKUP(E52,VIP!$A$2:$O11737,8,FALSE)</f>
        <v>Si</v>
      </c>
      <c r="J52" s="161" t="str">
        <f>VLOOKUP(E52,VIP!$A$2:$O11687,8,FALSE)</f>
        <v>Si</v>
      </c>
      <c r="K52" s="161" t="str">
        <f>VLOOKUP(E52,VIP!$A$2:$O15261,6,0)</f>
        <v>NO</v>
      </c>
      <c r="L52" s="146" t="s">
        <v>2438</v>
      </c>
      <c r="M52" s="98" t="s">
        <v>2442</v>
      </c>
      <c r="N52" s="98" t="s">
        <v>2449</v>
      </c>
      <c r="O52" s="161" t="s">
        <v>2450</v>
      </c>
      <c r="P52" s="166"/>
      <c r="Q52" s="98" t="s">
        <v>2438</v>
      </c>
    </row>
    <row r="53" spans="1:17" ht="18" x14ac:dyDescent="0.25">
      <c r="A53" s="162" t="str">
        <f>VLOOKUP(E53,'LISTADO ATM'!$A$2:$C$902,3,0)</f>
        <v>NORTE</v>
      </c>
      <c r="B53" s="117">
        <v>3335973163</v>
      </c>
      <c r="C53" s="99">
        <v>44407.863171296296</v>
      </c>
      <c r="D53" s="99" t="s">
        <v>2465</v>
      </c>
      <c r="E53" s="141">
        <v>405</v>
      </c>
      <c r="F53" s="162" t="str">
        <f>VLOOKUP(E53,VIP!$A$2:$O14826,2,0)</f>
        <v>DRBR405</v>
      </c>
      <c r="G53" s="162" t="str">
        <f>VLOOKUP(E53,'LISTADO ATM'!$A$2:$B$901,2,0)</f>
        <v xml:space="preserve">ATM UNP Loma de Cabrera </v>
      </c>
      <c r="H53" s="162" t="str">
        <f>VLOOKUP(E53,VIP!$A$2:$O19787,7,FALSE)</f>
        <v>Si</v>
      </c>
      <c r="I53" s="162" t="str">
        <f>VLOOKUP(E53,VIP!$A$2:$O11752,8,FALSE)</f>
        <v>Si</v>
      </c>
      <c r="J53" s="162" t="str">
        <f>VLOOKUP(E53,VIP!$A$2:$O11702,8,FALSE)</f>
        <v>Si</v>
      </c>
      <c r="K53" s="162" t="str">
        <f>VLOOKUP(E53,VIP!$A$2:$O15276,6,0)</f>
        <v>NO</v>
      </c>
      <c r="L53" s="146" t="s">
        <v>2438</v>
      </c>
      <c r="M53" s="98" t="s">
        <v>2442</v>
      </c>
      <c r="N53" s="98" t="s">
        <v>2449</v>
      </c>
      <c r="O53" s="162" t="s">
        <v>2466</v>
      </c>
      <c r="P53" s="98"/>
      <c r="Q53" s="98" t="s">
        <v>2438</v>
      </c>
    </row>
    <row r="54" spans="1:17" ht="18" x14ac:dyDescent="0.25">
      <c r="A54" s="162" t="str">
        <f>VLOOKUP(E54,'LISTADO ATM'!$A$2:$C$902,3,0)</f>
        <v>DISTRITO NACIONAL</v>
      </c>
      <c r="B54" s="117">
        <v>3335973164</v>
      </c>
      <c r="C54" s="99">
        <v>44407.865115740744</v>
      </c>
      <c r="D54" s="99" t="s">
        <v>2445</v>
      </c>
      <c r="E54" s="141">
        <v>416</v>
      </c>
      <c r="F54" s="162" t="str">
        <f>VLOOKUP(E54,VIP!$A$2:$O14825,2,0)</f>
        <v>DRBR416</v>
      </c>
      <c r="G54" s="162" t="str">
        <f>VLOOKUP(E54,'LISTADO ATM'!$A$2:$B$901,2,0)</f>
        <v xml:space="preserve">ATM Autobanco San Martín II </v>
      </c>
      <c r="H54" s="162" t="str">
        <f>VLOOKUP(E54,VIP!$A$2:$O19786,7,FALSE)</f>
        <v>Si</v>
      </c>
      <c r="I54" s="162" t="str">
        <f>VLOOKUP(E54,VIP!$A$2:$O11751,8,FALSE)</f>
        <v>Si</v>
      </c>
      <c r="J54" s="162" t="str">
        <f>VLOOKUP(E54,VIP!$A$2:$O11701,8,FALSE)</f>
        <v>Si</v>
      </c>
      <c r="K54" s="162" t="str">
        <f>VLOOKUP(E54,VIP!$A$2:$O15275,6,0)</f>
        <v>NO</v>
      </c>
      <c r="L54" s="146" t="s">
        <v>2438</v>
      </c>
      <c r="M54" s="98" t="s">
        <v>2442</v>
      </c>
      <c r="N54" s="98" t="s">
        <v>2449</v>
      </c>
      <c r="O54" s="162" t="s">
        <v>2450</v>
      </c>
      <c r="P54" s="98"/>
      <c r="Q54" s="98" t="s">
        <v>2438</v>
      </c>
    </row>
    <row r="55" spans="1:17" ht="18" x14ac:dyDescent="0.25">
      <c r="A55" s="162" t="str">
        <f>VLOOKUP(E55,'LISTADO ATM'!$A$2:$C$902,3,0)</f>
        <v>NORTE</v>
      </c>
      <c r="B55" s="117">
        <v>3335973168</v>
      </c>
      <c r="C55" s="99">
        <v>44407.87023148148</v>
      </c>
      <c r="D55" s="99" t="s">
        <v>2465</v>
      </c>
      <c r="E55" s="141">
        <v>432</v>
      </c>
      <c r="F55" s="162" t="str">
        <f>VLOOKUP(E55,VIP!$A$2:$O14823,2,0)</f>
        <v>DRBR432</v>
      </c>
      <c r="G55" s="162" t="str">
        <f>VLOOKUP(E55,'LISTADO ATM'!$A$2:$B$901,2,0)</f>
        <v xml:space="preserve">ATM Oficina Puerto Plata II </v>
      </c>
      <c r="H55" s="162" t="str">
        <f>VLOOKUP(E55,VIP!$A$2:$O19784,7,FALSE)</f>
        <v>Si</v>
      </c>
      <c r="I55" s="162" t="str">
        <f>VLOOKUP(E55,VIP!$A$2:$O11749,8,FALSE)</f>
        <v>Si</v>
      </c>
      <c r="J55" s="162" t="str">
        <f>VLOOKUP(E55,VIP!$A$2:$O11699,8,FALSE)</f>
        <v>Si</v>
      </c>
      <c r="K55" s="162" t="str">
        <f>VLOOKUP(E55,VIP!$A$2:$O15273,6,0)</f>
        <v>SI</v>
      </c>
      <c r="L55" s="146" t="s">
        <v>2438</v>
      </c>
      <c r="M55" s="98" t="s">
        <v>2442</v>
      </c>
      <c r="N55" s="98" t="s">
        <v>2449</v>
      </c>
      <c r="O55" s="162" t="s">
        <v>2466</v>
      </c>
      <c r="P55" s="98"/>
      <c r="Q55" s="98" t="s">
        <v>2438</v>
      </c>
    </row>
    <row r="56" spans="1:17" ht="18" x14ac:dyDescent="0.25">
      <c r="A56" s="162" t="str">
        <f>VLOOKUP(E56,'LISTADO ATM'!$A$2:$C$902,3,0)</f>
        <v>DISTRITO NACIONAL</v>
      </c>
      <c r="B56" s="117">
        <v>3335973171</v>
      </c>
      <c r="C56" s="99">
        <v>44407.875486111108</v>
      </c>
      <c r="D56" s="99" t="s">
        <v>2465</v>
      </c>
      <c r="E56" s="141">
        <v>486</v>
      </c>
      <c r="F56" s="162" t="str">
        <f>VLOOKUP(E56,VIP!$A$2:$O14820,2,0)</f>
        <v>DRBR486</v>
      </c>
      <c r="G56" s="162" t="str">
        <f>VLOOKUP(E56,'LISTADO ATM'!$A$2:$B$901,2,0)</f>
        <v xml:space="preserve">ATM Olé La Caleta </v>
      </c>
      <c r="H56" s="162" t="str">
        <f>VLOOKUP(E56,VIP!$A$2:$O19781,7,FALSE)</f>
        <v>Si</v>
      </c>
      <c r="I56" s="162" t="str">
        <f>VLOOKUP(E56,VIP!$A$2:$O11746,8,FALSE)</f>
        <v>Si</v>
      </c>
      <c r="J56" s="162" t="str">
        <f>VLOOKUP(E56,VIP!$A$2:$O11696,8,FALSE)</f>
        <v>Si</v>
      </c>
      <c r="K56" s="162" t="str">
        <f>VLOOKUP(E56,VIP!$A$2:$O15270,6,0)</f>
        <v>NO</v>
      </c>
      <c r="L56" s="146" t="s">
        <v>2438</v>
      </c>
      <c r="M56" s="98" t="s">
        <v>2442</v>
      </c>
      <c r="N56" s="98" t="s">
        <v>2449</v>
      </c>
      <c r="O56" s="162" t="s">
        <v>2466</v>
      </c>
      <c r="P56" s="98"/>
      <c r="Q56" s="98" t="s">
        <v>2438</v>
      </c>
    </row>
    <row r="57" spans="1:17" ht="18" x14ac:dyDescent="0.25">
      <c r="A57" s="162" t="str">
        <f>VLOOKUP(E57,'LISTADO ATM'!$A$2:$C$902,3,0)</f>
        <v>DISTRITO NACIONAL</v>
      </c>
      <c r="B57" s="117">
        <v>3335973176</v>
      </c>
      <c r="C57" s="99">
        <v>44407.882627314815</v>
      </c>
      <c r="D57" s="99" t="s">
        <v>2465</v>
      </c>
      <c r="E57" s="141">
        <v>547</v>
      </c>
      <c r="F57" s="162" t="str">
        <f>VLOOKUP(E57,VIP!$A$2:$O14817,2,0)</f>
        <v>DRBR16B</v>
      </c>
      <c r="G57" s="162" t="str">
        <f>VLOOKUP(E57,'LISTADO ATM'!$A$2:$B$901,2,0)</f>
        <v xml:space="preserve">ATM Plaza Lama Herrera </v>
      </c>
      <c r="H57" s="162" t="str">
        <f>VLOOKUP(E57,VIP!$A$2:$O19778,7,FALSE)</f>
        <v>Si</v>
      </c>
      <c r="I57" s="162" t="str">
        <f>VLOOKUP(E57,VIP!$A$2:$O11743,8,FALSE)</f>
        <v>Si</v>
      </c>
      <c r="J57" s="162" t="str">
        <f>VLOOKUP(E57,VIP!$A$2:$O11693,8,FALSE)</f>
        <v>Si</v>
      </c>
      <c r="K57" s="162" t="str">
        <f>VLOOKUP(E57,VIP!$A$2:$O15267,6,0)</f>
        <v>NO</v>
      </c>
      <c r="L57" s="146" t="s">
        <v>2438</v>
      </c>
      <c r="M57" s="98" t="s">
        <v>2442</v>
      </c>
      <c r="N57" s="98" t="s">
        <v>2449</v>
      </c>
      <c r="O57" s="162" t="s">
        <v>2466</v>
      </c>
      <c r="P57" s="98"/>
      <c r="Q57" s="98" t="s">
        <v>2438</v>
      </c>
    </row>
    <row r="58" spans="1:17" ht="18" x14ac:dyDescent="0.25">
      <c r="A58" s="162" t="str">
        <f>VLOOKUP(E58,'LISTADO ATM'!$A$2:$C$902,3,0)</f>
        <v>DISTRITO NACIONAL</v>
      </c>
      <c r="B58" s="117">
        <v>3335973177</v>
      </c>
      <c r="C58" s="99">
        <v>44407.884456018517</v>
      </c>
      <c r="D58" s="99" t="s">
        <v>2445</v>
      </c>
      <c r="E58" s="141">
        <v>548</v>
      </c>
      <c r="F58" s="162" t="str">
        <f>VLOOKUP(E58,VIP!$A$2:$O14816,2,0)</f>
        <v>DRBR130</v>
      </c>
      <c r="G58" s="162" t="str">
        <f>VLOOKUP(E58,'LISTADO ATM'!$A$2:$B$901,2,0)</f>
        <v xml:space="preserve">ATM AMET </v>
      </c>
      <c r="H58" s="162" t="str">
        <f>VLOOKUP(E58,VIP!$A$2:$O19777,7,FALSE)</f>
        <v>Si</v>
      </c>
      <c r="I58" s="162" t="str">
        <f>VLOOKUP(E58,VIP!$A$2:$O11742,8,FALSE)</f>
        <v>Si</v>
      </c>
      <c r="J58" s="162" t="str">
        <f>VLOOKUP(E58,VIP!$A$2:$O11692,8,FALSE)</f>
        <v>Si</v>
      </c>
      <c r="K58" s="162" t="str">
        <f>VLOOKUP(E58,VIP!$A$2:$O15266,6,0)</f>
        <v>NO</v>
      </c>
      <c r="L58" s="146" t="s">
        <v>2438</v>
      </c>
      <c r="M58" s="98" t="s">
        <v>2442</v>
      </c>
      <c r="N58" s="98" t="s">
        <v>2449</v>
      </c>
      <c r="O58" s="162" t="s">
        <v>2450</v>
      </c>
      <c r="P58" s="98"/>
      <c r="Q58" s="98" t="s">
        <v>2438</v>
      </c>
    </row>
    <row r="59" spans="1:17" ht="18" x14ac:dyDescent="0.25">
      <c r="A59" s="162" t="str">
        <f>VLOOKUP(E59,'LISTADO ATM'!$A$2:$C$902,3,0)</f>
        <v>NORTE</v>
      </c>
      <c r="B59" s="117">
        <v>3335973185</v>
      </c>
      <c r="C59" s="99">
        <v>44407.89806712963</v>
      </c>
      <c r="D59" s="99" t="s">
        <v>2465</v>
      </c>
      <c r="E59" s="141">
        <v>736</v>
      </c>
      <c r="F59" s="162" t="str">
        <f>VLOOKUP(E59,VIP!$A$2:$O14810,2,0)</f>
        <v>DRBR071</v>
      </c>
      <c r="G59" s="162" t="str">
        <f>VLOOKUP(E59,'LISTADO ATM'!$A$2:$B$901,2,0)</f>
        <v xml:space="preserve">ATM Oficina Puerto Plata I </v>
      </c>
      <c r="H59" s="162" t="str">
        <f>VLOOKUP(E59,VIP!$A$2:$O19771,7,FALSE)</f>
        <v>Si</v>
      </c>
      <c r="I59" s="162" t="str">
        <f>VLOOKUP(E59,VIP!$A$2:$O11736,8,FALSE)</f>
        <v>Si</v>
      </c>
      <c r="J59" s="162" t="str">
        <f>VLOOKUP(E59,VIP!$A$2:$O11686,8,FALSE)</f>
        <v>Si</v>
      </c>
      <c r="K59" s="162" t="str">
        <f>VLOOKUP(E59,VIP!$A$2:$O15260,6,0)</f>
        <v>SI</v>
      </c>
      <c r="L59" s="146" t="s">
        <v>2438</v>
      </c>
      <c r="M59" s="98" t="s">
        <v>2442</v>
      </c>
      <c r="N59" s="98" t="s">
        <v>2449</v>
      </c>
      <c r="O59" s="162" t="s">
        <v>2466</v>
      </c>
      <c r="P59" s="98"/>
      <c r="Q59" s="98" t="s">
        <v>2438</v>
      </c>
    </row>
    <row r="60" spans="1:17" ht="18" x14ac:dyDescent="0.25">
      <c r="A60" s="162" t="str">
        <f>VLOOKUP(E60,'LISTADO ATM'!$A$2:$C$902,3,0)</f>
        <v>DISTRITO NACIONAL</v>
      </c>
      <c r="B60" s="117" t="s">
        <v>2617</v>
      </c>
      <c r="C60" s="99">
        <v>44408.251006944447</v>
      </c>
      <c r="D60" s="99" t="s">
        <v>2465</v>
      </c>
      <c r="E60" s="141">
        <v>911</v>
      </c>
      <c r="F60" s="162" t="str">
        <f>VLOOKUP(E60,VIP!$A$2:$O14817,2,0)</f>
        <v>DRBR911</v>
      </c>
      <c r="G60" s="162" t="str">
        <f>VLOOKUP(E60,'LISTADO ATM'!$A$2:$B$901,2,0)</f>
        <v xml:space="preserve">ATM Oficina Venezuela II </v>
      </c>
      <c r="H60" s="162" t="str">
        <f>VLOOKUP(E60,VIP!$A$2:$O19778,7,FALSE)</f>
        <v>Si</v>
      </c>
      <c r="I60" s="162" t="str">
        <f>VLOOKUP(E60,VIP!$A$2:$O11743,8,FALSE)</f>
        <v>Si</v>
      </c>
      <c r="J60" s="162" t="str">
        <f>VLOOKUP(E60,VIP!$A$2:$O11693,8,FALSE)</f>
        <v>Si</v>
      </c>
      <c r="K60" s="162" t="str">
        <f>VLOOKUP(E60,VIP!$A$2:$O15267,6,0)</f>
        <v>SI</v>
      </c>
      <c r="L60" s="146" t="s">
        <v>2438</v>
      </c>
      <c r="M60" s="98" t="s">
        <v>2442</v>
      </c>
      <c r="N60" s="98" t="s">
        <v>2449</v>
      </c>
      <c r="O60" s="162" t="s">
        <v>2466</v>
      </c>
      <c r="P60" s="98"/>
      <c r="Q60" s="98" t="s">
        <v>2438</v>
      </c>
    </row>
    <row r="61" spans="1:17" ht="18" x14ac:dyDescent="0.25">
      <c r="A61" s="162" t="str">
        <f>VLOOKUP(E61,'LISTADO ATM'!$A$2:$C$902,3,0)</f>
        <v>DISTRITO NACIONAL</v>
      </c>
      <c r="B61" s="117">
        <v>3335973158</v>
      </c>
      <c r="C61" s="99">
        <v>44407.836886574078</v>
      </c>
      <c r="D61" s="99" t="s">
        <v>2177</v>
      </c>
      <c r="E61" s="141">
        <v>932</v>
      </c>
      <c r="F61" s="162" t="str">
        <f>VLOOKUP(E61,VIP!$A$2:$O14831,2,0)</f>
        <v>DRBR01E</v>
      </c>
      <c r="G61" s="162" t="str">
        <f>VLOOKUP(E61,'LISTADO ATM'!$A$2:$B$901,2,0)</f>
        <v xml:space="preserve">ATM Banco Agrícola </v>
      </c>
      <c r="H61" s="162" t="str">
        <f>VLOOKUP(E61,VIP!$A$2:$O19792,7,FALSE)</f>
        <v>Si</v>
      </c>
      <c r="I61" s="162" t="str">
        <f>VLOOKUP(E61,VIP!$A$2:$O11757,8,FALSE)</f>
        <v>Si</v>
      </c>
      <c r="J61" s="162" t="str">
        <f>VLOOKUP(E61,VIP!$A$2:$O11707,8,FALSE)</f>
        <v>Si</v>
      </c>
      <c r="K61" s="162" t="str">
        <f>VLOOKUP(E61,VIP!$A$2:$O15281,6,0)</f>
        <v>NO</v>
      </c>
      <c r="L61" s="146" t="s">
        <v>2595</v>
      </c>
      <c r="M61" s="98" t="s">
        <v>2442</v>
      </c>
      <c r="N61" s="98" t="s">
        <v>2449</v>
      </c>
      <c r="O61" s="162" t="s">
        <v>2451</v>
      </c>
      <c r="P61" s="98"/>
      <c r="Q61" s="98" t="s">
        <v>2595</v>
      </c>
    </row>
    <row r="62" spans="1:17" ht="18" x14ac:dyDescent="0.25">
      <c r="A62" s="162" t="str">
        <f>VLOOKUP(E62,'LISTADO ATM'!$A$2:$C$902,3,0)</f>
        <v>DISTRITO NACIONAL</v>
      </c>
      <c r="B62" s="117">
        <v>3335972266</v>
      </c>
      <c r="C62" s="99">
        <v>44407.444814814815</v>
      </c>
      <c r="D62" s="99" t="s">
        <v>2465</v>
      </c>
      <c r="E62" s="141">
        <v>813</v>
      </c>
      <c r="F62" s="162" t="str">
        <f>VLOOKUP(E62,VIP!$A$2:$O14797,2,0)</f>
        <v>DRBR815</v>
      </c>
      <c r="G62" s="162" t="str">
        <f>VLOOKUP(E62,'LISTADO ATM'!$A$2:$B$901,2,0)</f>
        <v>ATM Occidental Mall</v>
      </c>
      <c r="H62" s="162" t="str">
        <f>VLOOKUP(E62,VIP!$A$2:$O19758,7,FALSE)</f>
        <v>Si</v>
      </c>
      <c r="I62" s="162" t="str">
        <f>VLOOKUP(E62,VIP!$A$2:$O11723,8,FALSE)</f>
        <v>Si</v>
      </c>
      <c r="J62" s="162" t="str">
        <f>VLOOKUP(E62,VIP!$A$2:$O11673,8,FALSE)</f>
        <v>Si</v>
      </c>
      <c r="K62" s="162" t="str">
        <f>VLOOKUP(E62,VIP!$A$2:$O15247,6,0)</f>
        <v>NO</v>
      </c>
      <c r="L62" s="146" t="s">
        <v>2414</v>
      </c>
      <c r="M62" s="98" t="s">
        <v>2442</v>
      </c>
      <c r="N62" s="98" t="s">
        <v>2449</v>
      </c>
      <c r="O62" s="162" t="s">
        <v>2593</v>
      </c>
      <c r="P62" s="166"/>
      <c r="Q62" s="98" t="s">
        <v>2414</v>
      </c>
    </row>
    <row r="63" spans="1:17" ht="18" x14ac:dyDescent="0.25">
      <c r="A63" s="162" t="str">
        <f>VLOOKUP(E63,'LISTADO ATM'!$A$2:$C$902,3,0)</f>
        <v>ESTE</v>
      </c>
      <c r="B63" s="117">
        <v>3335972512</v>
      </c>
      <c r="C63" s="99">
        <v>44407.51939814815</v>
      </c>
      <c r="D63" s="99" t="s">
        <v>2445</v>
      </c>
      <c r="E63" s="141">
        <v>822</v>
      </c>
      <c r="F63" s="162" t="str">
        <f>VLOOKUP(E63,VIP!$A$2:$O14808,2,0)</f>
        <v>DRBR822</v>
      </c>
      <c r="G63" s="162" t="str">
        <f>VLOOKUP(E63,'LISTADO ATM'!$A$2:$B$901,2,0)</f>
        <v xml:space="preserve">ATM INDUSPALMA </v>
      </c>
      <c r="H63" s="162" t="str">
        <f>VLOOKUP(E63,VIP!$A$2:$O19769,7,FALSE)</f>
        <v>Si</v>
      </c>
      <c r="I63" s="162" t="str">
        <f>VLOOKUP(E63,VIP!$A$2:$O11734,8,FALSE)</f>
        <v>Si</v>
      </c>
      <c r="J63" s="162" t="str">
        <f>VLOOKUP(E63,VIP!$A$2:$O11684,8,FALSE)</f>
        <v>Si</v>
      </c>
      <c r="K63" s="162" t="str">
        <f>VLOOKUP(E63,VIP!$A$2:$O15258,6,0)</f>
        <v>NO</v>
      </c>
      <c r="L63" s="146" t="s">
        <v>2414</v>
      </c>
      <c r="M63" s="98" t="s">
        <v>2442</v>
      </c>
      <c r="N63" s="98" t="s">
        <v>2449</v>
      </c>
      <c r="O63" s="162" t="s">
        <v>2450</v>
      </c>
      <c r="P63" s="166"/>
      <c r="Q63" s="98" t="s">
        <v>2414</v>
      </c>
    </row>
    <row r="64" spans="1:17" ht="18" x14ac:dyDescent="0.25">
      <c r="A64" s="162" t="str">
        <f>VLOOKUP(E64,'LISTADO ATM'!$A$2:$C$902,3,0)</f>
        <v>DISTRITO NACIONAL</v>
      </c>
      <c r="B64" s="117">
        <v>3335972922</v>
      </c>
      <c r="C64" s="99">
        <v>44407.648969907408</v>
      </c>
      <c r="D64" s="99" t="s">
        <v>2445</v>
      </c>
      <c r="E64" s="141">
        <v>800</v>
      </c>
      <c r="F64" s="162" t="str">
        <f>VLOOKUP(E64,VIP!$A$2:$O14813,2,0)</f>
        <v>DRBR800</v>
      </c>
      <c r="G64" s="162" t="str">
        <f>VLOOKUP(E64,'LISTADO ATM'!$A$2:$B$901,2,0)</f>
        <v xml:space="preserve">ATM Estación Next Dipsa Pedro Livio Cedeño </v>
      </c>
      <c r="H64" s="162" t="str">
        <f>VLOOKUP(E64,VIP!$A$2:$O19774,7,FALSE)</f>
        <v>Si</v>
      </c>
      <c r="I64" s="162" t="str">
        <f>VLOOKUP(E64,VIP!$A$2:$O11739,8,FALSE)</f>
        <v>Si</v>
      </c>
      <c r="J64" s="162" t="str">
        <f>VLOOKUP(E64,VIP!$A$2:$O11689,8,FALSE)</f>
        <v>Si</v>
      </c>
      <c r="K64" s="162" t="str">
        <f>VLOOKUP(E64,VIP!$A$2:$O15263,6,0)</f>
        <v>NO</v>
      </c>
      <c r="L64" s="146" t="s">
        <v>2414</v>
      </c>
      <c r="M64" s="98" t="s">
        <v>2442</v>
      </c>
      <c r="N64" s="98" t="s">
        <v>2449</v>
      </c>
      <c r="O64" s="162" t="s">
        <v>2450</v>
      </c>
      <c r="P64" s="166"/>
      <c r="Q64" s="98" t="s">
        <v>2414</v>
      </c>
    </row>
    <row r="65" spans="1:17" ht="18" x14ac:dyDescent="0.25">
      <c r="A65" s="162" t="str">
        <f>VLOOKUP(E65,'LISTADO ATM'!$A$2:$C$902,3,0)</f>
        <v>NORTE</v>
      </c>
      <c r="B65" s="117">
        <v>3335973160</v>
      </c>
      <c r="C65" s="99">
        <v>44407.849826388891</v>
      </c>
      <c r="D65" s="99" t="s">
        <v>2465</v>
      </c>
      <c r="E65" s="141">
        <v>142</v>
      </c>
      <c r="F65" s="162" t="str">
        <f>VLOOKUP(E65,VIP!$A$2:$O14829,2,0)</f>
        <v>DRBR142</v>
      </c>
      <c r="G65" s="162" t="str">
        <f>VLOOKUP(E65,'LISTADO ATM'!$A$2:$B$901,2,0)</f>
        <v xml:space="preserve">ATM Centro de Caja Galerías Bonao </v>
      </c>
      <c r="H65" s="162" t="str">
        <f>VLOOKUP(E65,VIP!$A$2:$O19790,7,FALSE)</f>
        <v>Si</v>
      </c>
      <c r="I65" s="162" t="str">
        <f>VLOOKUP(E65,VIP!$A$2:$O11755,8,FALSE)</f>
        <v>Si</v>
      </c>
      <c r="J65" s="162" t="str">
        <f>VLOOKUP(E65,VIP!$A$2:$O11705,8,FALSE)</f>
        <v>Si</v>
      </c>
      <c r="K65" s="162" t="str">
        <f>VLOOKUP(E65,VIP!$A$2:$O15279,6,0)</f>
        <v>SI</v>
      </c>
      <c r="L65" s="146" t="s">
        <v>2414</v>
      </c>
      <c r="M65" s="98" t="s">
        <v>2442</v>
      </c>
      <c r="N65" s="98" t="s">
        <v>2449</v>
      </c>
      <c r="O65" s="162" t="s">
        <v>2466</v>
      </c>
      <c r="P65" s="98"/>
      <c r="Q65" s="98" t="s">
        <v>2414</v>
      </c>
    </row>
    <row r="66" spans="1:17" ht="18" x14ac:dyDescent="0.25">
      <c r="A66" s="162" t="str">
        <f>VLOOKUP(E66,'LISTADO ATM'!$A$2:$C$902,3,0)</f>
        <v>ESTE</v>
      </c>
      <c r="B66" s="117">
        <v>3335973161</v>
      </c>
      <c r="C66" s="99">
        <v>44407.853229166663</v>
      </c>
      <c r="D66" s="99" t="s">
        <v>2465</v>
      </c>
      <c r="E66" s="141">
        <v>294</v>
      </c>
      <c r="F66" s="162" t="str">
        <f>VLOOKUP(E66,VIP!$A$2:$O14828,2,0)</f>
        <v>DRBR294</v>
      </c>
      <c r="G66" s="162" t="str">
        <f>VLOOKUP(E66,'LISTADO ATM'!$A$2:$B$901,2,0)</f>
        <v xml:space="preserve">ATM Plaza Zaglul San Pedro II </v>
      </c>
      <c r="H66" s="162" t="str">
        <f>VLOOKUP(E66,VIP!$A$2:$O19789,7,FALSE)</f>
        <v>Si</v>
      </c>
      <c r="I66" s="162" t="str">
        <f>VLOOKUP(E66,VIP!$A$2:$O11754,8,FALSE)</f>
        <v>Si</v>
      </c>
      <c r="J66" s="162" t="str">
        <f>VLOOKUP(E66,VIP!$A$2:$O11704,8,FALSE)</f>
        <v>Si</v>
      </c>
      <c r="K66" s="162" t="str">
        <f>VLOOKUP(E66,VIP!$A$2:$O15278,6,0)</f>
        <v>NO</v>
      </c>
      <c r="L66" s="146" t="s">
        <v>2414</v>
      </c>
      <c r="M66" s="98" t="s">
        <v>2442</v>
      </c>
      <c r="N66" s="98" t="s">
        <v>2449</v>
      </c>
      <c r="O66" s="162" t="s">
        <v>2466</v>
      </c>
      <c r="P66" s="98"/>
      <c r="Q66" s="98" t="s">
        <v>2414</v>
      </c>
    </row>
    <row r="67" spans="1:17" ht="18" x14ac:dyDescent="0.25">
      <c r="A67" s="162" t="str">
        <f>VLOOKUP(E67,'LISTADO ATM'!$A$2:$C$902,3,0)</f>
        <v>ESTE</v>
      </c>
      <c r="B67" s="117">
        <v>3335973162</v>
      </c>
      <c r="C67" s="99">
        <v>44407.855023148149</v>
      </c>
      <c r="D67" s="99" t="s">
        <v>2465</v>
      </c>
      <c r="E67" s="141">
        <v>330</v>
      </c>
      <c r="F67" s="162" t="str">
        <f>VLOOKUP(E67,VIP!$A$2:$O14827,2,0)</f>
        <v>DRBR330</v>
      </c>
      <c r="G67" s="162" t="str">
        <f>VLOOKUP(E67,'LISTADO ATM'!$A$2:$B$901,2,0)</f>
        <v xml:space="preserve">ATM Oficina Boulevard (Higuey) </v>
      </c>
      <c r="H67" s="162" t="str">
        <f>VLOOKUP(E67,VIP!$A$2:$O19788,7,FALSE)</f>
        <v>Si</v>
      </c>
      <c r="I67" s="162" t="str">
        <f>VLOOKUP(E67,VIP!$A$2:$O11753,8,FALSE)</f>
        <v>Si</v>
      </c>
      <c r="J67" s="162" t="str">
        <f>VLOOKUP(E67,VIP!$A$2:$O11703,8,FALSE)</f>
        <v>Si</v>
      </c>
      <c r="K67" s="162" t="str">
        <f>VLOOKUP(E67,VIP!$A$2:$O15277,6,0)</f>
        <v>SI</v>
      </c>
      <c r="L67" s="146" t="s">
        <v>2414</v>
      </c>
      <c r="M67" s="98" t="s">
        <v>2442</v>
      </c>
      <c r="N67" s="98" t="s">
        <v>2449</v>
      </c>
      <c r="O67" s="162" t="s">
        <v>2466</v>
      </c>
      <c r="P67" s="98"/>
      <c r="Q67" s="98" t="s">
        <v>2414</v>
      </c>
    </row>
    <row r="68" spans="1:17" ht="18" x14ac:dyDescent="0.25">
      <c r="A68" s="162" t="str">
        <f>VLOOKUP(E68,'LISTADO ATM'!$A$2:$C$902,3,0)</f>
        <v>ESTE</v>
      </c>
      <c r="B68" s="117">
        <v>3335973166</v>
      </c>
      <c r="C68" s="99">
        <v>44407.868530092594</v>
      </c>
      <c r="D68" s="99" t="s">
        <v>2465</v>
      </c>
      <c r="E68" s="141">
        <v>427</v>
      </c>
      <c r="F68" s="162" t="str">
        <f>VLOOKUP(E68,VIP!$A$2:$O14824,2,0)</f>
        <v>DRBR427</v>
      </c>
      <c r="G68" s="162" t="str">
        <f>VLOOKUP(E68,'LISTADO ATM'!$A$2:$B$901,2,0)</f>
        <v xml:space="preserve">ATM Almacenes Iberia (Hato Mayor) </v>
      </c>
      <c r="H68" s="162" t="str">
        <f>VLOOKUP(E68,VIP!$A$2:$O19785,7,FALSE)</f>
        <v>Si</v>
      </c>
      <c r="I68" s="162" t="str">
        <f>VLOOKUP(E68,VIP!$A$2:$O11750,8,FALSE)</f>
        <v>Si</v>
      </c>
      <c r="J68" s="162" t="str">
        <f>VLOOKUP(E68,VIP!$A$2:$O11700,8,FALSE)</f>
        <v>Si</v>
      </c>
      <c r="K68" s="162" t="str">
        <f>VLOOKUP(E68,VIP!$A$2:$O15274,6,0)</f>
        <v>NO</v>
      </c>
      <c r="L68" s="146" t="s">
        <v>2414</v>
      </c>
      <c r="M68" s="98" t="s">
        <v>2442</v>
      </c>
      <c r="N68" s="98" t="s">
        <v>2449</v>
      </c>
      <c r="O68" s="162" t="s">
        <v>2466</v>
      </c>
      <c r="P68" s="98"/>
      <c r="Q68" s="98" t="s">
        <v>2414</v>
      </c>
    </row>
    <row r="69" spans="1:17" ht="18" x14ac:dyDescent="0.25">
      <c r="A69" s="162" t="str">
        <f>VLOOKUP(E69,'LISTADO ATM'!$A$2:$C$902,3,0)</f>
        <v>DISTRITO NACIONAL</v>
      </c>
      <c r="B69" s="117">
        <v>3335973170</v>
      </c>
      <c r="C69" s="99">
        <v>44407.872824074075</v>
      </c>
      <c r="D69" s="99" t="s">
        <v>2445</v>
      </c>
      <c r="E69" s="141">
        <v>443</v>
      </c>
      <c r="F69" s="162" t="str">
        <f>VLOOKUP(E69,VIP!$A$2:$O14821,2,0)</f>
        <v>DRBR443</v>
      </c>
      <c r="G69" s="162" t="str">
        <f>VLOOKUP(E69,'LISTADO ATM'!$A$2:$B$901,2,0)</f>
        <v xml:space="preserve">ATM Edificio San Rafael </v>
      </c>
      <c r="H69" s="162" t="str">
        <f>VLOOKUP(E69,VIP!$A$2:$O19782,7,FALSE)</f>
        <v>Si</v>
      </c>
      <c r="I69" s="162" t="str">
        <f>VLOOKUP(E69,VIP!$A$2:$O11747,8,FALSE)</f>
        <v>Si</v>
      </c>
      <c r="J69" s="162" t="str">
        <f>VLOOKUP(E69,VIP!$A$2:$O11697,8,FALSE)</f>
        <v>Si</v>
      </c>
      <c r="K69" s="162" t="str">
        <f>VLOOKUP(E69,VIP!$A$2:$O15271,6,0)</f>
        <v>NO</v>
      </c>
      <c r="L69" s="146" t="s">
        <v>2414</v>
      </c>
      <c r="M69" s="98" t="s">
        <v>2442</v>
      </c>
      <c r="N69" s="98" t="s">
        <v>2449</v>
      </c>
      <c r="O69" s="162" t="s">
        <v>2450</v>
      </c>
      <c r="P69" s="98"/>
      <c r="Q69" s="98" t="s">
        <v>2414</v>
      </c>
    </row>
    <row r="70" spans="1:17" ht="18" x14ac:dyDescent="0.25">
      <c r="A70" s="162" t="str">
        <f>VLOOKUP(E70,'LISTADO ATM'!$A$2:$C$902,3,0)</f>
        <v>DISTRITO NACIONAL</v>
      </c>
      <c r="B70" s="117">
        <v>3335973173</v>
      </c>
      <c r="C70" s="99">
        <v>44407.877500000002</v>
      </c>
      <c r="D70" s="99" t="s">
        <v>2445</v>
      </c>
      <c r="E70" s="141">
        <v>536</v>
      </c>
      <c r="F70" s="162" t="str">
        <f>VLOOKUP(E70,VIP!$A$2:$O14819,2,0)</f>
        <v>DRBR509</v>
      </c>
      <c r="G70" s="162" t="str">
        <f>VLOOKUP(E70,'LISTADO ATM'!$A$2:$B$901,2,0)</f>
        <v xml:space="preserve">ATM Super Lama San Isidro </v>
      </c>
      <c r="H70" s="162" t="str">
        <f>VLOOKUP(E70,VIP!$A$2:$O19780,7,FALSE)</f>
        <v>Si</v>
      </c>
      <c r="I70" s="162" t="str">
        <f>VLOOKUP(E70,VIP!$A$2:$O11745,8,FALSE)</f>
        <v>Si</v>
      </c>
      <c r="J70" s="162" t="str">
        <f>VLOOKUP(E70,VIP!$A$2:$O11695,8,FALSE)</f>
        <v>Si</v>
      </c>
      <c r="K70" s="162" t="str">
        <f>VLOOKUP(E70,VIP!$A$2:$O15269,6,0)</f>
        <v>NO</v>
      </c>
      <c r="L70" s="146" t="s">
        <v>2414</v>
      </c>
      <c r="M70" s="98" t="s">
        <v>2442</v>
      </c>
      <c r="N70" s="98" t="s">
        <v>2449</v>
      </c>
      <c r="O70" s="162" t="s">
        <v>2450</v>
      </c>
      <c r="P70" s="98"/>
      <c r="Q70" s="98" t="s">
        <v>2414</v>
      </c>
    </row>
    <row r="71" spans="1:17" ht="18" x14ac:dyDescent="0.25">
      <c r="A71" s="162" t="str">
        <f>VLOOKUP(E71,'LISTADO ATM'!$A$2:$C$902,3,0)</f>
        <v>SUR</v>
      </c>
      <c r="B71" s="117">
        <v>3335973174</v>
      </c>
      <c r="C71" s="99">
        <v>44407.879953703705</v>
      </c>
      <c r="D71" s="99" t="s">
        <v>2465</v>
      </c>
      <c r="E71" s="141">
        <v>537</v>
      </c>
      <c r="F71" s="162" t="str">
        <f>VLOOKUP(E71,VIP!$A$2:$O14818,2,0)</f>
        <v>DRBR537</v>
      </c>
      <c r="G71" s="162" t="str">
        <f>VLOOKUP(E71,'LISTADO ATM'!$A$2:$B$901,2,0)</f>
        <v xml:space="preserve">ATM Estación Texaco Enriquillo (Barahona) </v>
      </c>
      <c r="H71" s="162" t="str">
        <f>VLOOKUP(E71,VIP!$A$2:$O19779,7,FALSE)</f>
        <v>Si</v>
      </c>
      <c r="I71" s="162" t="str">
        <f>VLOOKUP(E71,VIP!$A$2:$O11744,8,FALSE)</f>
        <v>Si</v>
      </c>
      <c r="J71" s="162" t="str">
        <f>VLOOKUP(E71,VIP!$A$2:$O11694,8,FALSE)</f>
        <v>Si</v>
      </c>
      <c r="K71" s="162" t="str">
        <f>VLOOKUP(E71,VIP!$A$2:$O15268,6,0)</f>
        <v>NO</v>
      </c>
      <c r="L71" s="146" t="s">
        <v>2414</v>
      </c>
      <c r="M71" s="98" t="s">
        <v>2442</v>
      </c>
      <c r="N71" s="98" t="s">
        <v>2449</v>
      </c>
      <c r="O71" s="162" t="s">
        <v>2466</v>
      </c>
      <c r="P71" s="98"/>
      <c r="Q71" s="98" t="s">
        <v>2414</v>
      </c>
    </row>
    <row r="72" spans="1:17" ht="18" x14ac:dyDescent="0.25">
      <c r="A72" s="162" t="str">
        <f>VLOOKUP(E72,'LISTADO ATM'!$A$2:$C$902,3,0)</f>
        <v>DISTRITO NACIONAL</v>
      </c>
      <c r="B72" s="117">
        <v>3335973178</v>
      </c>
      <c r="C72" s="99">
        <v>44407.886435185188</v>
      </c>
      <c r="D72" s="99" t="s">
        <v>2445</v>
      </c>
      <c r="E72" s="141">
        <v>562</v>
      </c>
      <c r="F72" s="162" t="str">
        <f>VLOOKUP(E72,VIP!$A$2:$O14815,2,0)</f>
        <v>DRBR226</v>
      </c>
      <c r="G72" s="162" t="str">
        <f>VLOOKUP(E72,'LISTADO ATM'!$A$2:$B$901,2,0)</f>
        <v xml:space="preserve">ATM S/M Jumbo Carretera Mella </v>
      </c>
      <c r="H72" s="162" t="str">
        <f>VLOOKUP(E72,VIP!$A$2:$O19776,7,FALSE)</f>
        <v>Si</v>
      </c>
      <c r="I72" s="162" t="str">
        <f>VLOOKUP(E72,VIP!$A$2:$O11741,8,FALSE)</f>
        <v>Si</v>
      </c>
      <c r="J72" s="162" t="str">
        <f>VLOOKUP(E72,VIP!$A$2:$O11691,8,FALSE)</f>
        <v>Si</v>
      </c>
      <c r="K72" s="162" t="str">
        <f>VLOOKUP(E72,VIP!$A$2:$O15265,6,0)</f>
        <v>SI</v>
      </c>
      <c r="L72" s="146" t="s">
        <v>2414</v>
      </c>
      <c r="M72" s="98" t="s">
        <v>2442</v>
      </c>
      <c r="N72" s="98" t="s">
        <v>2449</v>
      </c>
      <c r="O72" s="162" t="s">
        <v>2450</v>
      </c>
      <c r="P72" s="98"/>
      <c r="Q72" s="98" t="s">
        <v>2414</v>
      </c>
    </row>
    <row r="73" spans="1:17" ht="18" x14ac:dyDescent="0.25">
      <c r="A73" s="162" t="str">
        <f>VLOOKUP(E73,'LISTADO ATM'!$A$2:$C$902,3,0)</f>
        <v>DISTRITO NACIONAL</v>
      </c>
      <c r="B73" s="117">
        <v>3335973180</v>
      </c>
      <c r="C73" s="99">
        <v>44407.889340277776</v>
      </c>
      <c r="D73" s="99" t="s">
        <v>2445</v>
      </c>
      <c r="E73" s="141">
        <v>577</v>
      </c>
      <c r="F73" s="162" t="str">
        <f>VLOOKUP(E73,VIP!$A$2:$O14814,2,0)</f>
        <v>DRBR173</v>
      </c>
      <c r="G73" s="162" t="str">
        <f>VLOOKUP(E73,'LISTADO ATM'!$A$2:$B$901,2,0)</f>
        <v xml:space="preserve">ATM Olé Ave. Duarte </v>
      </c>
      <c r="H73" s="162" t="str">
        <f>VLOOKUP(E73,VIP!$A$2:$O19775,7,FALSE)</f>
        <v>Si</v>
      </c>
      <c r="I73" s="162" t="str">
        <f>VLOOKUP(E73,VIP!$A$2:$O11740,8,FALSE)</f>
        <v>Si</v>
      </c>
      <c r="J73" s="162" t="str">
        <f>VLOOKUP(E73,VIP!$A$2:$O11690,8,FALSE)</f>
        <v>Si</v>
      </c>
      <c r="K73" s="162" t="str">
        <f>VLOOKUP(E73,VIP!$A$2:$O15264,6,0)</f>
        <v>SI</v>
      </c>
      <c r="L73" s="146" t="s">
        <v>2414</v>
      </c>
      <c r="M73" s="98" t="s">
        <v>2442</v>
      </c>
      <c r="N73" s="98" t="s">
        <v>2449</v>
      </c>
      <c r="O73" s="162" t="s">
        <v>2450</v>
      </c>
      <c r="P73" s="98"/>
      <c r="Q73" s="98" t="s">
        <v>2414</v>
      </c>
    </row>
    <row r="74" spans="1:17" ht="18" x14ac:dyDescent="0.25">
      <c r="A74" s="162" t="str">
        <f>VLOOKUP(E74,'LISTADO ATM'!$A$2:$C$902,3,0)</f>
        <v>SUR</v>
      </c>
      <c r="B74" s="117">
        <v>3335973181</v>
      </c>
      <c r="C74" s="99">
        <v>44407.891238425924</v>
      </c>
      <c r="D74" s="99" t="s">
        <v>2465</v>
      </c>
      <c r="E74" s="141">
        <v>592</v>
      </c>
      <c r="F74" s="162" t="str">
        <f>VLOOKUP(E74,VIP!$A$2:$O14813,2,0)</f>
        <v>DRBR081</v>
      </c>
      <c r="G74" s="162" t="str">
        <f>VLOOKUP(E74,'LISTADO ATM'!$A$2:$B$901,2,0)</f>
        <v xml:space="preserve">ATM Centro de Caja San Cristóbal I </v>
      </c>
      <c r="H74" s="162" t="str">
        <f>VLOOKUP(E74,VIP!$A$2:$O19774,7,FALSE)</f>
        <v>Si</v>
      </c>
      <c r="I74" s="162" t="str">
        <f>VLOOKUP(E74,VIP!$A$2:$O11739,8,FALSE)</f>
        <v>Si</v>
      </c>
      <c r="J74" s="162" t="str">
        <f>VLOOKUP(E74,VIP!$A$2:$O11689,8,FALSE)</f>
        <v>Si</v>
      </c>
      <c r="K74" s="162" t="str">
        <f>VLOOKUP(E74,VIP!$A$2:$O15263,6,0)</f>
        <v>SI</v>
      </c>
      <c r="L74" s="146" t="s">
        <v>2414</v>
      </c>
      <c r="M74" s="98" t="s">
        <v>2442</v>
      </c>
      <c r="N74" s="98" t="s">
        <v>2449</v>
      </c>
      <c r="O74" s="162" t="s">
        <v>2466</v>
      </c>
      <c r="P74" s="98"/>
      <c r="Q74" s="98" t="s">
        <v>2414</v>
      </c>
    </row>
    <row r="75" spans="1:17" ht="18" x14ac:dyDescent="0.25">
      <c r="A75" s="162" t="str">
        <f>VLOOKUP(E75,'LISTADO ATM'!$A$2:$C$902,3,0)</f>
        <v>ESTE</v>
      </c>
      <c r="B75" s="117">
        <v>3335973182</v>
      </c>
      <c r="C75" s="99">
        <v>44407.892638888887</v>
      </c>
      <c r="D75" s="99" t="s">
        <v>2465</v>
      </c>
      <c r="E75" s="141">
        <v>609</v>
      </c>
      <c r="F75" s="162" t="str">
        <f>VLOOKUP(E75,VIP!$A$2:$O14812,2,0)</f>
        <v>DRBR120</v>
      </c>
      <c r="G75" s="162" t="str">
        <f>VLOOKUP(E75,'LISTADO ATM'!$A$2:$B$901,2,0)</f>
        <v xml:space="preserve">ATM S/M Jumbo (San Pedro) </v>
      </c>
      <c r="H75" s="162" t="str">
        <f>VLOOKUP(E75,VIP!$A$2:$O19773,7,FALSE)</f>
        <v>Si</v>
      </c>
      <c r="I75" s="162" t="str">
        <f>VLOOKUP(E75,VIP!$A$2:$O11738,8,FALSE)</f>
        <v>Si</v>
      </c>
      <c r="J75" s="162" t="str">
        <f>VLOOKUP(E75,VIP!$A$2:$O11688,8,FALSE)</f>
        <v>Si</v>
      </c>
      <c r="K75" s="162" t="str">
        <f>VLOOKUP(E75,VIP!$A$2:$O15262,6,0)</f>
        <v>NO</v>
      </c>
      <c r="L75" s="146" t="s">
        <v>2414</v>
      </c>
      <c r="M75" s="98" t="s">
        <v>2442</v>
      </c>
      <c r="N75" s="98" t="s">
        <v>2449</v>
      </c>
      <c r="O75" s="162" t="s">
        <v>2466</v>
      </c>
      <c r="P75" s="98"/>
      <c r="Q75" s="98" t="s">
        <v>2414</v>
      </c>
    </row>
    <row r="76" spans="1:17" ht="18" x14ac:dyDescent="0.25">
      <c r="A76" s="162" t="str">
        <f>VLOOKUP(E76,'LISTADO ATM'!$A$2:$C$902,3,0)</f>
        <v>DISTRITO NACIONAL</v>
      </c>
      <c r="B76" s="117">
        <v>3335973184</v>
      </c>
      <c r="C76" s="99">
        <v>44407.896111111113</v>
      </c>
      <c r="D76" s="99" t="s">
        <v>2445</v>
      </c>
      <c r="E76" s="141">
        <v>697</v>
      </c>
      <c r="F76" s="162" t="str">
        <f>VLOOKUP(E76,VIP!$A$2:$O14811,2,0)</f>
        <v>DRBR697</v>
      </c>
      <c r="G76" s="162" t="str">
        <f>VLOOKUP(E76,'LISTADO ATM'!$A$2:$B$901,2,0)</f>
        <v>ATM Hipermercado Olé Ciudad Juan Bosch</v>
      </c>
      <c r="H76" s="162" t="str">
        <f>VLOOKUP(E76,VIP!$A$2:$O19772,7,FALSE)</f>
        <v>Si</v>
      </c>
      <c r="I76" s="162" t="str">
        <f>VLOOKUP(E76,VIP!$A$2:$O11737,8,FALSE)</f>
        <v>Si</v>
      </c>
      <c r="J76" s="162" t="str">
        <f>VLOOKUP(E76,VIP!$A$2:$O11687,8,FALSE)</f>
        <v>Si</v>
      </c>
      <c r="K76" s="162" t="str">
        <f>VLOOKUP(E76,VIP!$A$2:$O15261,6,0)</f>
        <v>NO</v>
      </c>
      <c r="L76" s="146" t="s">
        <v>2414</v>
      </c>
      <c r="M76" s="98" t="s">
        <v>2442</v>
      </c>
      <c r="N76" s="98" t="s">
        <v>2449</v>
      </c>
      <c r="O76" s="162" t="s">
        <v>2450</v>
      </c>
      <c r="P76" s="98"/>
      <c r="Q76" s="98" t="s">
        <v>2414</v>
      </c>
    </row>
    <row r="77" spans="1:17" ht="18" x14ac:dyDescent="0.25">
      <c r="A77" s="162" t="str">
        <f>VLOOKUP(E77,'LISTADO ATM'!$A$2:$C$902,3,0)</f>
        <v>SUR</v>
      </c>
      <c r="B77" s="117">
        <v>3335973186</v>
      </c>
      <c r="C77" s="99">
        <v>44407.900729166664</v>
      </c>
      <c r="D77" s="99" t="s">
        <v>2465</v>
      </c>
      <c r="E77" s="141">
        <v>750</v>
      </c>
      <c r="F77" s="162" t="str">
        <f>VLOOKUP(E77,VIP!$A$2:$O14809,2,0)</f>
        <v>DRBR265</v>
      </c>
      <c r="G77" s="162" t="str">
        <f>VLOOKUP(E77,'LISTADO ATM'!$A$2:$B$901,2,0)</f>
        <v xml:space="preserve">ATM UNP Duvergé </v>
      </c>
      <c r="H77" s="162" t="str">
        <f>VLOOKUP(E77,VIP!$A$2:$O19770,7,FALSE)</f>
        <v>Si</v>
      </c>
      <c r="I77" s="162" t="str">
        <f>VLOOKUP(E77,VIP!$A$2:$O11735,8,FALSE)</f>
        <v>Si</v>
      </c>
      <c r="J77" s="162" t="str">
        <f>VLOOKUP(E77,VIP!$A$2:$O11685,8,FALSE)</f>
        <v>Si</v>
      </c>
      <c r="K77" s="162" t="str">
        <f>VLOOKUP(E77,VIP!$A$2:$O15259,6,0)</f>
        <v>SI</v>
      </c>
      <c r="L77" s="146" t="s">
        <v>2414</v>
      </c>
      <c r="M77" s="98" t="s">
        <v>2442</v>
      </c>
      <c r="N77" s="98" t="s">
        <v>2449</v>
      </c>
      <c r="O77" s="162" t="s">
        <v>2466</v>
      </c>
      <c r="P77" s="98"/>
      <c r="Q77" s="98" t="s">
        <v>2414</v>
      </c>
    </row>
    <row r="78" spans="1:17" ht="18" x14ac:dyDescent="0.25">
      <c r="A78" s="162" t="str">
        <f>VLOOKUP(E78,'LISTADO ATM'!$A$2:$C$902,3,0)</f>
        <v>SUR</v>
      </c>
      <c r="B78" s="117">
        <v>3335973187</v>
      </c>
      <c r="C78" s="99">
        <v>44407.902638888889</v>
      </c>
      <c r="D78" s="99" t="s">
        <v>2465</v>
      </c>
      <c r="E78" s="141">
        <v>780</v>
      </c>
      <c r="F78" s="162" t="str">
        <f>VLOOKUP(E78,VIP!$A$2:$O14808,2,0)</f>
        <v>DRBR041</v>
      </c>
      <c r="G78" s="162" t="str">
        <f>VLOOKUP(E78,'LISTADO ATM'!$A$2:$B$901,2,0)</f>
        <v xml:space="preserve">ATM Oficina Barahona I </v>
      </c>
      <c r="H78" s="162" t="str">
        <f>VLOOKUP(E78,VIP!$A$2:$O19769,7,FALSE)</f>
        <v>Si</v>
      </c>
      <c r="I78" s="162" t="str">
        <f>VLOOKUP(E78,VIP!$A$2:$O11734,8,FALSE)</f>
        <v>Si</v>
      </c>
      <c r="J78" s="162" t="str">
        <f>VLOOKUP(E78,VIP!$A$2:$O11684,8,FALSE)</f>
        <v>Si</v>
      </c>
      <c r="K78" s="162" t="str">
        <f>VLOOKUP(E78,VIP!$A$2:$O15258,6,0)</f>
        <v>SI</v>
      </c>
      <c r="L78" s="146" t="s">
        <v>2414</v>
      </c>
      <c r="M78" s="98" t="s">
        <v>2442</v>
      </c>
      <c r="N78" s="98" t="s">
        <v>2449</v>
      </c>
      <c r="O78" s="162" t="s">
        <v>2466</v>
      </c>
      <c r="P78" s="98"/>
      <c r="Q78" s="98" t="s">
        <v>2414</v>
      </c>
    </row>
    <row r="79" spans="1:17" ht="18" x14ac:dyDescent="0.25">
      <c r="A79" s="162" t="str">
        <f>VLOOKUP(E79,'LISTADO ATM'!$A$2:$C$902,3,0)</f>
        <v>DISTRITO NACIONAL</v>
      </c>
      <c r="B79" s="117">
        <v>3335973188</v>
      </c>
      <c r="C79" s="99">
        <v>44407.904363425929</v>
      </c>
      <c r="D79" s="99" t="s">
        <v>2445</v>
      </c>
      <c r="E79" s="141">
        <v>801</v>
      </c>
      <c r="F79" s="162" t="str">
        <f>VLOOKUP(E79,VIP!$A$2:$O14807,2,0)</f>
        <v>DRBR801</v>
      </c>
      <c r="G79" s="162" t="str">
        <f>VLOOKUP(E79,'LISTADO ATM'!$A$2:$B$901,2,0)</f>
        <v xml:space="preserve">ATM Galería 360 Food Court </v>
      </c>
      <c r="H79" s="162" t="str">
        <f>VLOOKUP(E79,VIP!$A$2:$O19768,7,FALSE)</f>
        <v>Si</v>
      </c>
      <c r="I79" s="162" t="str">
        <f>VLOOKUP(E79,VIP!$A$2:$O11733,8,FALSE)</f>
        <v>Si</v>
      </c>
      <c r="J79" s="162" t="str">
        <f>VLOOKUP(E79,VIP!$A$2:$O11683,8,FALSE)</f>
        <v>Si</v>
      </c>
      <c r="K79" s="162" t="str">
        <f>VLOOKUP(E79,VIP!$A$2:$O15257,6,0)</f>
        <v>SI</v>
      </c>
      <c r="L79" s="146" t="s">
        <v>2414</v>
      </c>
      <c r="M79" s="98" t="s">
        <v>2442</v>
      </c>
      <c r="N79" s="98" t="s">
        <v>2449</v>
      </c>
      <c r="O79" s="162" t="s">
        <v>2450</v>
      </c>
      <c r="P79" s="98"/>
      <c r="Q79" s="98" t="s">
        <v>2414</v>
      </c>
    </row>
    <row r="80" spans="1:17" ht="18" x14ac:dyDescent="0.25">
      <c r="A80" s="162" t="str">
        <f>VLOOKUP(E80,'LISTADO ATM'!$A$2:$C$902,3,0)</f>
        <v>SUR</v>
      </c>
      <c r="B80" s="117">
        <v>3335973189</v>
      </c>
      <c r="C80" s="99">
        <v>44407.907048611109</v>
      </c>
      <c r="D80" s="99" t="s">
        <v>2465</v>
      </c>
      <c r="E80" s="141">
        <v>873</v>
      </c>
      <c r="F80" s="162" t="str">
        <f>VLOOKUP(E80,VIP!$A$2:$O14806,2,0)</f>
        <v>DRBR873</v>
      </c>
      <c r="G80" s="162" t="str">
        <f>VLOOKUP(E80,'LISTADO ATM'!$A$2:$B$901,2,0)</f>
        <v xml:space="preserve">ATM Centro de Caja San Cristóbal II </v>
      </c>
      <c r="H80" s="162" t="str">
        <f>VLOOKUP(E80,VIP!$A$2:$O19767,7,FALSE)</f>
        <v>Si</v>
      </c>
      <c r="I80" s="162" t="str">
        <f>VLOOKUP(E80,VIP!$A$2:$O11732,8,FALSE)</f>
        <v>Si</v>
      </c>
      <c r="J80" s="162" t="str">
        <f>VLOOKUP(E80,VIP!$A$2:$O11682,8,FALSE)</f>
        <v>Si</v>
      </c>
      <c r="K80" s="162" t="str">
        <f>VLOOKUP(E80,VIP!$A$2:$O15256,6,0)</f>
        <v>SI</v>
      </c>
      <c r="L80" s="146" t="s">
        <v>2414</v>
      </c>
      <c r="M80" s="98" t="s">
        <v>2442</v>
      </c>
      <c r="N80" s="98" t="s">
        <v>2449</v>
      </c>
      <c r="O80" s="162" t="s">
        <v>2466</v>
      </c>
      <c r="P80" s="98"/>
      <c r="Q80" s="98" t="s">
        <v>2414</v>
      </c>
    </row>
    <row r="81" spans="1:17" ht="18" x14ac:dyDescent="0.25">
      <c r="A81" s="162" t="str">
        <f>VLOOKUP(E81,'LISTADO ATM'!$A$2:$C$902,3,0)</f>
        <v>NORTE</v>
      </c>
      <c r="B81" s="117">
        <v>3335973190</v>
      </c>
      <c r="C81" s="99">
        <v>44407.914039351854</v>
      </c>
      <c r="D81" s="99" t="s">
        <v>2465</v>
      </c>
      <c r="E81" s="141">
        <v>950</v>
      </c>
      <c r="F81" s="162" t="str">
        <f>VLOOKUP(E81,VIP!$A$2:$O14805,2,0)</f>
        <v>DRBR12G</v>
      </c>
      <c r="G81" s="162" t="str">
        <f>VLOOKUP(E81,'LISTADO ATM'!$A$2:$B$901,2,0)</f>
        <v xml:space="preserve">ATM Oficina Monterrico </v>
      </c>
      <c r="H81" s="162" t="str">
        <f>VLOOKUP(E81,VIP!$A$2:$O19766,7,FALSE)</f>
        <v>Si</v>
      </c>
      <c r="I81" s="162" t="str">
        <f>VLOOKUP(E81,VIP!$A$2:$O11731,8,FALSE)</f>
        <v>Si</v>
      </c>
      <c r="J81" s="162" t="str">
        <f>VLOOKUP(E81,VIP!$A$2:$O11681,8,FALSE)</f>
        <v>Si</v>
      </c>
      <c r="K81" s="162" t="str">
        <f>VLOOKUP(E81,VIP!$A$2:$O15255,6,0)</f>
        <v>SI</v>
      </c>
      <c r="L81" s="146" t="s">
        <v>2414</v>
      </c>
      <c r="M81" s="98" t="s">
        <v>2442</v>
      </c>
      <c r="N81" s="98" t="s">
        <v>2449</v>
      </c>
      <c r="O81" s="162" t="s">
        <v>2466</v>
      </c>
      <c r="P81" s="98"/>
      <c r="Q81" s="98" t="s">
        <v>2414</v>
      </c>
    </row>
    <row r="82" spans="1:17" ht="18" x14ac:dyDescent="0.25">
      <c r="A82" s="162" t="str">
        <f>VLOOKUP(E82,'LISTADO ATM'!$A$2:$C$902,3,0)</f>
        <v>ESTE</v>
      </c>
      <c r="B82" s="117" t="s">
        <v>2608</v>
      </c>
      <c r="C82" s="99">
        <v>44408.250868055555</v>
      </c>
      <c r="D82" s="99" t="s">
        <v>2445</v>
      </c>
      <c r="E82" s="141">
        <v>630</v>
      </c>
      <c r="F82" s="162" t="str">
        <f>VLOOKUP(E82,VIP!$A$2:$O14808,2,0)</f>
        <v>DRBR112</v>
      </c>
      <c r="G82" s="162" t="str">
        <f>VLOOKUP(E82,'LISTADO ATM'!$A$2:$B$901,2,0)</f>
        <v xml:space="preserve">ATM Oficina Plaza Zaglul (SPM) </v>
      </c>
      <c r="H82" s="162" t="str">
        <f>VLOOKUP(E82,VIP!$A$2:$O19769,7,FALSE)</f>
        <v>Si</v>
      </c>
      <c r="I82" s="162" t="str">
        <f>VLOOKUP(E82,VIP!$A$2:$O11734,8,FALSE)</f>
        <v>Si</v>
      </c>
      <c r="J82" s="162" t="str">
        <f>VLOOKUP(E82,VIP!$A$2:$O11684,8,FALSE)</f>
        <v>Si</v>
      </c>
      <c r="K82" s="162" t="str">
        <f>VLOOKUP(E82,VIP!$A$2:$O15258,6,0)</f>
        <v>NO</v>
      </c>
      <c r="L82" s="146" t="s">
        <v>2414</v>
      </c>
      <c r="M82" s="98" t="s">
        <v>2442</v>
      </c>
      <c r="N82" s="98" t="s">
        <v>2449</v>
      </c>
      <c r="O82" s="162" t="s">
        <v>2450</v>
      </c>
      <c r="P82" s="98"/>
      <c r="Q82" s="98" t="s">
        <v>2414</v>
      </c>
    </row>
    <row r="83" spans="1:17" ht="18" x14ac:dyDescent="0.25">
      <c r="A83" s="162" t="str">
        <f>VLOOKUP(E83,'LISTADO ATM'!$A$2:$C$902,3,0)</f>
        <v>NORTE</v>
      </c>
      <c r="B83" s="117" t="s">
        <v>2609</v>
      </c>
      <c r="C83" s="99">
        <v>44408.250891203701</v>
      </c>
      <c r="D83" s="99" t="s">
        <v>2465</v>
      </c>
      <c r="E83" s="141">
        <v>728</v>
      </c>
      <c r="F83" s="162" t="str">
        <f>VLOOKUP(E83,VIP!$A$2:$O14809,2,0)</f>
        <v>DRBR051</v>
      </c>
      <c r="G83" s="162" t="str">
        <f>VLOOKUP(E83,'LISTADO ATM'!$A$2:$B$901,2,0)</f>
        <v xml:space="preserve">ATM UNP La Vega Oficina Regional Norcentral </v>
      </c>
      <c r="H83" s="162" t="str">
        <f>VLOOKUP(E83,VIP!$A$2:$O19770,7,FALSE)</f>
        <v>Si</v>
      </c>
      <c r="I83" s="162" t="str">
        <f>VLOOKUP(E83,VIP!$A$2:$O11735,8,FALSE)</f>
        <v>Si</v>
      </c>
      <c r="J83" s="162" t="str">
        <f>VLOOKUP(E83,VIP!$A$2:$O11685,8,FALSE)</f>
        <v>Si</v>
      </c>
      <c r="K83" s="162" t="str">
        <f>VLOOKUP(E83,VIP!$A$2:$O15259,6,0)</f>
        <v>SI</v>
      </c>
      <c r="L83" s="146" t="s">
        <v>2414</v>
      </c>
      <c r="M83" s="98" t="s">
        <v>2442</v>
      </c>
      <c r="N83" s="98" t="s">
        <v>2449</v>
      </c>
      <c r="O83" s="162" t="s">
        <v>2466</v>
      </c>
      <c r="P83" s="98"/>
      <c r="Q83" s="98" t="s">
        <v>2414</v>
      </c>
    </row>
    <row r="84" spans="1:17" ht="18" x14ac:dyDescent="0.25">
      <c r="A84" s="162" t="str">
        <f>VLOOKUP(E84,'LISTADO ATM'!$A$2:$C$902,3,0)</f>
        <v>ESTE</v>
      </c>
      <c r="B84" s="117" t="s">
        <v>2610</v>
      </c>
      <c r="C84" s="99">
        <v>44408.250914351855</v>
      </c>
      <c r="D84" s="99" t="s">
        <v>2465</v>
      </c>
      <c r="E84" s="141">
        <v>844</v>
      </c>
      <c r="F84" s="162" t="str">
        <f>VLOOKUP(E84,VIP!$A$2:$O14810,2,0)</f>
        <v>DRBR844</v>
      </c>
      <c r="G84" s="162" t="str">
        <f>VLOOKUP(E84,'LISTADO ATM'!$A$2:$B$901,2,0)</f>
        <v xml:space="preserve">ATM San Juan Shopping Center (Bávaro) </v>
      </c>
      <c r="H84" s="162" t="str">
        <f>VLOOKUP(E84,VIP!$A$2:$O19771,7,FALSE)</f>
        <v>Si</v>
      </c>
      <c r="I84" s="162" t="str">
        <f>VLOOKUP(E84,VIP!$A$2:$O11736,8,FALSE)</f>
        <v>Si</v>
      </c>
      <c r="J84" s="162" t="str">
        <f>VLOOKUP(E84,VIP!$A$2:$O11686,8,FALSE)</f>
        <v>Si</v>
      </c>
      <c r="K84" s="162" t="str">
        <f>VLOOKUP(E84,VIP!$A$2:$O15260,6,0)</f>
        <v>NO</v>
      </c>
      <c r="L84" s="146" t="s">
        <v>2414</v>
      </c>
      <c r="M84" s="98" t="s">
        <v>2442</v>
      </c>
      <c r="N84" s="98" t="s">
        <v>2449</v>
      </c>
      <c r="O84" s="162" t="s">
        <v>2466</v>
      </c>
      <c r="P84" s="98"/>
      <c r="Q84" s="98" t="s">
        <v>2414</v>
      </c>
    </row>
    <row r="85" spans="1:17" ht="18" x14ac:dyDescent="0.25">
      <c r="A85" s="162" t="str">
        <f>VLOOKUP(E85,'LISTADO ATM'!$A$2:$C$902,3,0)</f>
        <v>DISTRITO NACIONAL</v>
      </c>
      <c r="B85" s="117" t="s">
        <v>2611</v>
      </c>
      <c r="C85" s="99">
        <v>44408.250925925924</v>
      </c>
      <c r="D85" s="99" t="s">
        <v>2445</v>
      </c>
      <c r="E85" s="141">
        <v>441</v>
      </c>
      <c r="F85" s="162" t="str">
        <f>VLOOKUP(E85,VIP!$A$2:$O14811,2,0)</f>
        <v>DRBR441</v>
      </c>
      <c r="G85" s="162" t="str">
        <f>VLOOKUP(E85,'LISTADO ATM'!$A$2:$B$901,2,0)</f>
        <v>ATM Estacion de Servicio Romulo Betancour</v>
      </c>
      <c r="H85" s="162" t="str">
        <f>VLOOKUP(E85,VIP!$A$2:$O19772,7,FALSE)</f>
        <v>NO</v>
      </c>
      <c r="I85" s="162" t="str">
        <f>VLOOKUP(E85,VIP!$A$2:$O11737,8,FALSE)</f>
        <v>NO</v>
      </c>
      <c r="J85" s="162" t="str">
        <f>VLOOKUP(E85,VIP!$A$2:$O11687,8,FALSE)</f>
        <v>NO</v>
      </c>
      <c r="K85" s="162" t="str">
        <f>VLOOKUP(E85,VIP!$A$2:$O15261,6,0)</f>
        <v>NO</v>
      </c>
      <c r="L85" s="146" t="s">
        <v>2414</v>
      </c>
      <c r="M85" s="98" t="s">
        <v>2442</v>
      </c>
      <c r="N85" s="98" t="s">
        <v>2449</v>
      </c>
      <c r="O85" s="162" t="s">
        <v>2450</v>
      </c>
      <c r="P85" s="98"/>
      <c r="Q85" s="98" t="s">
        <v>2414</v>
      </c>
    </row>
    <row r="86" spans="1:17" ht="18" x14ac:dyDescent="0.25">
      <c r="A86" s="162" t="str">
        <f>VLOOKUP(E86,'LISTADO ATM'!$A$2:$C$902,3,0)</f>
        <v>DISTRITO NACIONAL</v>
      </c>
      <c r="B86" s="117" t="s">
        <v>2612</v>
      </c>
      <c r="C86" s="99">
        <v>44408.250937500001</v>
      </c>
      <c r="D86" s="99" t="s">
        <v>2445</v>
      </c>
      <c r="E86" s="141">
        <v>565</v>
      </c>
      <c r="F86" s="162" t="str">
        <f>VLOOKUP(E86,VIP!$A$2:$O14812,2,0)</f>
        <v>DRBR24H</v>
      </c>
      <c r="G86" s="162" t="str">
        <f>VLOOKUP(E86,'LISTADO ATM'!$A$2:$B$901,2,0)</f>
        <v xml:space="preserve">ATM S/M La Cadena Núñez de Cáceres </v>
      </c>
      <c r="H86" s="162" t="str">
        <f>VLOOKUP(E86,VIP!$A$2:$O19773,7,FALSE)</f>
        <v>Si</v>
      </c>
      <c r="I86" s="162" t="str">
        <f>VLOOKUP(E86,VIP!$A$2:$O11738,8,FALSE)</f>
        <v>Si</v>
      </c>
      <c r="J86" s="162" t="str">
        <f>VLOOKUP(E86,VIP!$A$2:$O11688,8,FALSE)</f>
        <v>Si</v>
      </c>
      <c r="K86" s="162" t="str">
        <f>VLOOKUP(E86,VIP!$A$2:$O15262,6,0)</f>
        <v>NO</v>
      </c>
      <c r="L86" s="146" t="s">
        <v>2414</v>
      </c>
      <c r="M86" s="98" t="s">
        <v>2442</v>
      </c>
      <c r="N86" s="98" t="s">
        <v>2449</v>
      </c>
      <c r="O86" s="162" t="s">
        <v>2450</v>
      </c>
      <c r="P86" s="98"/>
      <c r="Q86" s="98" t="s">
        <v>2414</v>
      </c>
    </row>
    <row r="87" spans="1:17" ht="18" x14ac:dyDescent="0.25">
      <c r="A87" s="162" t="str">
        <f>VLOOKUP(E87,'LISTADO ATM'!$A$2:$C$902,3,0)</f>
        <v>ESTE</v>
      </c>
      <c r="B87" s="117" t="s">
        <v>2613</v>
      </c>
      <c r="C87" s="99">
        <v>44408.250949074078</v>
      </c>
      <c r="D87" s="99" t="s">
        <v>2445</v>
      </c>
      <c r="E87" s="141">
        <v>480</v>
      </c>
      <c r="F87" s="162" t="str">
        <f>VLOOKUP(E87,VIP!$A$2:$O14813,2,0)</f>
        <v>DRBR480</v>
      </c>
      <c r="G87" s="162" t="str">
        <f>VLOOKUP(E87,'LISTADO ATM'!$A$2:$B$901,2,0)</f>
        <v>ATM UNP Farmaconal Higuey</v>
      </c>
      <c r="H87" s="162" t="str">
        <f>VLOOKUP(E87,VIP!$A$2:$O19774,7,FALSE)</f>
        <v>N/A</v>
      </c>
      <c r="I87" s="162" t="str">
        <f>VLOOKUP(E87,VIP!$A$2:$O11739,8,FALSE)</f>
        <v>N/A</v>
      </c>
      <c r="J87" s="162" t="str">
        <f>VLOOKUP(E87,VIP!$A$2:$O11689,8,FALSE)</f>
        <v>N/A</v>
      </c>
      <c r="K87" s="162" t="str">
        <f>VLOOKUP(E87,VIP!$A$2:$O15263,6,0)</f>
        <v>N/A</v>
      </c>
      <c r="L87" s="146" t="s">
        <v>2414</v>
      </c>
      <c r="M87" s="98" t="s">
        <v>2442</v>
      </c>
      <c r="N87" s="98" t="s">
        <v>2449</v>
      </c>
      <c r="O87" s="162" t="s">
        <v>2450</v>
      </c>
      <c r="P87" s="98"/>
      <c r="Q87" s="98" t="s">
        <v>2414</v>
      </c>
    </row>
    <row r="88" spans="1:17" ht="18" x14ac:dyDescent="0.25">
      <c r="A88" s="162" t="str">
        <f>VLOOKUP(E88,'LISTADO ATM'!$A$2:$C$902,3,0)</f>
        <v>DISTRITO NACIONAL</v>
      </c>
      <c r="B88" s="117" t="s">
        <v>2614</v>
      </c>
      <c r="C88" s="99">
        <v>44408.250960648147</v>
      </c>
      <c r="D88" s="99" t="s">
        <v>2465</v>
      </c>
      <c r="E88" s="141">
        <v>567</v>
      </c>
      <c r="F88" s="162" t="str">
        <f>VLOOKUP(E88,VIP!$A$2:$O14814,2,0)</f>
        <v>DRBR015</v>
      </c>
      <c r="G88" s="162" t="str">
        <f>VLOOKUP(E88,'LISTADO ATM'!$A$2:$B$901,2,0)</f>
        <v xml:space="preserve">ATM Oficina Máximo Gómez </v>
      </c>
      <c r="H88" s="162" t="str">
        <f>VLOOKUP(E88,VIP!$A$2:$O19775,7,FALSE)</f>
        <v>Si</v>
      </c>
      <c r="I88" s="162" t="str">
        <f>VLOOKUP(E88,VIP!$A$2:$O11740,8,FALSE)</f>
        <v>Si</v>
      </c>
      <c r="J88" s="162" t="str">
        <f>VLOOKUP(E88,VIP!$A$2:$O11690,8,FALSE)</f>
        <v>Si</v>
      </c>
      <c r="K88" s="162" t="str">
        <f>VLOOKUP(E88,VIP!$A$2:$O15264,6,0)</f>
        <v>NO</v>
      </c>
      <c r="L88" s="146" t="s">
        <v>2414</v>
      </c>
      <c r="M88" s="98" t="s">
        <v>2442</v>
      </c>
      <c r="N88" s="98" t="s">
        <v>2449</v>
      </c>
      <c r="O88" s="162" t="s">
        <v>2466</v>
      </c>
      <c r="P88" s="98"/>
      <c r="Q88" s="98" t="s">
        <v>2414</v>
      </c>
    </row>
    <row r="89" spans="1:17" ht="18" x14ac:dyDescent="0.25">
      <c r="A89" s="162" t="str">
        <f>VLOOKUP(E89,'LISTADO ATM'!$A$2:$C$902,3,0)</f>
        <v>DISTRITO NACIONAL</v>
      </c>
      <c r="B89" s="117" t="s">
        <v>2615</v>
      </c>
      <c r="C89" s="99">
        <v>44408.250983796293</v>
      </c>
      <c r="D89" s="99" t="s">
        <v>2445</v>
      </c>
      <c r="E89" s="141">
        <v>642</v>
      </c>
      <c r="F89" s="162" t="str">
        <f>VLOOKUP(E89,VIP!$A$2:$O14815,2,0)</f>
        <v>DRBR24O</v>
      </c>
      <c r="G89" s="162" t="str">
        <f>VLOOKUP(E89,'LISTADO ATM'!$A$2:$B$901,2,0)</f>
        <v xml:space="preserve">ATM OMSA Sto. Dgo. </v>
      </c>
      <c r="H89" s="162" t="str">
        <f>VLOOKUP(E89,VIP!$A$2:$O19776,7,FALSE)</f>
        <v>Si</v>
      </c>
      <c r="I89" s="162" t="str">
        <f>VLOOKUP(E89,VIP!$A$2:$O11741,8,FALSE)</f>
        <v>Si</v>
      </c>
      <c r="J89" s="162" t="str">
        <f>VLOOKUP(E89,VIP!$A$2:$O11691,8,FALSE)</f>
        <v>Si</v>
      </c>
      <c r="K89" s="162" t="str">
        <f>VLOOKUP(E89,VIP!$A$2:$O15265,6,0)</f>
        <v>NO</v>
      </c>
      <c r="L89" s="146" t="s">
        <v>2414</v>
      </c>
      <c r="M89" s="98" t="s">
        <v>2442</v>
      </c>
      <c r="N89" s="98" t="s">
        <v>2449</v>
      </c>
      <c r="O89" s="162" t="s">
        <v>2450</v>
      </c>
      <c r="P89" s="98"/>
      <c r="Q89" s="98" t="s">
        <v>2414</v>
      </c>
    </row>
    <row r="90" spans="1:17" ht="18" x14ac:dyDescent="0.25">
      <c r="A90" s="162" t="str">
        <f>VLOOKUP(E90,'LISTADO ATM'!$A$2:$C$902,3,0)</f>
        <v>NORTE</v>
      </c>
      <c r="B90" s="117" t="s">
        <v>2616</v>
      </c>
      <c r="C90" s="99">
        <v>44408.25099537037</v>
      </c>
      <c r="D90" s="99" t="s">
        <v>2465</v>
      </c>
      <c r="E90" s="141">
        <v>687</v>
      </c>
      <c r="F90" s="162" t="str">
        <f>VLOOKUP(E90,VIP!$A$2:$O14816,2,0)</f>
        <v>DRBR687</v>
      </c>
      <c r="G90" s="162" t="str">
        <f>VLOOKUP(E90,'LISTADO ATM'!$A$2:$B$901,2,0)</f>
        <v>ATM Oficina Monterrico II</v>
      </c>
      <c r="H90" s="162" t="str">
        <f>VLOOKUP(E90,VIP!$A$2:$O19777,7,FALSE)</f>
        <v>NO</v>
      </c>
      <c r="I90" s="162" t="str">
        <f>VLOOKUP(E90,VIP!$A$2:$O11742,8,FALSE)</f>
        <v>NO</v>
      </c>
      <c r="J90" s="162" t="str">
        <f>VLOOKUP(E90,VIP!$A$2:$O11692,8,FALSE)</f>
        <v>NO</v>
      </c>
      <c r="K90" s="162" t="str">
        <f>VLOOKUP(E90,VIP!$A$2:$O15266,6,0)</f>
        <v>SI</v>
      </c>
      <c r="L90" s="146" t="s">
        <v>2414</v>
      </c>
      <c r="M90" s="98" t="s">
        <v>2442</v>
      </c>
      <c r="N90" s="98" t="s">
        <v>2449</v>
      </c>
      <c r="O90" s="162" t="s">
        <v>2466</v>
      </c>
      <c r="P90" s="98"/>
      <c r="Q90" s="98" t="s">
        <v>2414</v>
      </c>
    </row>
    <row r="91" spans="1:17" ht="18" x14ac:dyDescent="0.25">
      <c r="A91" s="162" t="str">
        <f>VLOOKUP(E91,'LISTADO ATM'!$A$2:$C$902,3,0)</f>
        <v>DISTRITO NACIONAL</v>
      </c>
      <c r="B91" s="117">
        <v>3335972951</v>
      </c>
      <c r="C91" s="99">
        <v>44407.660520833335</v>
      </c>
      <c r="D91" s="99" t="s">
        <v>2445</v>
      </c>
      <c r="E91" s="141">
        <v>54</v>
      </c>
      <c r="F91" s="162" t="str">
        <f>VLOOKUP(E91,VIP!$A$2:$O14802,2,0)</f>
        <v>DRBR054</v>
      </c>
      <c r="G91" s="162" t="str">
        <f>VLOOKUP(E91,'LISTADO ATM'!$A$2:$B$901,2,0)</f>
        <v xml:space="preserve">ATM Autoservicio Galería 360 </v>
      </c>
      <c r="H91" s="162" t="str">
        <f>VLOOKUP(E91,VIP!$A$2:$O19763,7,FALSE)</f>
        <v>Si</v>
      </c>
      <c r="I91" s="162" t="str">
        <f>VLOOKUP(E91,VIP!$A$2:$O11728,8,FALSE)</f>
        <v>Si</v>
      </c>
      <c r="J91" s="162" t="str">
        <f>VLOOKUP(E91,VIP!$A$2:$O11678,8,FALSE)</f>
        <v>Si</v>
      </c>
      <c r="K91" s="162" t="str">
        <f>VLOOKUP(E91,VIP!$A$2:$O15252,6,0)</f>
        <v>NO</v>
      </c>
      <c r="L91" s="146" t="s">
        <v>2414</v>
      </c>
      <c r="M91" s="98" t="s">
        <v>2442</v>
      </c>
      <c r="N91" s="98" t="s">
        <v>2449</v>
      </c>
      <c r="O91" s="162" t="s">
        <v>2450</v>
      </c>
      <c r="P91" s="166"/>
      <c r="Q91" s="98" t="s">
        <v>2603</v>
      </c>
    </row>
    <row r="92" spans="1:17" ht="18" x14ac:dyDescent="0.25">
      <c r="A92" s="162" t="str">
        <f>VLOOKUP(E92,'LISTADO ATM'!$A$2:$C$902,3,0)</f>
        <v>DISTRITO NACIONAL</v>
      </c>
      <c r="B92" s="117">
        <v>3335969135</v>
      </c>
      <c r="C92" s="99">
        <v>44404.682534722226</v>
      </c>
      <c r="D92" s="99" t="s">
        <v>2177</v>
      </c>
      <c r="E92" s="141">
        <v>239</v>
      </c>
      <c r="F92" s="162" t="str">
        <f>VLOOKUP(E92,VIP!$A$2:$O14742,2,0)</f>
        <v>DRBR239</v>
      </c>
      <c r="G92" s="162" t="str">
        <f>VLOOKUP(E92,'LISTADO ATM'!$A$2:$B$901,2,0)</f>
        <v xml:space="preserve">ATM Autobanco Charles de Gaulle </v>
      </c>
      <c r="H92" s="162" t="str">
        <f>VLOOKUP(E92,VIP!$A$2:$O19703,7,FALSE)</f>
        <v>Si</v>
      </c>
      <c r="I92" s="162" t="str">
        <f>VLOOKUP(E92,VIP!$A$2:$O11668,8,FALSE)</f>
        <v>Si</v>
      </c>
      <c r="J92" s="162" t="str">
        <f>VLOOKUP(E92,VIP!$A$2:$O11618,8,FALSE)</f>
        <v>Si</v>
      </c>
      <c r="K92" s="162" t="str">
        <f>VLOOKUP(E92,VIP!$A$2:$O15192,6,0)</f>
        <v>SI</v>
      </c>
      <c r="L92" s="146" t="s">
        <v>2461</v>
      </c>
      <c r="M92" s="98" t="s">
        <v>2442</v>
      </c>
      <c r="N92" s="98" t="s">
        <v>2449</v>
      </c>
      <c r="O92" s="162" t="s">
        <v>2451</v>
      </c>
      <c r="P92" s="166"/>
      <c r="Q92" s="98" t="s">
        <v>2461</v>
      </c>
    </row>
    <row r="93" spans="1:17" ht="18" x14ac:dyDescent="0.25">
      <c r="A93" s="162" t="str">
        <f>VLOOKUP(E93,'LISTADO ATM'!$A$2:$C$902,3,0)</f>
        <v>DISTRITO NACIONAL</v>
      </c>
      <c r="B93" s="117">
        <v>3335969476</v>
      </c>
      <c r="C93" s="99">
        <v>44405.354571759257</v>
      </c>
      <c r="D93" s="99" t="s">
        <v>2177</v>
      </c>
      <c r="E93" s="141">
        <v>325</v>
      </c>
      <c r="F93" s="162" t="str">
        <f>VLOOKUP(E93,VIP!$A$2:$O14908,2,0)</f>
        <v>DRBR325</v>
      </c>
      <c r="G93" s="162" t="str">
        <f>VLOOKUP(E93,'LISTADO ATM'!$A$2:$B$901,2,0)</f>
        <v>ATM Casa Edwin</v>
      </c>
      <c r="H93" s="162" t="str">
        <f>VLOOKUP(E93,VIP!$A$2:$O19869,7,FALSE)</f>
        <v>Si</v>
      </c>
      <c r="I93" s="162" t="str">
        <f>VLOOKUP(E93,VIP!$A$2:$O11834,8,FALSE)</f>
        <v>Si</v>
      </c>
      <c r="J93" s="162" t="str">
        <f>VLOOKUP(E93,VIP!$A$2:$O11784,8,FALSE)</f>
        <v>Si</v>
      </c>
      <c r="K93" s="162" t="str">
        <f>VLOOKUP(E93,VIP!$A$2:$O15358,6,0)</f>
        <v>NO</v>
      </c>
      <c r="L93" s="146" t="s">
        <v>2461</v>
      </c>
      <c r="M93" s="98" t="s">
        <v>2442</v>
      </c>
      <c r="N93" s="98" t="s">
        <v>2449</v>
      </c>
      <c r="O93" s="162" t="s">
        <v>2451</v>
      </c>
      <c r="P93" s="166"/>
      <c r="Q93" s="98" t="s">
        <v>2461</v>
      </c>
    </row>
    <row r="94" spans="1:17" ht="18" x14ac:dyDescent="0.25">
      <c r="A94" s="162" t="str">
        <f>VLOOKUP(E94,'LISTADO ATM'!$A$2:$C$902,3,0)</f>
        <v>DISTRITO NACIONAL</v>
      </c>
      <c r="B94" s="117">
        <v>3335969586</v>
      </c>
      <c r="C94" s="99">
        <v>44405.376087962963</v>
      </c>
      <c r="D94" s="99" t="s">
        <v>2177</v>
      </c>
      <c r="E94" s="141">
        <v>415</v>
      </c>
      <c r="F94" s="162" t="str">
        <f>VLOOKUP(E94,VIP!$A$2:$O14909,2,0)</f>
        <v>DRBR415</v>
      </c>
      <c r="G94" s="162" t="str">
        <f>VLOOKUP(E94,'LISTADO ATM'!$A$2:$B$901,2,0)</f>
        <v xml:space="preserve">ATM Autobanco San Martín I </v>
      </c>
      <c r="H94" s="162" t="str">
        <f>VLOOKUP(E94,VIP!$A$2:$O19870,7,FALSE)</f>
        <v>Si</v>
      </c>
      <c r="I94" s="162" t="str">
        <f>VLOOKUP(E94,VIP!$A$2:$O11835,8,FALSE)</f>
        <v>Si</v>
      </c>
      <c r="J94" s="162" t="str">
        <f>VLOOKUP(E94,VIP!$A$2:$O11785,8,FALSE)</f>
        <v>Si</v>
      </c>
      <c r="K94" s="162" t="str">
        <f>VLOOKUP(E94,VIP!$A$2:$O15359,6,0)</f>
        <v>NO</v>
      </c>
      <c r="L94" s="146" t="s">
        <v>2461</v>
      </c>
      <c r="M94" s="98" t="s">
        <v>2442</v>
      </c>
      <c r="N94" s="98" t="s">
        <v>2449</v>
      </c>
      <c r="O94" s="162" t="s">
        <v>2451</v>
      </c>
      <c r="P94" s="166"/>
      <c r="Q94" s="98" t="s">
        <v>2461</v>
      </c>
    </row>
    <row r="95" spans="1:17" ht="18" x14ac:dyDescent="0.25">
      <c r="A95" s="162" t="str">
        <f>VLOOKUP(E95,'LISTADO ATM'!$A$2:$C$902,3,0)</f>
        <v>DISTRITO NACIONAL</v>
      </c>
      <c r="B95" s="117">
        <v>3335972162</v>
      </c>
      <c r="C95" s="99">
        <v>44407.409594907411</v>
      </c>
      <c r="D95" s="99" t="s">
        <v>2177</v>
      </c>
      <c r="E95" s="141">
        <v>955</v>
      </c>
      <c r="F95" s="162" t="str">
        <f>VLOOKUP(E95,VIP!$A$2:$O14802,2,0)</f>
        <v>DRBR955</v>
      </c>
      <c r="G95" s="162" t="str">
        <f>VLOOKUP(E95,'LISTADO ATM'!$A$2:$B$901,2,0)</f>
        <v xml:space="preserve">ATM Oficina Americana Independencia II </v>
      </c>
      <c r="H95" s="162" t="str">
        <f>VLOOKUP(E95,VIP!$A$2:$O19763,7,FALSE)</f>
        <v>Si</v>
      </c>
      <c r="I95" s="162" t="str">
        <f>VLOOKUP(E95,VIP!$A$2:$O11728,8,FALSE)</f>
        <v>Si</v>
      </c>
      <c r="J95" s="162" t="str">
        <f>VLOOKUP(E95,VIP!$A$2:$O11678,8,FALSE)</f>
        <v>Si</v>
      </c>
      <c r="K95" s="162" t="str">
        <f>VLOOKUP(E95,VIP!$A$2:$O15252,6,0)</f>
        <v>NO</v>
      </c>
      <c r="L95" s="146" t="s">
        <v>2461</v>
      </c>
      <c r="M95" s="98" t="s">
        <v>2442</v>
      </c>
      <c r="N95" s="98" t="s">
        <v>2449</v>
      </c>
      <c r="O95" s="162" t="s">
        <v>2451</v>
      </c>
      <c r="P95" s="166"/>
      <c r="Q95" s="98" t="s">
        <v>2461</v>
      </c>
    </row>
    <row r="96" spans="1:17" ht="18" x14ac:dyDescent="0.25">
      <c r="A96" s="165" t="str">
        <f>VLOOKUP(E96,'LISTADO ATM'!$A$2:$C$902,3,0)</f>
        <v>DISTRITO NACIONAL</v>
      </c>
      <c r="B96" s="117">
        <v>3335972405</v>
      </c>
      <c r="C96" s="99">
        <v>44407.484930555554</v>
      </c>
      <c r="D96" s="99" t="s">
        <v>2177</v>
      </c>
      <c r="E96" s="141">
        <v>149</v>
      </c>
      <c r="F96" s="165" t="str">
        <f>VLOOKUP(E96,VIP!$A$2:$O14817,2,0)</f>
        <v>DRBR149</v>
      </c>
      <c r="G96" s="165" t="str">
        <f>VLOOKUP(E96,'LISTADO ATM'!$A$2:$B$901,2,0)</f>
        <v>ATM Estación Metro Concepción</v>
      </c>
      <c r="H96" s="165" t="str">
        <f>VLOOKUP(E96,VIP!$A$2:$O19778,7,FALSE)</f>
        <v>N/A</v>
      </c>
      <c r="I96" s="165" t="str">
        <f>VLOOKUP(E96,VIP!$A$2:$O11743,8,FALSE)</f>
        <v>N/A</v>
      </c>
      <c r="J96" s="165" t="str">
        <f>VLOOKUP(E96,VIP!$A$2:$O11693,8,FALSE)</f>
        <v>N/A</v>
      </c>
      <c r="K96" s="165" t="str">
        <f>VLOOKUP(E96,VIP!$A$2:$O15267,6,0)</f>
        <v>N/A</v>
      </c>
      <c r="L96" s="146" t="s">
        <v>2461</v>
      </c>
      <c r="M96" s="98" t="s">
        <v>2442</v>
      </c>
      <c r="N96" s="98" t="s">
        <v>2449</v>
      </c>
      <c r="O96" s="165" t="s">
        <v>2451</v>
      </c>
      <c r="P96" s="166"/>
      <c r="Q96" s="98" t="s">
        <v>2461</v>
      </c>
    </row>
    <row r="97" spans="1:17" ht="18" x14ac:dyDescent="0.25">
      <c r="A97" s="165" t="str">
        <f>VLOOKUP(E97,'LISTADO ATM'!$A$2:$C$902,3,0)</f>
        <v>ESTE</v>
      </c>
      <c r="B97" s="117">
        <v>3335972679</v>
      </c>
      <c r="C97" s="99">
        <v>44407.592905092592</v>
      </c>
      <c r="D97" s="99" t="s">
        <v>2177</v>
      </c>
      <c r="E97" s="141">
        <v>161</v>
      </c>
      <c r="F97" s="165" t="str">
        <f>VLOOKUP(E97,VIP!$A$2:$O14801,2,0)</f>
        <v>DRBR161</v>
      </c>
      <c r="G97" s="165" t="str">
        <f>VLOOKUP(E97,'LISTADO ATM'!$A$2:$B$901,2,0)</f>
        <v xml:space="preserve">ATM Jumbo Punta Cana </v>
      </c>
      <c r="H97" s="165" t="str">
        <f>VLOOKUP(E97,VIP!$A$2:$O19762,7,FALSE)</f>
        <v>Si</v>
      </c>
      <c r="I97" s="165" t="str">
        <f>VLOOKUP(E97,VIP!$A$2:$O11727,8,FALSE)</f>
        <v>Si</v>
      </c>
      <c r="J97" s="165" t="str">
        <f>VLOOKUP(E97,VIP!$A$2:$O11677,8,FALSE)</f>
        <v>Si</v>
      </c>
      <c r="K97" s="165" t="str">
        <f>VLOOKUP(E97,VIP!$A$2:$O15251,6,0)</f>
        <v>NO</v>
      </c>
      <c r="L97" s="146" t="s">
        <v>2461</v>
      </c>
      <c r="M97" s="98" t="s">
        <v>2442</v>
      </c>
      <c r="N97" s="98" t="s">
        <v>2449</v>
      </c>
      <c r="O97" s="165" t="s">
        <v>2451</v>
      </c>
      <c r="P97" s="166"/>
      <c r="Q97" s="98" t="s">
        <v>2461</v>
      </c>
    </row>
    <row r="98" spans="1:17" ht="18" x14ac:dyDescent="0.25">
      <c r="A98" s="165" t="str">
        <f>VLOOKUP(E98,'LISTADO ATM'!$A$2:$C$902,3,0)</f>
        <v>DISTRITO NACIONAL</v>
      </c>
      <c r="B98" s="117">
        <v>3335972688</v>
      </c>
      <c r="C98" s="99">
        <v>44407.594513888886</v>
      </c>
      <c r="D98" s="99" t="s">
        <v>2177</v>
      </c>
      <c r="E98" s="141">
        <v>648</v>
      </c>
      <c r="F98" s="165" t="str">
        <f>VLOOKUP(E98,VIP!$A$2:$O14800,2,0)</f>
        <v>DRBR190</v>
      </c>
      <c r="G98" s="165" t="str">
        <f>VLOOKUP(E98,'LISTADO ATM'!$A$2:$B$901,2,0)</f>
        <v xml:space="preserve">ATM Hermandad de Pensionados </v>
      </c>
      <c r="H98" s="165" t="str">
        <f>VLOOKUP(E98,VIP!$A$2:$O19761,7,FALSE)</f>
        <v>Si</v>
      </c>
      <c r="I98" s="165" t="str">
        <f>VLOOKUP(E98,VIP!$A$2:$O11726,8,FALSE)</f>
        <v>No</v>
      </c>
      <c r="J98" s="165" t="str">
        <f>VLOOKUP(E98,VIP!$A$2:$O11676,8,FALSE)</f>
        <v>No</v>
      </c>
      <c r="K98" s="165" t="str">
        <f>VLOOKUP(E98,VIP!$A$2:$O15250,6,0)</f>
        <v>NO</v>
      </c>
      <c r="L98" s="146" t="s">
        <v>2461</v>
      </c>
      <c r="M98" s="98" t="s">
        <v>2442</v>
      </c>
      <c r="N98" s="98" t="s">
        <v>2449</v>
      </c>
      <c r="O98" s="165" t="s">
        <v>2451</v>
      </c>
      <c r="P98" s="166"/>
      <c r="Q98" s="98" t="s">
        <v>2461</v>
      </c>
    </row>
    <row r="99" spans="1:17" ht="18" x14ac:dyDescent="0.25">
      <c r="A99" s="165" t="str">
        <f>VLOOKUP(E99,'LISTADO ATM'!$A$2:$C$902,3,0)</f>
        <v>DISTRITO NACIONAL</v>
      </c>
      <c r="B99" s="117">
        <v>3335972714</v>
      </c>
      <c r="C99" s="99">
        <v>44407.598680555559</v>
      </c>
      <c r="D99" s="99" t="s">
        <v>2177</v>
      </c>
      <c r="E99" s="141">
        <v>35</v>
      </c>
      <c r="F99" s="165" t="str">
        <f>VLOOKUP(E99,VIP!$A$2:$O14798,2,0)</f>
        <v>DRBR035</v>
      </c>
      <c r="G99" s="165" t="str">
        <f>VLOOKUP(E99,'LISTADO ATM'!$A$2:$B$901,2,0)</f>
        <v xml:space="preserve">ATM Dirección General de Aduanas I </v>
      </c>
      <c r="H99" s="165" t="str">
        <f>VLOOKUP(E99,VIP!$A$2:$O19759,7,FALSE)</f>
        <v>Si</v>
      </c>
      <c r="I99" s="165" t="str">
        <f>VLOOKUP(E99,VIP!$A$2:$O11724,8,FALSE)</f>
        <v>Si</v>
      </c>
      <c r="J99" s="165" t="str">
        <f>VLOOKUP(E99,VIP!$A$2:$O11674,8,FALSE)</f>
        <v>Si</v>
      </c>
      <c r="K99" s="165" t="str">
        <f>VLOOKUP(E99,VIP!$A$2:$O15248,6,0)</f>
        <v>NO</v>
      </c>
      <c r="L99" s="146" t="s">
        <v>2461</v>
      </c>
      <c r="M99" s="98" t="s">
        <v>2442</v>
      </c>
      <c r="N99" s="98" t="s">
        <v>2449</v>
      </c>
      <c r="O99" s="165" t="s">
        <v>2451</v>
      </c>
      <c r="P99" s="166"/>
      <c r="Q99" s="98" t="s">
        <v>2461</v>
      </c>
    </row>
    <row r="100" spans="1:17" ht="18" x14ac:dyDescent="0.25">
      <c r="A100" s="165" t="str">
        <f>VLOOKUP(E100,'LISTADO ATM'!$A$2:$C$902,3,0)</f>
        <v>DISTRITO NACIONAL</v>
      </c>
      <c r="B100" s="117">
        <v>3335973061</v>
      </c>
      <c r="C100" s="99">
        <v>44407.713946759257</v>
      </c>
      <c r="D100" s="99" t="s">
        <v>2177</v>
      </c>
      <c r="E100" s="141">
        <v>335</v>
      </c>
      <c r="F100" s="165" t="str">
        <f>VLOOKUP(E100,VIP!$A$2:$O14807,2,0)</f>
        <v>DRBR335</v>
      </c>
      <c r="G100" s="165" t="str">
        <f>VLOOKUP(E100,'LISTADO ATM'!$A$2:$B$901,2,0)</f>
        <v>ATM Edificio Aster</v>
      </c>
      <c r="H100" s="165" t="str">
        <f>VLOOKUP(E100,VIP!$A$2:$O19768,7,FALSE)</f>
        <v>Si</v>
      </c>
      <c r="I100" s="165" t="str">
        <f>VLOOKUP(E100,VIP!$A$2:$O11733,8,FALSE)</f>
        <v>Si</v>
      </c>
      <c r="J100" s="165" t="str">
        <f>VLOOKUP(E100,VIP!$A$2:$O11683,8,FALSE)</f>
        <v>Si</v>
      </c>
      <c r="K100" s="165" t="str">
        <f>VLOOKUP(E100,VIP!$A$2:$O15257,6,0)</f>
        <v>NO</v>
      </c>
      <c r="L100" s="146" t="s">
        <v>2461</v>
      </c>
      <c r="M100" s="98" t="s">
        <v>2442</v>
      </c>
      <c r="N100" s="98" t="s">
        <v>2449</v>
      </c>
      <c r="O100" s="165" t="s">
        <v>2451</v>
      </c>
      <c r="P100" s="166"/>
      <c r="Q100" s="98" t="s">
        <v>2461</v>
      </c>
    </row>
    <row r="101" spans="1:17" ht="18" x14ac:dyDescent="0.25">
      <c r="A101" s="165" t="str">
        <f>VLOOKUP(E101,'LISTADO ATM'!$A$2:$C$902,3,0)</f>
        <v>NORTE</v>
      </c>
      <c r="B101" s="117">
        <v>3335973109</v>
      </c>
      <c r="C101" s="99">
        <v>44407.763194444444</v>
      </c>
      <c r="D101" s="99" t="s">
        <v>2178</v>
      </c>
      <c r="E101" s="141">
        <v>528</v>
      </c>
      <c r="F101" s="165" t="str">
        <f>VLOOKUP(E101,VIP!$A$2:$O14799,2,0)</f>
        <v>DRBR284</v>
      </c>
      <c r="G101" s="165" t="str">
        <f>VLOOKUP(E101,'LISTADO ATM'!$A$2:$B$901,2,0)</f>
        <v xml:space="preserve">ATM Ferretería Ochoa (Santiago) </v>
      </c>
      <c r="H101" s="165" t="str">
        <f>VLOOKUP(E101,VIP!$A$2:$O19760,7,FALSE)</f>
        <v>Si</v>
      </c>
      <c r="I101" s="165" t="str">
        <f>VLOOKUP(E101,VIP!$A$2:$O11725,8,FALSE)</f>
        <v>Si</v>
      </c>
      <c r="J101" s="165" t="str">
        <f>VLOOKUP(E101,VIP!$A$2:$O11675,8,FALSE)</f>
        <v>Si</v>
      </c>
      <c r="K101" s="165" t="str">
        <f>VLOOKUP(E101,VIP!$A$2:$O15249,6,0)</f>
        <v>NO</v>
      </c>
      <c r="L101" s="146" t="s">
        <v>2461</v>
      </c>
      <c r="M101" s="98" t="s">
        <v>2442</v>
      </c>
      <c r="N101" s="98" t="s">
        <v>2449</v>
      </c>
      <c r="O101" s="165" t="s">
        <v>2579</v>
      </c>
      <c r="P101" s="98" t="s">
        <v>2602</v>
      </c>
      <c r="Q101" s="98" t="s">
        <v>2461</v>
      </c>
    </row>
    <row r="102" spans="1:17" ht="18" x14ac:dyDescent="0.25">
      <c r="A102" s="165" t="str">
        <f>VLOOKUP(E102,'LISTADO ATM'!$A$2:$C$902,3,0)</f>
        <v>NORTE</v>
      </c>
      <c r="B102" s="117">
        <v>3335973146</v>
      </c>
      <c r="C102" s="99">
        <v>44407.825312499997</v>
      </c>
      <c r="D102" s="99" t="s">
        <v>2178</v>
      </c>
      <c r="E102" s="141">
        <v>936</v>
      </c>
      <c r="F102" s="165" t="str">
        <f>VLOOKUP(E102,VIP!$A$2:$O14840,2,0)</f>
        <v>DRBR936</v>
      </c>
      <c r="G102" s="165" t="str">
        <f>VLOOKUP(E102,'LISTADO ATM'!$A$2:$B$901,2,0)</f>
        <v xml:space="preserve">ATM Autobanco Oficina La Vega I </v>
      </c>
      <c r="H102" s="165" t="str">
        <f>VLOOKUP(E102,VIP!$A$2:$O19801,7,FALSE)</f>
        <v>Si</v>
      </c>
      <c r="I102" s="165" t="str">
        <f>VLOOKUP(E102,VIP!$A$2:$O11766,8,FALSE)</f>
        <v>Si</v>
      </c>
      <c r="J102" s="165" t="str">
        <f>VLOOKUP(E102,VIP!$A$2:$O11716,8,FALSE)</f>
        <v>Si</v>
      </c>
      <c r="K102" s="165" t="str">
        <f>VLOOKUP(E102,VIP!$A$2:$O15290,6,0)</f>
        <v>NO</v>
      </c>
      <c r="L102" s="146" t="s">
        <v>2461</v>
      </c>
      <c r="M102" s="98" t="s">
        <v>2442</v>
      </c>
      <c r="N102" s="98" t="s">
        <v>2449</v>
      </c>
      <c r="O102" s="165" t="s">
        <v>2579</v>
      </c>
      <c r="P102" s="98"/>
      <c r="Q102" s="98" t="s">
        <v>2461</v>
      </c>
    </row>
    <row r="103" spans="1:17" ht="18" x14ac:dyDescent="0.25">
      <c r="A103" s="165" t="str">
        <f>VLOOKUP(E103,'LISTADO ATM'!$A$2:$C$902,3,0)</f>
        <v>DISTRITO NACIONAL</v>
      </c>
      <c r="B103" s="117">
        <v>3335973148</v>
      </c>
      <c r="C103" s="99">
        <v>44407.826932870368</v>
      </c>
      <c r="D103" s="99" t="s">
        <v>2177</v>
      </c>
      <c r="E103" s="141">
        <v>930</v>
      </c>
      <c r="F103" s="165" t="str">
        <f>VLOOKUP(E103,VIP!$A$2:$O14838,2,0)</f>
        <v>DRBR930</v>
      </c>
      <c r="G103" s="165" t="str">
        <f>VLOOKUP(E103,'LISTADO ATM'!$A$2:$B$901,2,0)</f>
        <v>ATM Oficina Plaza Spring Center</v>
      </c>
      <c r="H103" s="165" t="str">
        <f>VLOOKUP(E103,VIP!$A$2:$O19799,7,FALSE)</f>
        <v>Si</v>
      </c>
      <c r="I103" s="165" t="str">
        <f>VLOOKUP(E103,VIP!$A$2:$O11764,8,FALSE)</f>
        <v>Si</v>
      </c>
      <c r="J103" s="165" t="str">
        <f>VLOOKUP(E103,VIP!$A$2:$O11714,8,FALSE)</f>
        <v>Si</v>
      </c>
      <c r="K103" s="165" t="str">
        <f>VLOOKUP(E103,VIP!$A$2:$O15288,6,0)</f>
        <v>NO</v>
      </c>
      <c r="L103" s="146" t="s">
        <v>2461</v>
      </c>
      <c r="M103" s="98" t="s">
        <v>2442</v>
      </c>
      <c r="N103" s="98" t="s">
        <v>2449</v>
      </c>
      <c r="O103" s="165" t="s">
        <v>2451</v>
      </c>
      <c r="P103" s="98"/>
      <c r="Q103" s="98" t="s">
        <v>2461</v>
      </c>
    </row>
    <row r="104" spans="1:17" ht="18" x14ac:dyDescent="0.25">
      <c r="A104" s="165" t="str">
        <f>VLOOKUP(E104,'LISTADO ATM'!$A$2:$C$902,3,0)</f>
        <v>NORTE</v>
      </c>
      <c r="B104" s="117">
        <v>3335973151</v>
      </c>
      <c r="C104" s="99">
        <v>44407.829629629632</v>
      </c>
      <c r="D104" s="99" t="s">
        <v>2177</v>
      </c>
      <c r="E104" s="141">
        <v>654</v>
      </c>
      <c r="F104" s="165" t="str">
        <f>VLOOKUP(E104,VIP!$A$2:$O14836,2,0)</f>
        <v>DRBR654</v>
      </c>
      <c r="G104" s="165" t="str">
        <f>VLOOKUP(E104,'LISTADO ATM'!$A$2:$B$901,2,0)</f>
        <v>ATM Autoservicio S/M Jumbo Puerto Plata</v>
      </c>
      <c r="H104" s="165" t="str">
        <f>VLOOKUP(E104,VIP!$A$2:$O19797,7,FALSE)</f>
        <v>Si</v>
      </c>
      <c r="I104" s="165" t="str">
        <f>VLOOKUP(E104,VIP!$A$2:$O11762,8,FALSE)</f>
        <v>Si</v>
      </c>
      <c r="J104" s="165" t="str">
        <f>VLOOKUP(E104,VIP!$A$2:$O11712,8,FALSE)</f>
        <v>Si</v>
      </c>
      <c r="K104" s="165" t="str">
        <f>VLOOKUP(E104,VIP!$A$2:$O15286,6,0)</f>
        <v>NO</v>
      </c>
      <c r="L104" s="146" t="s">
        <v>2461</v>
      </c>
      <c r="M104" s="98" t="s">
        <v>2442</v>
      </c>
      <c r="N104" s="98" t="s">
        <v>2449</v>
      </c>
      <c r="O104" s="165" t="s">
        <v>2579</v>
      </c>
      <c r="P104" s="98"/>
      <c r="Q104" s="98" t="s">
        <v>2461</v>
      </c>
    </row>
    <row r="105" spans="1:17" ht="18" x14ac:dyDescent="0.25">
      <c r="A105" s="165" t="str">
        <f>VLOOKUP(E105,'LISTADO ATM'!$A$2:$C$902,3,0)</f>
        <v>SUR</v>
      </c>
      <c r="B105" s="117">
        <v>3335973154</v>
      </c>
      <c r="C105" s="99">
        <v>44407.830324074072</v>
      </c>
      <c r="D105" s="99" t="s">
        <v>2177</v>
      </c>
      <c r="E105" s="141">
        <v>252</v>
      </c>
      <c r="F105" s="165" t="str">
        <f>VLOOKUP(E105,VIP!$A$2:$O14835,2,0)</f>
        <v>DRBR252</v>
      </c>
      <c r="G105" s="165" t="str">
        <f>VLOOKUP(E105,'LISTADO ATM'!$A$2:$B$901,2,0)</f>
        <v xml:space="preserve">ATM Banco Agrícola (Barahona) </v>
      </c>
      <c r="H105" s="165" t="str">
        <f>VLOOKUP(E105,VIP!$A$2:$O19796,7,FALSE)</f>
        <v>Si</v>
      </c>
      <c r="I105" s="165" t="str">
        <f>VLOOKUP(E105,VIP!$A$2:$O11761,8,FALSE)</f>
        <v>Si</v>
      </c>
      <c r="J105" s="165" t="str">
        <f>VLOOKUP(E105,VIP!$A$2:$O11711,8,FALSE)</f>
        <v>Si</v>
      </c>
      <c r="K105" s="165" t="str">
        <f>VLOOKUP(E105,VIP!$A$2:$O15285,6,0)</f>
        <v>NO</v>
      </c>
      <c r="L105" s="146" t="s">
        <v>2461</v>
      </c>
      <c r="M105" s="98" t="s">
        <v>2442</v>
      </c>
      <c r="N105" s="98" t="s">
        <v>2449</v>
      </c>
      <c r="O105" s="165" t="s">
        <v>2451</v>
      </c>
      <c r="P105" s="98"/>
      <c r="Q105" s="98" t="s">
        <v>2461</v>
      </c>
    </row>
    <row r="106" spans="1:17" ht="18" x14ac:dyDescent="0.25">
      <c r="A106" s="165" t="str">
        <f>VLOOKUP(E106,'LISTADO ATM'!$A$2:$C$902,3,0)</f>
        <v>DISTRITO NACIONAL</v>
      </c>
      <c r="B106" s="117">
        <v>3335973156</v>
      </c>
      <c r="C106" s="99">
        <v>44407.831307870372</v>
      </c>
      <c r="D106" s="99" t="s">
        <v>2177</v>
      </c>
      <c r="E106" s="141">
        <v>85</v>
      </c>
      <c r="F106" s="165" t="str">
        <f>VLOOKUP(E106,VIP!$A$2:$O14833,2,0)</f>
        <v>DRBR085</v>
      </c>
      <c r="G106" s="165" t="str">
        <f>VLOOKUP(E106,'LISTADO ATM'!$A$2:$B$901,2,0)</f>
        <v xml:space="preserve">ATM Oficina San Isidro (Fuerza Aérea) </v>
      </c>
      <c r="H106" s="165" t="str">
        <f>VLOOKUP(E106,VIP!$A$2:$O19794,7,FALSE)</f>
        <v>Si</v>
      </c>
      <c r="I106" s="165" t="str">
        <f>VLOOKUP(E106,VIP!$A$2:$O11759,8,FALSE)</f>
        <v>Si</v>
      </c>
      <c r="J106" s="165" t="str">
        <f>VLOOKUP(E106,VIP!$A$2:$O11709,8,FALSE)</f>
        <v>Si</v>
      </c>
      <c r="K106" s="165" t="str">
        <f>VLOOKUP(E106,VIP!$A$2:$O15283,6,0)</f>
        <v>NO</v>
      </c>
      <c r="L106" s="146" t="s">
        <v>2461</v>
      </c>
      <c r="M106" s="98" t="s">
        <v>2442</v>
      </c>
      <c r="N106" s="98" t="s">
        <v>2449</v>
      </c>
      <c r="O106" s="165" t="s">
        <v>2451</v>
      </c>
      <c r="P106" s="98"/>
      <c r="Q106" s="98" t="s">
        <v>2461</v>
      </c>
    </row>
    <row r="107" spans="1:17" ht="18" x14ac:dyDescent="0.25">
      <c r="A107" s="165" t="str">
        <f>VLOOKUP(E107,'LISTADO ATM'!$A$2:$C$902,3,0)</f>
        <v>DISTRITO NACIONAL</v>
      </c>
      <c r="B107" s="117">
        <v>3335973169</v>
      </c>
      <c r="C107" s="99">
        <v>44407.871782407405</v>
      </c>
      <c r="D107" s="99" t="s">
        <v>2177</v>
      </c>
      <c r="E107" s="141">
        <v>904</v>
      </c>
      <c r="F107" s="165" t="str">
        <f>VLOOKUP(E107,VIP!$A$2:$O14822,2,0)</f>
        <v>DRBR24B</v>
      </c>
      <c r="G107" s="165" t="str">
        <f>VLOOKUP(E107,'LISTADO ATM'!$A$2:$B$901,2,0)</f>
        <v xml:space="preserve">ATM Oficina Multicentro La Sirena Churchill </v>
      </c>
      <c r="H107" s="165" t="str">
        <f>VLOOKUP(E107,VIP!$A$2:$O19783,7,FALSE)</f>
        <v>Si</v>
      </c>
      <c r="I107" s="165" t="str">
        <f>VLOOKUP(E107,VIP!$A$2:$O11748,8,FALSE)</f>
        <v>Si</v>
      </c>
      <c r="J107" s="165" t="str">
        <f>VLOOKUP(E107,VIP!$A$2:$O11698,8,FALSE)</f>
        <v>Si</v>
      </c>
      <c r="K107" s="165" t="str">
        <f>VLOOKUP(E107,VIP!$A$2:$O15272,6,0)</f>
        <v>SI</v>
      </c>
      <c r="L107" s="146" t="s">
        <v>2461</v>
      </c>
      <c r="M107" s="98" t="s">
        <v>2442</v>
      </c>
      <c r="N107" s="98" t="s">
        <v>2449</v>
      </c>
      <c r="O107" s="165" t="s">
        <v>2451</v>
      </c>
      <c r="P107" s="98"/>
      <c r="Q107" s="98" t="s">
        <v>2461</v>
      </c>
    </row>
    <row r="108" spans="1:17" ht="18" x14ac:dyDescent="0.25">
      <c r="A108" s="165" t="str">
        <f>VLOOKUP(E108,'LISTADO ATM'!$A$2:$C$902,3,0)</f>
        <v>DISTRITO NACIONAL</v>
      </c>
      <c r="B108" s="117" t="s">
        <v>2605</v>
      </c>
      <c r="C108" s="99">
        <v>44407.972754629627</v>
      </c>
      <c r="D108" s="99" t="s">
        <v>2177</v>
      </c>
      <c r="E108" s="141">
        <v>527</v>
      </c>
      <c r="F108" s="165" t="str">
        <f>VLOOKUP(E108,VIP!$A$2:$O14802,2,0)</f>
        <v>DRBR527</v>
      </c>
      <c r="G108" s="165" t="str">
        <f>VLOOKUP(E108,'LISTADO ATM'!$A$2:$B$901,2,0)</f>
        <v>ATM Oficina Zona Oriental II</v>
      </c>
      <c r="H108" s="165" t="str">
        <f>VLOOKUP(E108,VIP!$A$2:$O19763,7,FALSE)</f>
        <v>Si</v>
      </c>
      <c r="I108" s="165" t="str">
        <f>VLOOKUP(E108,VIP!$A$2:$O11728,8,FALSE)</f>
        <v>Si</v>
      </c>
      <c r="J108" s="165" t="str">
        <f>VLOOKUP(E108,VIP!$A$2:$O11678,8,FALSE)</f>
        <v>Si</v>
      </c>
      <c r="K108" s="165" t="str">
        <f>VLOOKUP(E108,VIP!$A$2:$O15252,6,0)</f>
        <v>SI</v>
      </c>
      <c r="L108" s="146" t="s">
        <v>2461</v>
      </c>
      <c r="M108" s="98" t="s">
        <v>2442</v>
      </c>
      <c r="N108" s="98" t="s">
        <v>2449</v>
      </c>
      <c r="O108" s="165" t="s">
        <v>2451</v>
      </c>
      <c r="P108" s="98"/>
      <c r="Q108" s="98" t="s">
        <v>2461</v>
      </c>
    </row>
    <row r="1039487" spans="16:16" ht="18" x14ac:dyDescent="0.25">
      <c r="P1039487" s="118"/>
    </row>
  </sheetData>
  <autoFilter ref="A4:Q4">
    <sortState ref="A5:Q108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:E17">
    <cfRule type="duplicateValues" dxfId="360" priority="140"/>
  </conditionalFormatting>
  <conditionalFormatting sqref="B15:B17">
    <cfRule type="duplicateValues" dxfId="359" priority="138"/>
    <cfRule type="duplicateValues" dxfId="358" priority="139"/>
  </conditionalFormatting>
  <conditionalFormatting sqref="E15:E17">
    <cfRule type="duplicateValues" dxfId="357" priority="137"/>
  </conditionalFormatting>
  <conditionalFormatting sqref="B15:B17">
    <cfRule type="duplicateValues" dxfId="356" priority="136"/>
  </conditionalFormatting>
  <conditionalFormatting sqref="E15:E17">
    <cfRule type="duplicateValues" dxfId="355" priority="135"/>
  </conditionalFormatting>
  <conditionalFormatting sqref="E15:E17">
    <cfRule type="duplicateValues" dxfId="354" priority="134"/>
  </conditionalFormatting>
  <conditionalFormatting sqref="B15:B17">
    <cfRule type="duplicateValues" dxfId="353" priority="133"/>
  </conditionalFormatting>
  <conditionalFormatting sqref="E15:E17">
    <cfRule type="duplicateValues" dxfId="352" priority="132"/>
  </conditionalFormatting>
  <conditionalFormatting sqref="E15:E17">
    <cfRule type="duplicateValues" dxfId="351" priority="131"/>
  </conditionalFormatting>
  <conditionalFormatting sqref="E15:E17">
    <cfRule type="duplicateValues" dxfId="350" priority="130"/>
  </conditionalFormatting>
  <conditionalFormatting sqref="B15:B17">
    <cfRule type="duplicateValues" dxfId="349" priority="128"/>
    <cfRule type="duplicateValues" dxfId="348" priority="129"/>
  </conditionalFormatting>
  <conditionalFormatting sqref="B15:B17">
    <cfRule type="duplicateValues" dxfId="347" priority="127"/>
  </conditionalFormatting>
  <conditionalFormatting sqref="E15:E17">
    <cfRule type="duplicateValues" dxfId="346" priority="126"/>
  </conditionalFormatting>
  <conditionalFormatting sqref="E15:E17">
    <cfRule type="duplicateValues" dxfId="345" priority="122"/>
    <cfRule type="duplicateValues" dxfId="344" priority="125"/>
  </conditionalFormatting>
  <conditionalFormatting sqref="B15:B17">
    <cfRule type="duplicateValues" dxfId="343" priority="123"/>
    <cfRule type="duplicateValues" dxfId="342" priority="124"/>
  </conditionalFormatting>
  <conditionalFormatting sqref="E15:E17">
    <cfRule type="duplicateValues" dxfId="341" priority="121"/>
  </conditionalFormatting>
  <conditionalFormatting sqref="E18:E21">
    <cfRule type="duplicateValues" dxfId="340" priority="118"/>
  </conditionalFormatting>
  <conditionalFormatting sqref="B18:B21">
    <cfRule type="duplicateValues" dxfId="339" priority="116"/>
    <cfRule type="duplicateValues" dxfId="338" priority="117"/>
  </conditionalFormatting>
  <conditionalFormatting sqref="E18:E21">
    <cfRule type="duplicateValues" dxfId="337" priority="115"/>
  </conditionalFormatting>
  <conditionalFormatting sqref="B18:B21">
    <cfRule type="duplicateValues" dxfId="336" priority="114"/>
  </conditionalFormatting>
  <conditionalFormatting sqref="E18:E21">
    <cfRule type="duplicateValues" dxfId="335" priority="113"/>
  </conditionalFormatting>
  <conditionalFormatting sqref="E18:E21">
    <cfRule type="duplicateValues" dxfId="334" priority="112"/>
  </conditionalFormatting>
  <conditionalFormatting sqref="B18:B21">
    <cfRule type="duplicateValues" dxfId="333" priority="111"/>
  </conditionalFormatting>
  <conditionalFormatting sqref="E18:E21">
    <cfRule type="duplicateValues" dxfId="332" priority="110"/>
  </conditionalFormatting>
  <conditionalFormatting sqref="E18:E21">
    <cfRule type="duplicateValues" dxfId="331" priority="106"/>
    <cfRule type="duplicateValues" dxfId="330" priority="109"/>
  </conditionalFormatting>
  <conditionalFormatting sqref="B18:B21">
    <cfRule type="duplicateValues" dxfId="329" priority="107"/>
    <cfRule type="duplicateValues" dxfId="328" priority="108"/>
  </conditionalFormatting>
  <conditionalFormatting sqref="E18:E21">
    <cfRule type="duplicateValues" dxfId="327" priority="105"/>
  </conditionalFormatting>
  <conditionalFormatting sqref="E18:E21">
    <cfRule type="duplicateValues" dxfId="326" priority="104"/>
  </conditionalFormatting>
  <conditionalFormatting sqref="B18:B21">
    <cfRule type="duplicateValues" dxfId="325" priority="103"/>
  </conditionalFormatting>
  <conditionalFormatting sqref="E22:E95">
    <cfRule type="duplicateValues" dxfId="324" priority="101"/>
  </conditionalFormatting>
  <conditionalFormatting sqref="B22:B39">
    <cfRule type="duplicateValues" dxfId="323" priority="99"/>
    <cfRule type="duplicateValues" dxfId="322" priority="100"/>
  </conditionalFormatting>
  <conditionalFormatting sqref="E22:E95">
    <cfRule type="duplicateValues" dxfId="321" priority="98"/>
  </conditionalFormatting>
  <conditionalFormatting sqref="B22:B39">
    <cfRule type="duplicateValues" dxfId="320" priority="97"/>
  </conditionalFormatting>
  <conditionalFormatting sqref="E22:E95">
    <cfRule type="duplicateValues" dxfId="319" priority="96"/>
  </conditionalFormatting>
  <conditionalFormatting sqref="E22:E95">
    <cfRule type="duplicateValues" dxfId="318" priority="95"/>
  </conditionalFormatting>
  <conditionalFormatting sqref="B22:B39">
    <cfRule type="duplicateValues" dxfId="317" priority="94"/>
  </conditionalFormatting>
  <conditionalFormatting sqref="E22:E95">
    <cfRule type="duplicateValues" dxfId="316" priority="93"/>
  </conditionalFormatting>
  <conditionalFormatting sqref="E22:E95">
    <cfRule type="duplicateValues" dxfId="315" priority="89"/>
    <cfRule type="duplicateValues" dxfId="314" priority="92"/>
  </conditionalFormatting>
  <conditionalFormatting sqref="B22:B39">
    <cfRule type="duplicateValues" dxfId="313" priority="90"/>
    <cfRule type="duplicateValues" dxfId="312" priority="91"/>
  </conditionalFormatting>
  <conditionalFormatting sqref="E22:E95">
    <cfRule type="duplicateValues" dxfId="311" priority="88"/>
  </conditionalFormatting>
  <conditionalFormatting sqref="E22:E95">
    <cfRule type="duplicateValues" dxfId="310" priority="87"/>
  </conditionalFormatting>
  <conditionalFormatting sqref="B22:B39">
    <cfRule type="duplicateValues" dxfId="309" priority="86"/>
  </conditionalFormatting>
  <conditionalFormatting sqref="E22:E95">
    <cfRule type="duplicateValues" dxfId="308" priority="85"/>
  </conditionalFormatting>
  <conditionalFormatting sqref="B40:B48">
    <cfRule type="duplicateValues" dxfId="307" priority="82"/>
    <cfRule type="duplicateValues" dxfId="306" priority="83"/>
  </conditionalFormatting>
  <conditionalFormatting sqref="B40:B48">
    <cfRule type="duplicateValues" dxfId="305" priority="81"/>
  </conditionalFormatting>
  <conditionalFormatting sqref="B40:B48">
    <cfRule type="duplicateValues" dxfId="304" priority="80"/>
  </conditionalFormatting>
  <conditionalFormatting sqref="B40:B48">
    <cfRule type="duplicateValues" dxfId="303" priority="78"/>
    <cfRule type="duplicateValues" dxfId="302" priority="79"/>
  </conditionalFormatting>
  <conditionalFormatting sqref="B40:B48">
    <cfRule type="duplicateValues" dxfId="301" priority="77"/>
  </conditionalFormatting>
  <conditionalFormatting sqref="B49">
    <cfRule type="duplicateValues" dxfId="300" priority="75"/>
    <cfRule type="duplicateValues" dxfId="299" priority="76"/>
  </conditionalFormatting>
  <conditionalFormatting sqref="B49">
    <cfRule type="duplicateValues" dxfId="298" priority="74"/>
  </conditionalFormatting>
  <conditionalFormatting sqref="B49">
    <cfRule type="duplicateValues" dxfId="297" priority="73"/>
  </conditionalFormatting>
  <conditionalFormatting sqref="B49">
    <cfRule type="duplicateValues" dxfId="296" priority="71"/>
    <cfRule type="duplicateValues" dxfId="295" priority="72"/>
  </conditionalFormatting>
  <conditionalFormatting sqref="B49">
    <cfRule type="duplicateValues" dxfId="294" priority="70"/>
  </conditionalFormatting>
  <conditionalFormatting sqref="B50:B95">
    <cfRule type="duplicateValues" dxfId="293" priority="65"/>
    <cfRule type="duplicateValues" dxfId="292" priority="66"/>
  </conditionalFormatting>
  <conditionalFormatting sqref="B50:B95">
    <cfRule type="duplicateValues" dxfId="291" priority="64"/>
  </conditionalFormatting>
  <conditionalFormatting sqref="B50:B95">
    <cfRule type="duplicateValues" dxfId="290" priority="63"/>
  </conditionalFormatting>
  <conditionalFormatting sqref="B50:B95">
    <cfRule type="duplicateValues" dxfId="289" priority="61"/>
    <cfRule type="duplicateValues" dxfId="288" priority="62"/>
  </conditionalFormatting>
  <conditionalFormatting sqref="B50:B95">
    <cfRule type="duplicateValues" dxfId="287" priority="60"/>
  </conditionalFormatting>
  <conditionalFormatting sqref="E50">
    <cfRule type="duplicateValues" dxfId="286" priority="59"/>
  </conditionalFormatting>
  <conditionalFormatting sqref="E50">
    <cfRule type="duplicateValues" dxfId="285" priority="58"/>
  </conditionalFormatting>
  <conditionalFormatting sqref="E50">
    <cfRule type="duplicateValues" dxfId="284" priority="57"/>
  </conditionalFormatting>
  <conditionalFormatting sqref="E50">
    <cfRule type="duplicateValues" dxfId="283" priority="56"/>
  </conditionalFormatting>
  <conditionalFormatting sqref="E50">
    <cfRule type="duplicateValues" dxfId="282" priority="55"/>
  </conditionalFormatting>
  <conditionalFormatting sqref="E50">
    <cfRule type="duplicateValues" dxfId="281" priority="53"/>
    <cfRule type="duplicateValues" dxfId="280" priority="54"/>
  </conditionalFormatting>
  <conditionalFormatting sqref="E50">
    <cfRule type="duplicateValues" dxfId="279" priority="52"/>
  </conditionalFormatting>
  <conditionalFormatting sqref="E50">
    <cfRule type="duplicateValues" dxfId="278" priority="51"/>
  </conditionalFormatting>
  <conditionalFormatting sqref="E50">
    <cfRule type="duplicateValues" dxfId="277" priority="50"/>
  </conditionalFormatting>
  <conditionalFormatting sqref="C51:C52">
    <cfRule type="duplicateValues" dxfId="276" priority="49"/>
  </conditionalFormatting>
  <conditionalFormatting sqref="B51:B52">
    <cfRule type="duplicateValues" dxfId="275" priority="47"/>
    <cfRule type="duplicateValues" dxfId="274" priority="48"/>
  </conditionalFormatting>
  <conditionalFormatting sqref="B51:B52">
    <cfRule type="duplicateValues" dxfId="273" priority="46"/>
  </conditionalFormatting>
  <conditionalFormatting sqref="B51:B52">
    <cfRule type="duplicateValues" dxfId="272" priority="45"/>
  </conditionalFormatting>
  <conditionalFormatting sqref="B51:B52">
    <cfRule type="duplicateValues" dxfId="271" priority="43"/>
    <cfRule type="duplicateValues" dxfId="270" priority="44"/>
  </conditionalFormatting>
  <conditionalFormatting sqref="B51:B52">
    <cfRule type="duplicateValues" dxfId="269" priority="42"/>
  </conditionalFormatting>
  <conditionalFormatting sqref="E53:E95">
    <cfRule type="duplicateValues" dxfId="268" priority="41"/>
  </conditionalFormatting>
  <conditionalFormatting sqref="C53:C95">
    <cfRule type="duplicateValues" dxfId="267" priority="40"/>
  </conditionalFormatting>
  <conditionalFormatting sqref="E5:E14">
    <cfRule type="duplicateValues" dxfId="266" priority="129940"/>
  </conditionalFormatting>
  <conditionalFormatting sqref="B5:B14">
    <cfRule type="duplicateValues" dxfId="265" priority="129941"/>
    <cfRule type="duplicateValues" dxfId="264" priority="129942"/>
  </conditionalFormatting>
  <conditionalFormatting sqref="B5:B14">
    <cfRule type="duplicateValues" dxfId="263" priority="129944"/>
  </conditionalFormatting>
  <conditionalFormatting sqref="E5:E14">
    <cfRule type="duplicateValues" dxfId="262" priority="129955"/>
    <cfRule type="duplicateValues" dxfId="261" priority="129956"/>
  </conditionalFormatting>
  <conditionalFormatting sqref="E40:E95 E1:E4 E109:E1048576">
    <cfRule type="duplicateValues" dxfId="260" priority="129957"/>
  </conditionalFormatting>
  <conditionalFormatting sqref="B50:B95 B1:B4 B109:B1048576">
    <cfRule type="duplicateValues" dxfId="259" priority="129961"/>
    <cfRule type="duplicateValues" dxfId="258" priority="129962"/>
  </conditionalFormatting>
  <conditionalFormatting sqref="E40:E95 E109:E1048576">
    <cfRule type="duplicateValues" dxfId="257" priority="129969"/>
  </conditionalFormatting>
  <conditionalFormatting sqref="B50:B95 B1:B4 B109:B1048576">
    <cfRule type="duplicateValues" dxfId="256" priority="129972"/>
  </conditionalFormatting>
  <conditionalFormatting sqref="E40:E95 E1:E4 E109:E1048576">
    <cfRule type="duplicateValues" dxfId="255" priority="129990"/>
    <cfRule type="duplicateValues" dxfId="254" priority="129991"/>
  </conditionalFormatting>
  <conditionalFormatting sqref="E40:E95 E1:E14 E109:E1048576">
    <cfRule type="duplicateValues" dxfId="253" priority="130006"/>
  </conditionalFormatting>
  <conditionalFormatting sqref="E40:E95 E1:E17 E109:E1048576">
    <cfRule type="duplicateValues" dxfId="252" priority="130010"/>
  </conditionalFormatting>
  <conditionalFormatting sqref="B50:B95 B1:B17 B109:B1048576">
    <cfRule type="duplicateValues" dxfId="251" priority="130014"/>
  </conditionalFormatting>
  <conditionalFormatting sqref="E40:E95 E1:E21 E109:E1048576">
    <cfRule type="duplicateValues" dxfId="250" priority="130018"/>
  </conditionalFormatting>
  <conditionalFormatting sqref="E1:E95 E109:E1048576">
    <cfRule type="duplicateValues" dxfId="249" priority="130022"/>
  </conditionalFormatting>
  <conditionalFormatting sqref="B1:B95 B109:B1048576">
    <cfRule type="duplicateValues" dxfId="248" priority="130025"/>
    <cfRule type="duplicateValues" dxfId="247" priority="130026"/>
  </conditionalFormatting>
  <conditionalFormatting sqref="C109:C1048576 C1:C50">
    <cfRule type="duplicateValues" dxfId="246" priority="130031"/>
  </conditionalFormatting>
  <conditionalFormatting sqref="E96:E108">
    <cfRule type="duplicateValues" dxfId="245" priority="130034"/>
  </conditionalFormatting>
  <conditionalFormatting sqref="B96:B108">
    <cfRule type="duplicateValues" dxfId="244" priority="130035"/>
    <cfRule type="duplicateValues" dxfId="243" priority="130036"/>
  </conditionalFormatting>
  <conditionalFormatting sqref="B96:B108">
    <cfRule type="duplicateValues" dxfId="242" priority="130038"/>
  </conditionalFormatting>
  <conditionalFormatting sqref="E96:E108">
    <cfRule type="duplicateValues" dxfId="241" priority="130043"/>
    <cfRule type="duplicateValues" dxfId="240" priority="130044"/>
  </conditionalFormatting>
  <conditionalFormatting sqref="C96:C108">
    <cfRule type="duplicateValues" dxfId="239" priority="130072"/>
  </conditionalFormatting>
  <hyperlinks>
    <hyperlink ref="B43" r:id="rId7" display="http://s460-helpdesk/CAisd/pdmweb.exe?OP=SEARCH+FACTORY=in+SKIPLIST=1+QBE.EQ.id=3681781"/>
    <hyperlink ref="B60" r:id="rId8" display="http://s460-helpdesk/CAisd/pdmweb.exe?OP=SEARCH+FACTORY=in+SKIPLIST=1+QBE.EQ.id=3681780"/>
    <hyperlink ref="B90" r:id="rId9" display="http://s460-helpdesk/CAisd/pdmweb.exe?OP=SEARCH+FACTORY=in+SKIPLIST=1+QBE.EQ.id=3681779"/>
    <hyperlink ref="B89" r:id="rId10" display="http://s460-helpdesk/CAisd/pdmweb.exe?OP=SEARCH+FACTORY=in+SKIPLIST=1+QBE.EQ.id=3681778"/>
    <hyperlink ref="B88" r:id="rId11" display="http://s460-helpdesk/CAisd/pdmweb.exe?OP=SEARCH+FACTORY=in+SKIPLIST=1+QBE.EQ.id=3681777"/>
    <hyperlink ref="B87" r:id="rId12" display="http://s460-helpdesk/CAisd/pdmweb.exe?OP=SEARCH+FACTORY=in+SKIPLIST=1+QBE.EQ.id=3681776"/>
    <hyperlink ref="B86" r:id="rId13" display="http://s460-helpdesk/CAisd/pdmweb.exe?OP=SEARCH+FACTORY=in+SKIPLIST=1+QBE.EQ.id=3681775"/>
    <hyperlink ref="B85" r:id="rId14" display="http://s460-helpdesk/CAisd/pdmweb.exe?OP=SEARCH+FACTORY=in+SKIPLIST=1+QBE.EQ.id=3681774"/>
    <hyperlink ref="B84" r:id="rId15" display="http://s460-helpdesk/CAisd/pdmweb.exe?OP=SEARCH+FACTORY=in+SKIPLIST=1+QBE.EQ.id=3681773"/>
    <hyperlink ref="B83" r:id="rId16" display="http://s460-helpdesk/CAisd/pdmweb.exe?OP=SEARCH+FACTORY=in+SKIPLIST=1+QBE.EQ.id=3681772"/>
    <hyperlink ref="B82" r:id="rId17" display="http://s460-helpdesk/CAisd/pdmweb.exe?OP=SEARCH+FACTORY=in+SKIPLIST=1+QBE.EQ.id=3681771"/>
    <hyperlink ref="B39" r:id="rId18" display="http://s460-helpdesk/CAisd/pdmweb.exe?OP=SEARCH+FACTORY=in+SKIPLIST=1+QBE.EQ.id=3681770"/>
    <hyperlink ref="B38" r:id="rId19" display="http://s460-helpdesk/CAisd/pdmweb.exe?OP=SEARCH+FACTORY=in+SKIPLIST=1+QBE.EQ.id=3681769"/>
    <hyperlink ref="B108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4"/>
  <sheetViews>
    <sheetView tabSelected="1" zoomScale="70" zoomScaleNormal="70" workbookViewId="0">
      <selection activeCell="H16" sqref="H16"/>
    </sheetView>
  </sheetViews>
  <sheetFormatPr baseColWidth="10" defaultColWidth="23.42578125" defaultRowHeight="15" x14ac:dyDescent="0.25"/>
  <cols>
    <col min="1" max="1" width="26.42578125" style="113" bestFit="1" customWidth="1"/>
    <col min="2" max="2" width="23" style="114" customWidth="1"/>
    <col min="3" max="3" width="63.28515625" style="113" customWidth="1"/>
    <col min="4" max="4" width="44.28515625" style="113" bestFit="1" customWidth="1"/>
    <col min="5" max="5" width="22" style="11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4">
        <f>COUNTIF(A:E,"2 Gavetas Vacias + 1 Fallando")</f>
        <v>3</v>
      </c>
      <c r="I1" s="104">
        <f>COUNTIF(A:E,("3 Gavetas Vacias"))</f>
        <v>7</v>
      </c>
      <c r="J1" s="83">
        <f>COUNTIF(A:E,"2 Gavetas Fallando + 1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3" t="s">
        <v>2545</v>
      </c>
      <c r="G2" s="102">
        <f>G3+G4</f>
        <v>104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104</v>
      </c>
      <c r="H3" s="103" t="s">
        <v>2551</v>
      </c>
      <c r="I3" s="102">
        <f>COUNTIF(A:E,"Gavetas Vacías + Gavetas Fallando")</f>
        <v>14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44407.708333333336</v>
      </c>
      <c r="C4" s="126"/>
      <c r="D4" s="126"/>
      <c r="E4" s="134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44408.25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94" t="s">
        <v>2576</v>
      </c>
      <c r="B7" s="195"/>
      <c r="C7" s="195"/>
      <c r="D7" s="195"/>
      <c r="E7" s="196"/>
      <c r="F7" s="103" t="s">
        <v>2547</v>
      </c>
      <c r="G7" s="102">
        <f>COUNTIF(A:E,"Sin Efectivo")</f>
        <v>30</v>
      </c>
      <c r="H7" s="103" t="s">
        <v>2553</v>
      </c>
      <c r="I7" s="102">
        <f>COUNTIF(A:E,"GAVETA DE DEPOSITO LLENA")</f>
        <v>3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.75" thickBot="1" x14ac:dyDescent="0.3">
      <c r="A9" s="141" t="e">
        <f>VLOOKUP(B9,'[1]LISTADO ATM'!$A$2:$C$822,3,0)</f>
        <v>#N/A</v>
      </c>
      <c r="B9" s="166"/>
      <c r="C9" s="142" t="e">
        <f>VLOOKUP(B9,'[1]LISTADO ATM'!$A$2:$B$822,2,0)</f>
        <v>#N/A</v>
      </c>
      <c r="D9" s="138" t="s">
        <v>2540</v>
      </c>
      <c r="E9" s="156"/>
    </row>
    <row r="10" spans="1:11" s="115" customFormat="1" ht="18.75" thickBot="1" x14ac:dyDescent="0.3">
      <c r="A10" s="128" t="s">
        <v>2468</v>
      </c>
      <c r="B10" s="213">
        <f>COUNT(B9:B9)</f>
        <v>0</v>
      </c>
      <c r="C10" s="200"/>
      <c r="D10" s="201"/>
      <c r="E10" s="202"/>
    </row>
    <row r="11" spans="1:11" s="115" customFormat="1" x14ac:dyDescent="0.25">
      <c r="A11" s="125"/>
      <c r="B11" s="148"/>
      <c r="C11" s="125"/>
      <c r="D11" s="125"/>
      <c r="E11" s="130"/>
    </row>
    <row r="12" spans="1:11" s="115" customFormat="1" ht="18" x14ac:dyDescent="0.25">
      <c r="A12" s="194" t="s">
        <v>2577</v>
      </c>
      <c r="B12" s="195"/>
      <c r="C12" s="195"/>
      <c r="D12" s="195"/>
      <c r="E12" s="196"/>
    </row>
    <row r="13" spans="1:11" s="115" customFormat="1" ht="18" x14ac:dyDescent="0.25">
      <c r="A13" s="139" t="s">
        <v>15</v>
      </c>
      <c r="B13" s="139" t="s">
        <v>2412</v>
      </c>
      <c r="C13" s="139" t="s">
        <v>46</v>
      </c>
      <c r="D13" s="139" t="s">
        <v>2415</v>
      </c>
      <c r="E13" s="139" t="s">
        <v>2413</v>
      </c>
    </row>
    <row r="14" spans="1:11" s="115" customFormat="1" ht="18.75" thickBot="1" x14ac:dyDescent="0.3">
      <c r="A14" s="141" t="e">
        <f>VLOOKUP(B14,'[1]LISTADO ATM'!$A$2:$C$822,3,0)</f>
        <v>#N/A</v>
      </c>
      <c r="B14" s="166"/>
      <c r="C14" s="142" t="e">
        <f>VLOOKUP(B14,'[1]LISTADO ATM'!$A$2:$B$822,2,0)</f>
        <v>#N/A</v>
      </c>
      <c r="D14" s="138" t="s">
        <v>2536</v>
      </c>
      <c r="E14" s="156"/>
    </row>
    <row r="15" spans="1:11" s="115" customFormat="1" ht="18.75" thickBot="1" x14ac:dyDescent="0.3">
      <c r="A15" s="128" t="s">
        <v>2468</v>
      </c>
      <c r="B15" s="213">
        <f>COUNT(B14:B14)</f>
        <v>0</v>
      </c>
      <c r="C15" s="200"/>
      <c r="D15" s="201"/>
      <c r="E15" s="202"/>
    </row>
    <row r="16" spans="1:11" s="115" customFormat="1" ht="15.75" thickBot="1" x14ac:dyDescent="0.3">
      <c r="A16" s="125"/>
      <c r="B16" s="148"/>
      <c r="C16" s="125"/>
      <c r="D16" s="125"/>
      <c r="E16" s="130"/>
    </row>
    <row r="17" spans="1:5" s="115" customFormat="1" ht="18" customHeight="1" thickBot="1" x14ac:dyDescent="0.3">
      <c r="A17" s="178" t="s">
        <v>2469</v>
      </c>
      <c r="B17" s="179"/>
      <c r="C17" s="179"/>
      <c r="D17" s="179"/>
      <c r="E17" s="180"/>
    </row>
    <row r="18" spans="1:5" s="115" customFormat="1" ht="18" customHeight="1" x14ac:dyDescent="0.25">
      <c r="A18" s="127" t="s">
        <v>15</v>
      </c>
      <c r="B18" s="139" t="s">
        <v>2412</v>
      </c>
      <c r="C18" s="127" t="s">
        <v>46</v>
      </c>
      <c r="D18" s="127" t="s">
        <v>2415</v>
      </c>
      <c r="E18" s="139" t="s">
        <v>2413</v>
      </c>
    </row>
    <row r="19" spans="1:5" s="115" customFormat="1" ht="18" customHeight="1" x14ac:dyDescent="0.25">
      <c r="A19" s="151" t="str">
        <f>VLOOKUP(B19,'[1]LISTADO ATM'!$A$2:$C$822,3,0)</f>
        <v>ESTE</v>
      </c>
      <c r="B19" s="146">
        <v>822</v>
      </c>
      <c r="C19" s="152" t="str">
        <f>VLOOKUP(B19,'[1]LISTADO ATM'!$A$2:$B$822,2,0)</f>
        <v xml:space="preserve">ATM INDUSPALMA </v>
      </c>
      <c r="D19" s="153" t="s">
        <v>2433</v>
      </c>
      <c r="E19" s="142">
        <v>3335972512</v>
      </c>
    </row>
    <row r="20" spans="1:5" s="125" customFormat="1" ht="18" customHeight="1" x14ac:dyDescent="0.25">
      <c r="A20" s="151" t="str">
        <f>VLOOKUP(B20,'[1]LISTADO ATM'!$A$2:$C$822,3,0)</f>
        <v>DISTRITO NACIONAL</v>
      </c>
      <c r="B20" s="146">
        <v>800</v>
      </c>
      <c r="C20" s="152" t="str">
        <f>VLOOKUP(B20,'[1]LISTADO ATM'!$A$2:$B$822,2,0)</f>
        <v xml:space="preserve">ATM Estación Next Dipsa Pedro Livio Cedeño </v>
      </c>
      <c r="D20" s="153" t="s">
        <v>2433</v>
      </c>
      <c r="E20" s="142">
        <v>3335972922</v>
      </c>
    </row>
    <row r="21" spans="1:5" s="125" customFormat="1" ht="18" customHeight="1" x14ac:dyDescent="0.25">
      <c r="A21" s="151" t="str">
        <f>VLOOKUP(B21,'[1]LISTADO ATM'!$A$2:$C$822,3,0)</f>
        <v>DISTRITO NACIONAL</v>
      </c>
      <c r="B21" s="146">
        <v>54</v>
      </c>
      <c r="C21" s="152" t="str">
        <f>VLOOKUP(B21,'[1]LISTADO ATM'!$A$2:$B$822,2,0)</f>
        <v xml:space="preserve">ATM Autoservicio Galería 360 </v>
      </c>
      <c r="D21" s="153" t="s">
        <v>2433</v>
      </c>
      <c r="E21" s="142">
        <v>3335972951</v>
      </c>
    </row>
    <row r="22" spans="1:5" s="125" customFormat="1" ht="18" customHeight="1" x14ac:dyDescent="0.25">
      <c r="A22" s="151" t="str">
        <f>VLOOKUP(B22,'[1]LISTADO ATM'!$A$2:$C$822,3,0)</f>
        <v>DISTRITO NACIONAL</v>
      </c>
      <c r="B22" s="146">
        <v>813</v>
      </c>
      <c r="C22" s="152" t="str">
        <f>VLOOKUP(B22,'[1]LISTADO ATM'!$A$2:$B$822,2,0)</f>
        <v>ATM Oficina Occidental Mall</v>
      </c>
      <c r="D22" s="153" t="s">
        <v>2433</v>
      </c>
      <c r="E22" s="142">
        <v>3335972266</v>
      </c>
    </row>
    <row r="23" spans="1:5" s="125" customFormat="1" ht="18" customHeight="1" x14ac:dyDescent="0.25">
      <c r="A23" s="151" t="str">
        <f>VLOOKUP(B23,'[1]LISTADO ATM'!$A$2:$C$822,3,0)</f>
        <v>NORTE</v>
      </c>
      <c r="B23" s="146">
        <v>142</v>
      </c>
      <c r="C23" s="152" t="str">
        <f>VLOOKUP(B23,'[1]LISTADO ATM'!$A$2:$B$822,2,0)</f>
        <v xml:space="preserve">ATM Centro de Caja Galerías Bonao </v>
      </c>
      <c r="D23" s="153" t="s">
        <v>2433</v>
      </c>
      <c r="E23" s="142">
        <v>3335973160</v>
      </c>
    </row>
    <row r="24" spans="1:5" s="125" customFormat="1" ht="18" customHeight="1" x14ac:dyDescent="0.25">
      <c r="A24" s="141" t="str">
        <f>VLOOKUP(B24,'[1]LISTADO ATM'!$A$2:$C$822,3,0)</f>
        <v>ESTE</v>
      </c>
      <c r="B24" s="146">
        <v>294</v>
      </c>
      <c r="C24" s="142" t="str">
        <f>VLOOKUP(B24,'[1]LISTADO ATM'!$A$2:$B$822,2,0)</f>
        <v xml:space="preserve">ATM Plaza Zaglul San Pedro II </v>
      </c>
      <c r="D24" s="158" t="s">
        <v>2433</v>
      </c>
      <c r="E24" s="142">
        <v>3335973161</v>
      </c>
    </row>
    <row r="25" spans="1:5" s="125" customFormat="1" ht="18" customHeight="1" x14ac:dyDescent="0.25">
      <c r="A25" s="151" t="str">
        <f>VLOOKUP(B25,'[1]LISTADO ATM'!$A$2:$C$822,3,0)</f>
        <v>ESTE</v>
      </c>
      <c r="B25" s="146">
        <v>330</v>
      </c>
      <c r="C25" s="152" t="str">
        <f>VLOOKUP(B25,'[1]LISTADO ATM'!$A$2:$B$822,2,0)</f>
        <v xml:space="preserve">ATM Oficina Boulevard (Higuey) </v>
      </c>
      <c r="D25" s="153" t="s">
        <v>2433</v>
      </c>
      <c r="E25" s="142">
        <v>3335973162</v>
      </c>
    </row>
    <row r="26" spans="1:5" s="125" customFormat="1" ht="18" customHeight="1" x14ac:dyDescent="0.25">
      <c r="A26" s="151" t="str">
        <f>VLOOKUP(B26,'[1]LISTADO ATM'!$A$2:$C$822,3,0)</f>
        <v>ESTE</v>
      </c>
      <c r="B26" s="146">
        <v>427</v>
      </c>
      <c r="C26" s="152" t="str">
        <f>VLOOKUP(B26,'[1]LISTADO ATM'!$A$2:$B$822,2,0)</f>
        <v xml:space="preserve">ATM Almacenes Iberia (Hato Mayor) </v>
      </c>
      <c r="D26" s="153" t="s">
        <v>2433</v>
      </c>
      <c r="E26" s="142">
        <v>3335973166</v>
      </c>
    </row>
    <row r="27" spans="1:5" s="125" customFormat="1" ht="18" customHeight="1" x14ac:dyDescent="0.25">
      <c r="A27" s="151" t="str">
        <f>VLOOKUP(B27,'[1]LISTADO ATM'!$A$2:$C$822,3,0)</f>
        <v>DISTRITO NACIONAL</v>
      </c>
      <c r="B27" s="146">
        <v>443</v>
      </c>
      <c r="C27" s="152" t="str">
        <f>VLOOKUP(B27,'[1]LISTADO ATM'!$A$2:$B$822,2,0)</f>
        <v xml:space="preserve">ATM Edificio San Rafael </v>
      </c>
      <c r="D27" s="153" t="s">
        <v>2433</v>
      </c>
      <c r="E27" s="142">
        <v>3335973170</v>
      </c>
    </row>
    <row r="28" spans="1:5" s="125" customFormat="1" ht="18" customHeight="1" x14ac:dyDescent="0.25">
      <c r="A28" s="151" t="str">
        <f>VLOOKUP(B28,'[1]LISTADO ATM'!$A$2:$C$822,3,0)</f>
        <v>DISTRITO NACIONAL</v>
      </c>
      <c r="B28" s="146">
        <v>536</v>
      </c>
      <c r="C28" s="152" t="str">
        <f>VLOOKUP(B28,'[1]LISTADO ATM'!$A$2:$B$822,2,0)</f>
        <v xml:space="preserve">ATM Super Lama San Isidro </v>
      </c>
      <c r="D28" s="153" t="s">
        <v>2433</v>
      </c>
      <c r="E28" s="142">
        <v>3335973173</v>
      </c>
    </row>
    <row r="29" spans="1:5" s="125" customFormat="1" ht="18" customHeight="1" x14ac:dyDescent="0.25">
      <c r="A29" s="151" t="str">
        <f>VLOOKUP(B29,'[1]LISTADO ATM'!$A$2:$C$822,3,0)</f>
        <v>SUR</v>
      </c>
      <c r="B29" s="146">
        <v>537</v>
      </c>
      <c r="C29" s="152" t="str">
        <f>VLOOKUP(B29,'[1]LISTADO ATM'!$A$2:$B$822,2,0)</f>
        <v xml:space="preserve">ATM Estación Texaco Enriquillo (Barahona) </v>
      </c>
      <c r="D29" s="153" t="s">
        <v>2433</v>
      </c>
      <c r="E29" s="142">
        <v>3335973174</v>
      </c>
    </row>
    <row r="30" spans="1:5" s="125" customFormat="1" ht="18" customHeight="1" x14ac:dyDescent="0.25">
      <c r="A30" s="151" t="str">
        <f>VLOOKUP(B30,'[1]LISTADO ATM'!$A$2:$C$822,3,0)</f>
        <v>DISTRITO NACIONAL</v>
      </c>
      <c r="B30" s="146">
        <v>562</v>
      </c>
      <c r="C30" s="152" t="str">
        <f>VLOOKUP(B30,'[1]LISTADO ATM'!$A$2:$B$822,2,0)</f>
        <v xml:space="preserve">ATM S/M Jumbo Carretera Mella </v>
      </c>
      <c r="D30" s="153" t="s">
        <v>2433</v>
      </c>
      <c r="E30" s="142">
        <v>3335973178</v>
      </c>
    </row>
    <row r="31" spans="1:5" s="115" customFormat="1" ht="18" customHeight="1" x14ac:dyDescent="0.25">
      <c r="A31" s="151" t="str">
        <f>VLOOKUP(B31,'[1]LISTADO ATM'!$A$2:$C$822,3,0)</f>
        <v>DISTRITO NACIONAL</v>
      </c>
      <c r="B31" s="146">
        <v>577</v>
      </c>
      <c r="C31" s="152" t="str">
        <f>VLOOKUP(B31,'[1]LISTADO ATM'!$A$2:$B$822,2,0)</f>
        <v xml:space="preserve">ATM Olé Ave. Duarte </v>
      </c>
      <c r="D31" s="153" t="s">
        <v>2433</v>
      </c>
      <c r="E31" s="142">
        <v>3335973180</v>
      </c>
    </row>
    <row r="32" spans="1:5" s="115" customFormat="1" ht="18" x14ac:dyDescent="0.25">
      <c r="A32" s="151" t="str">
        <f>VLOOKUP(B32,'[1]LISTADO ATM'!$A$2:$C$822,3,0)</f>
        <v>SUR</v>
      </c>
      <c r="B32" s="146">
        <v>592</v>
      </c>
      <c r="C32" s="152" t="str">
        <f>VLOOKUP(B32,'[1]LISTADO ATM'!$A$2:$B$822,2,0)</f>
        <v xml:space="preserve">ATM Centro de Caja San Cristóbal I </v>
      </c>
      <c r="D32" s="153" t="s">
        <v>2433</v>
      </c>
      <c r="E32" s="142">
        <v>3335973181</v>
      </c>
    </row>
    <row r="33" spans="1:5" s="115" customFormat="1" ht="18.75" customHeight="1" x14ac:dyDescent="0.25">
      <c r="A33" s="151" t="str">
        <f>VLOOKUP(B33,'[1]LISTADO ATM'!$A$2:$C$822,3,0)</f>
        <v>ESTE</v>
      </c>
      <c r="B33" s="146">
        <v>609</v>
      </c>
      <c r="C33" s="152" t="str">
        <f>VLOOKUP(B33,'[1]LISTADO ATM'!$A$2:$B$822,2,0)</f>
        <v xml:space="preserve">ATM S/M Jumbo (San Pedro) </v>
      </c>
      <c r="D33" s="153" t="s">
        <v>2433</v>
      </c>
      <c r="E33" s="142">
        <v>3335973182</v>
      </c>
    </row>
    <row r="34" spans="1:5" s="115" customFormat="1" ht="18" x14ac:dyDescent="0.25">
      <c r="A34" s="151" t="str">
        <f>VLOOKUP(B34,'[1]LISTADO ATM'!$A$2:$C$822,3,0)</f>
        <v>DISTRITO NACIONAL</v>
      </c>
      <c r="B34" s="146">
        <v>697</v>
      </c>
      <c r="C34" s="152" t="str">
        <f>VLOOKUP(B34,'[1]LISTADO ATM'!$A$2:$B$822,2,0)</f>
        <v>ATM Hipermercado Olé Ciudad Juan Bosch</v>
      </c>
      <c r="D34" s="153" t="s">
        <v>2433</v>
      </c>
      <c r="E34" s="142">
        <v>3335973184</v>
      </c>
    </row>
    <row r="35" spans="1:5" s="115" customFormat="1" ht="18" x14ac:dyDescent="0.25">
      <c r="A35" s="151" t="str">
        <f>VLOOKUP(B35,'[1]LISTADO ATM'!$A$2:$C$822,3,0)</f>
        <v>SUR</v>
      </c>
      <c r="B35" s="146">
        <v>750</v>
      </c>
      <c r="C35" s="152" t="str">
        <f>VLOOKUP(B35,'[1]LISTADO ATM'!$A$2:$B$822,2,0)</f>
        <v xml:space="preserve">ATM UNP Duvergé </v>
      </c>
      <c r="D35" s="153" t="s">
        <v>2433</v>
      </c>
      <c r="E35" s="142">
        <v>3335973186</v>
      </c>
    </row>
    <row r="36" spans="1:5" s="115" customFormat="1" ht="18" x14ac:dyDescent="0.25">
      <c r="A36" s="151" t="str">
        <f>VLOOKUP(B36,'[1]LISTADO ATM'!$A$2:$C$822,3,0)</f>
        <v>SUR</v>
      </c>
      <c r="B36" s="146">
        <v>780</v>
      </c>
      <c r="C36" s="152" t="str">
        <f>VLOOKUP(B36,'[1]LISTADO ATM'!$A$2:$B$822,2,0)</f>
        <v xml:space="preserve">ATM Oficina Barahona I </v>
      </c>
      <c r="D36" s="153" t="s">
        <v>2433</v>
      </c>
      <c r="E36" s="142">
        <v>3335973187</v>
      </c>
    </row>
    <row r="37" spans="1:5" s="115" customFormat="1" ht="18" x14ac:dyDescent="0.25">
      <c r="A37" s="151" t="str">
        <f>VLOOKUP(B37,'[1]LISTADO ATM'!$A$2:$C$822,3,0)</f>
        <v>DISTRITO NACIONAL</v>
      </c>
      <c r="B37" s="146">
        <v>801</v>
      </c>
      <c r="C37" s="152" t="str">
        <f>VLOOKUP(B37,'[1]LISTADO ATM'!$A$2:$B$822,2,0)</f>
        <v xml:space="preserve">ATM Galería 360 Food Court </v>
      </c>
      <c r="D37" s="153" t="s">
        <v>2433</v>
      </c>
      <c r="E37" s="142">
        <v>3335973188</v>
      </c>
    </row>
    <row r="38" spans="1:5" s="115" customFormat="1" ht="18.75" customHeight="1" x14ac:dyDescent="0.25">
      <c r="A38" s="151" t="str">
        <f>VLOOKUP(B38,'[1]LISTADO ATM'!$A$2:$C$822,3,0)</f>
        <v>SUR</v>
      </c>
      <c r="B38" s="146">
        <v>873</v>
      </c>
      <c r="C38" s="152" t="str">
        <f>VLOOKUP(B38,'[1]LISTADO ATM'!$A$2:$B$822,2,0)</f>
        <v xml:space="preserve">ATM Centro de Caja San Cristóbal II </v>
      </c>
      <c r="D38" s="153" t="s">
        <v>2433</v>
      </c>
      <c r="E38" s="142">
        <v>3335973189</v>
      </c>
    </row>
    <row r="39" spans="1:5" s="115" customFormat="1" ht="18" x14ac:dyDescent="0.25">
      <c r="A39" s="151" t="str">
        <f>VLOOKUP(B39,'[1]LISTADO ATM'!$A$2:$C$822,3,0)</f>
        <v>NORTE</v>
      </c>
      <c r="B39" s="146">
        <v>950</v>
      </c>
      <c r="C39" s="152" t="str">
        <f>VLOOKUP(B39,'[1]LISTADO ATM'!$A$2:$B$822,2,0)</f>
        <v xml:space="preserve">ATM Oficina Monterrico </v>
      </c>
      <c r="D39" s="153" t="s">
        <v>2433</v>
      </c>
      <c r="E39" s="142">
        <v>3335973190</v>
      </c>
    </row>
    <row r="40" spans="1:5" s="125" customFormat="1" ht="18.75" customHeight="1" x14ac:dyDescent="0.25">
      <c r="A40" s="151" t="str">
        <f>VLOOKUP(B40,'[1]LISTADO ATM'!$A$2:$C$822,3,0)</f>
        <v>ESTE</v>
      </c>
      <c r="B40" s="166">
        <v>630</v>
      </c>
      <c r="C40" s="152" t="str">
        <f>VLOOKUP(B40,'[1]LISTADO ATM'!$A$2:$B$822,2,0)</f>
        <v xml:space="preserve">ATM Oficina Plaza Zaglul (SPM) </v>
      </c>
      <c r="D40" s="153" t="s">
        <v>2433</v>
      </c>
      <c r="E40" s="142">
        <v>3335973204</v>
      </c>
    </row>
    <row r="41" spans="1:5" s="125" customFormat="1" ht="18.75" customHeight="1" x14ac:dyDescent="0.25">
      <c r="A41" s="151" t="str">
        <f>VLOOKUP(B41,'[1]LISTADO ATM'!$A$2:$C$822,3,0)</f>
        <v>NORTE</v>
      </c>
      <c r="B41" s="166">
        <v>728</v>
      </c>
      <c r="C41" s="152" t="str">
        <f>VLOOKUP(B41,'[1]LISTADO ATM'!$A$2:$B$822,2,0)</f>
        <v xml:space="preserve">ATM UNP La Vega Oficina Regional Norcentral </v>
      </c>
      <c r="D41" s="153" t="s">
        <v>2433</v>
      </c>
      <c r="E41" s="142">
        <v>3335973205</v>
      </c>
    </row>
    <row r="42" spans="1:5" s="125" customFormat="1" ht="18.75" customHeight="1" x14ac:dyDescent="0.25">
      <c r="A42" s="151" t="str">
        <f>VLOOKUP(B42,'[1]LISTADO ATM'!$A$2:$C$822,3,0)</f>
        <v>ESTE</v>
      </c>
      <c r="B42" s="166">
        <v>844</v>
      </c>
      <c r="C42" s="152" t="str">
        <f>VLOOKUP(B42,'[1]LISTADO ATM'!$A$2:$B$822,2,0)</f>
        <v xml:space="preserve">ATM San Juan Shopping Center (Bávaro) </v>
      </c>
      <c r="D42" s="153" t="s">
        <v>2433</v>
      </c>
      <c r="E42" s="142">
        <v>3335973206</v>
      </c>
    </row>
    <row r="43" spans="1:5" s="125" customFormat="1" ht="18.75" customHeight="1" x14ac:dyDescent="0.25">
      <c r="A43" s="151" t="str">
        <f>VLOOKUP(B43,'[1]LISTADO ATM'!$A$2:$C$822,3,0)</f>
        <v>DISTRITO NACIONAL</v>
      </c>
      <c r="B43" s="166">
        <v>441</v>
      </c>
      <c r="C43" s="152" t="str">
        <f>VLOOKUP(B43,'[1]LISTADO ATM'!$A$2:$B$822,2,0)</f>
        <v>ATM Estacion de Servicio Romulo Betancour</v>
      </c>
      <c r="D43" s="153" t="s">
        <v>2433</v>
      </c>
      <c r="E43" s="142">
        <v>3335973207</v>
      </c>
    </row>
    <row r="44" spans="1:5" s="125" customFormat="1" ht="18.75" customHeight="1" x14ac:dyDescent="0.25">
      <c r="A44" s="151" t="str">
        <f>VLOOKUP(B44,'[1]LISTADO ATM'!$A$2:$C$822,3,0)</f>
        <v>DISTRITO NACIONAL</v>
      </c>
      <c r="B44" s="166">
        <v>565</v>
      </c>
      <c r="C44" s="152" t="str">
        <f>VLOOKUP(B44,'[1]LISTADO ATM'!$A$2:$B$822,2,0)</f>
        <v xml:space="preserve">ATM S/M La Cadena Núñez de Cáceres </v>
      </c>
      <c r="D44" s="153" t="s">
        <v>2433</v>
      </c>
      <c r="E44" s="142">
        <v>3335973208</v>
      </c>
    </row>
    <row r="45" spans="1:5" s="125" customFormat="1" ht="18.75" customHeight="1" x14ac:dyDescent="0.25">
      <c r="A45" s="151" t="str">
        <f>VLOOKUP(B45,'[1]LISTADO ATM'!$A$2:$C$822,3,0)</f>
        <v>ESTE</v>
      </c>
      <c r="B45" s="166">
        <v>480</v>
      </c>
      <c r="C45" s="152" t="str">
        <f>VLOOKUP(B45,'[1]LISTADO ATM'!$A$2:$B$822,2,0)</f>
        <v>ATM UNP Farmaconal Higuey</v>
      </c>
      <c r="D45" s="153" t="s">
        <v>2433</v>
      </c>
      <c r="E45" s="142">
        <v>3335973209</v>
      </c>
    </row>
    <row r="46" spans="1:5" s="125" customFormat="1" ht="18.75" customHeight="1" x14ac:dyDescent="0.25">
      <c r="A46" s="151" t="str">
        <f>VLOOKUP(B46,'[1]LISTADO ATM'!$A$2:$C$822,3,0)</f>
        <v>DISTRITO NACIONAL</v>
      </c>
      <c r="B46" s="166">
        <v>567</v>
      </c>
      <c r="C46" s="152" t="str">
        <f>VLOOKUP(B46,'[1]LISTADO ATM'!$A$2:$B$822,2,0)</f>
        <v xml:space="preserve">ATM Oficina Máximo Gómez </v>
      </c>
      <c r="D46" s="153" t="s">
        <v>2433</v>
      </c>
      <c r="E46" s="142">
        <v>3335973210</v>
      </c>
    </row>
    <row r="47" spans="1:5" s="125" customFormat="1" ht="18.75" customHeight="1" x14ac:dyDescent="0.25">
      <c r="A47" s="151" t="str">
        <f>VLOOKUP(B47,'[1]LISTADO ATM'!$A$2:$C$822,3,0)</f>
        <v>DISTRITO NACIONAL</v>
      </c>
      <c r="B47" s="166">
        <v>642</v>
      </c>
      <c r="C47" s="152" t="str">
        <f>VLOOKUP(B47,'[1]LISTADO ATM'!$A$2:$B$822,2,0)</f>
        <v xml:space="preserve">ATM OMSA Sto. Dgo. </v>
      </c>
      <c r="D47" s="153" t="s">
        <v>2433</v>
      </c>
      <c r="E47" s="142">
        <v>3335973211</v>
      </c>
    </row>
    <row r="48" spans="1:5" s="115" customFormat="1" ht="18.75" thickBot="1" x14ac:dyDescent="0.3">
      <c r="A48" s="151" t="str">
        <f>VLOOKUP(B48,'[1]LISTADO ATM'!$A$2:$C$822,3,0)</f>
        <v>NORTE</v>
      </c>
      <c r="B48" s="166">
        <v>687</v>
      </c>
      <c r="C48" s="152" t="str">
        <f>VLOOKUP(B48,'[1]LISTADO ATM'!$A$2:$B$822,2,0)</f>
        <v>ATM Oficina Monterrico II</v>
      </c>
      <c r="D48" s="153" t="s">
        <v>2433</v>
      </c>
      <c r="E48" s="142">
        <v>3335973212</v>
      </c>
    </row>
    <row r="49" spans="1:5" s="115" customFormat="1" ht="18" customHeight="1" thickBot="1" x14ac:dyDescent="0.3">
      <c r="A49" s="143"/>
      <c r="B49" s="213">
        <f>COUNT(B19:B48)</f>
        <v>30</v>
      </c>
      <c r="C49" s="137"/>
      <c r="D49" s="137"/>
      <c r="E49" s="137"/>
    </row>
    <row r="50" spans="1:5" s="115" customFormat="1" ht="15.75" thickBot="1" x14ac:dyDescent="0.3">
      <c r="A50" s="125"/>
      <c r="B50" s="148"/>
      <c r="C50" s="125"/>
      <c r="D50" s="125"/>
      <c r="E50" s="130"/>
    </row>
    <row r="51" spans="1:5" s="115" customFormat="1" ht="18" customHeight="1" x14ac:dyDescent="0.25">
      <c r="A51" s="197" t="s">
        <v>2598</v>
      </c>
      <c r="B51" s="198"/>
      <c r="C51" s="198"/>
      <c r="D51" s="198"/>
      <c r="E51" s="199"/>
    </row>
    <row r="52" spans="1:5" s="115" customFormat="1" ht="18" x14ac:dyDescent="0.25">
      <c r="A52" s="139" t="s">
        <v>15</v>
      </c>
      <c r="B52" s="139" t="s">
        <v>2412</v>
      </c>
      <c r="C52" s="139" t="s">
        <v>46</v>
      </c>
      <c r="D52" s="139" t="s">
        <v>2415</v>
      </c>
      <c r="E52" s="139" t="s">
        <v>2413</v>
      </c>
    </row>
    <row r="53" spans="1:5" s="115" customFormat="1" ht="18" x14ac:dyDescent="0.25">
      <c r="A53" s="141" t="str">
        <f>VLOOKUP(B53,'[1]LISTADO ATM'!$A$2:$C$822,3,0)</f>
        <v>DISTRITO NACIONAL</v>
      </c>
      <c r="B53" s="166">
        <v>932</v>
      </c>
      <c r="C53" s="142" t="str">
        <f>VLOOKUP(B53,'[1]LISTADO ATM'!$A$2:$B$822,2,0)</f>
        <v xml:space="preserve">ATM Banco Agrícola </v>
      </c>
      <c r="D53" s="141" t="s">
        <v>2475</v>
      </c>
      <c r="E53" s="142" t="s">
        <v>2600</v>
      </c>
    </row>
    <row r="54" spans="1:5" s="125" customFormat="1" ht="18" x14ac:dyDescent="0.25">
      <c r="A54" s="141" t="str">
        <f>VLOOKUP(B54,'[1]LISTADO ATM'!$A$2:$C$822,3,0)</f>
        <v>DISTRITO NACIONAL</v>
      </c>
      <c r="B54" s="166">
        <v>908</v>
      </c>
      <c r="C54" s="142" t="str">
        <f>VLOOKUP(B54,'[1]LISTADO ATM'!$A$2:$B$822,2,0)</f>
        <v xml:space="preserve">ATM Oficina Plaza Botánika </v>
      </c>
      <c r="D54" s="141" t="s">
        <v>2475</v>
      </c>
      <c r="E54" s="156">
        <v>3335970949</v>
      </c>
    </row>
    <row r="55" spans="1:5" s="125" customFormat="1" ht="18" x14ac:dyDescent="0.25">
      <c r="A55" s="141" t="str">
        <f>VLOOKUP(B55,'[1]LISTADO ATM'!$A$2:$C$822,3,0)</f>
        <v>DISTRITO NACIONAL</v>
      </c>
      <c r="B55" s="166">
        <v>490</v>
      </c>
      <c r="C55" s="142" t="str">
        <f>VLOOKUP(B55,'[1]LISTADO ATM'!$A$2:$B$922,2,0)</f>
        <v xml:space="preserve">ATM Hospital Ney Arias Lora </v>
      </c>
      <c r="D55" s="141" t="s">
        <v>2475</v>
      </c>
      <c r="E55" s="156">
        <v>3335972893</v>
      </c>
    </row>
    <row r="56" spans="1:5" s="125" customFormat="1" ht="18" customHeight="1" x14ac:dyDescent="0.25">
      <c r="A56" s="141" t="str">
        <f>VLOOKUP(B56,'[1]LISTADO ATM'!$A$2:$C$822,3,0)</f>
        <v>DISTRITO NACIONAL</v>
      </c>
      <c r="B56" s="166">
        <v>672</v>
      </c>
      <c r="C56" s="142" t="str">
        <f>VLOOKUP(B56,'[1]LISTADO ATM'!$A$2:$B$922,2,0)</f>
        <v>ATM Destacamento Policía Nacional La Victoria</v>
      </c>
      <c r="D56" s="141" t="s">
        <v>2475</v>
      </c>
      <c r="E56" s="156">
        <v>3335973017</v>
      </c>
    </row>
    <row r="57" spans="1:5" s="115" customFormat="1" ht="18.75" customHeight="1" x14ac:dyDescent="0.25">
      <c r="A57" s="141" t="str">
        <f>VLOOKUP(B57,'[1]LISTADO ATM'!$A$2:$C$822,3,0)</f>
        <v>DISTRITO NACIONAL</v>
      </c>
      <c r="B57" s="166">
        <v>655</v>
      </c>
      <c r="C57" s="142" t="str">
        <f>VLOOKUP(B57,'[1]LISTADO ATM'!$A$2:$B$822,2,0)</f>
        <v>ATM Farmacia Sandra</v>
      </c>
      <c r="D57" s="141" t="s">
        <v>2475</v>
      </c>
      <c r="E57" s="156">
        <v>3335973051</v>
      </c>
    </row>
    <row r="58" spans="1:5" s="115" customFormat="1" ht="18" x14ac:dyDescent="0.25">
      <c r="A58" s="141" t="str">
        <f>VLOOKUP(B58,'[1]LISTADO ATM'!$A$2:$C$822,3,0)</f>
        <v>NORTE</v>
      </c>
      <c r="B58" s="166">
        <v>405</v>
      </c>
      <c r="C58" s="142" t="str">
        <f>VLOOKUP(B58,'[1]LISTADO ATM'!$A$2:$B$922,2,0)</f>
        <v xml:space="preserve">ATM UNP Loma de Cabrera </v>
      </c>
      <c r="D58" s="141" t="s">
        <v>2475</v>
      </c>
      <c r="E58" s="156">
        <v>3335973163</v>
      </c>
    </row>
    <row r="59" spans="1:5" s="115" customFormat="1" ht="18" x14ac:dyDescent="0.25">
      <c r="A59" s="141" t="str">
        <f>VLOOKUP(B59,'[1]LISTADO ATM'!$A$2:$C$822,3,0)</f>
        <v>DISTRITO NACIONAL</v>
      </c>
      <c r="B59" s="166">
        <v>416</v>
      </c>
      <c r="C59" s="142" t="str">
        <f>VLOOKUP(B59,'[1]LISTADO ATM'!$A$2:$B$822,2,0)</f>
        <v xml:space="preserve">ATM Autobanco San Martín II </v>
      </c>
      <c r="D59" s="141" t="s">
        <v>2475</v>
      </c>
      <c r="E59" s="156" t="s">
        <v>2619</v>
      </c>
    </row>
    <row r="60" spans="1:5" s="115" customFormat="1" ht="18.75" customHeight="1" x14ac:dyDescent="0.25">
      <c r="A60" s="141" t="str">
        <f>VLOOKUP(B60,'[1]LISTADO ATM'!$A$2:$C$822,3,0)</f>
        <v>NORTE</v>
      </c>
      <c r="B60" s="166">
        <v>432</v>
      </c>
      <c r="C60" s="142" t="str">
        <f>VLOOKUP(B60,'[1]LISTADO ATM'!$A$2:$B$922,2,0)</f>
        <v xml:space="preserve">ATM Oficina Puerto Plata II </v>
      </c>
      <c r="D60" s="141" t="s">
        <v>2475</v>
      </c>
      <c r="E60" s="156">
        <v>3335973168</v>
      </c>
    </row>
    <row r="61" spans="1:5" s="115" customFormat="1" ht="18" x14ac:dyDescent="0.25">
      <c r="A61" s="141" t="str">
        <f>VLOOKUP(B61,'[1]LISTADO ATM'!$A$2:$C$822,3,0)</f>
        <v>DISTRITO NACIONAL</v>
      </c>
      <c r="B61" s="166">
        <v>486</v>
      </c>
      <c r="C61" s="142" t="str">
        <f>VLOOKUP(B61,'[1]LISTADO ATM'!$A$2:$B$922,2,0)</f>
        <v xml:space="preserve">ATM Olé La Caleta </v>
      </c>
      <c r="D61" s="141" t="s">
        <v>2475</v>
      </c>
      <c r="E61" s="156">
        <v>3335973171</v>
      </c>
    </row>
    <row r="62" spans="1:5" s="115" customFormat="1" ht="18" x14ac:dyDescent="0.25">
      <c r="A62" s="141" t="str">
        <f>VLOOKUP(B62,'[1]LISTADO ATM'!$A$2:$C$822,3,0)</f>
        <v>DISTRITO NACIONAL</v>
      </c>
      <c r="B62" s="166">
        <v>547</v>
      </c>
      <c r="C62" s="142" t="str">
        <f>VLOOKUP(B62,'[1]LISTADO ATM'!$A$2:$B$922,2,0)</f>
        <v xml:space="preserve">ATM Plaza Lama Herrera </v>
      </c>
      <c r="D62" s="141" t="s">
        <v>2475</v>
      </c>
      <c r="E62" s="156">
        <v>3335973176</v>
      </c>
    </row>
    <row r="63" spans="1:5" s="115" customFormat="1" ht="18" x14ac:dyDescent="0.25">
      <c r="A63" s="141" t="str">
        <f>VLOOKUP(B63,'[1]LISTADO ATM'!$A$2:$C$822,3,0)</f>
        <v>DISTRITO NACIONAL</v>
      </c>
      <c r="B63" s="166">
        <v>548</v>
      </c>
      <c r="C63" s="142" t="str">
        <f>VLOOKUP(B63,'[1]LISTADO ATM'!$A$2:$B$922,2,0)</f>
        <v xml:space="preserve">ATM AMET </v>
      </c>
      <c r="D63" s="141" t="s">
        <v>2475</v>
      </c>
      <c r="E63" s="156">
        <v>3335973177</v>
      </c>
    </row>
    <row r="64" spans="1:5" s="115" customFormat="1" ht="18.75" customHeight="1" x14ac:dyDescent="0.25">
      <c r="A64" s="141" t="str">
        <f>VLOOKUP(B64,'[1]LISTADO ATM'!$A$2:$C$822,3,0)</f>
        <v>NORTE</v>
      </c>
      <c r="B64" s="166">
        <v>736</v>
      </c>
      <c r="C64" s="142" t="str">
        <f>VLOOKUP(B64,'[1]LISTADO ATM'!$A$2:$B$922,2,0)</f>
        <v xml:space="preserve">ATM Oficina Puerto Plata I </v>
      </c>
      <c r="D64" s="141" t="s">
        <v>2475</v>
      </c>
      <c r="E64" s="156">
        <v>3335973185</v>
      </c>
    </row>
    <row r="65" spans="1:5" ht="18" x14ac:dyDescent="0.25">
      <c r="A65" s="141" t="str">
        <f>VLOOKUP(B65,'[1]LISTADO ATM'!$A$2:$C$822,3,0)</f>
        <v>DISTRITO NACIONAL</v>
      </c>
      <c r="B65" s="166">
        <v>676</v>
      </c>
      <c r="C65" s="142" t="str">
        <f>VLOOKUP(B65,'[1]LISTADO ATM'!$A$2:$B$922,2,0)</f>
        <v>ATM S/M Bravo Colina Del Oeste</v>
      </c>
      <c r="D65" s="141" t="s">
        <v>2475</v>
      </c>
      <c r="E65" s="156">
        <v>3335973222</v>
      </c>
    </row>
    <row r="66" spans="1:5" ht="18.75" customHeight="1" thickBot="1" x14ac:dyDescent="0.3">
      <c r="A66" s="141" t="str">
        <f>VLOOKUP(B66,'[1]LISTADO ATM'!$A$2:$C$822,3,0)</f>
        <v>DISTRITO NACIONAL</v>
      </c>
      <c r="B66" s="166">
        <v>911</v>
      </c>
      <c r="C66" s="142" t="str">
        <f>VLOOKUP(B66,'[1]LISTADO ATM'!$A$2:$B$922,2,0)</f>
        <v xml:space="preserve">ATM Oficina Venezuela II </v>
      </c>
      <c r="D66" s="141" t="s">
        <v>2475</v>
      </c>
      <c r="E66" s="156">
        <v>3335973213</v>
      </c>
    </row>
    <row r="67" spans="1:5" ht="18.75" thickBot="1" x14ac:dyDescent="0.3">
      <c r="A67" s="143" t="s">
        <v>2468</v>
      </c>
      <c r="B67" s="213">
        <f>COUNT(B53:B66)</f>
        <v>14</v>
      </c>
      <c r="C67" s="137"/>
      <c r="D67" s="137"/>
      <c r="E67" s="137"/>
    </row>
    <row r="68" spans="1:5" ht="18.75" customHeight="1" thickBot="1" x14ac:dyDescent="0.3">
      <c r="A68" s="125"/>
      <c r="B68" s="148"/>
      <c r="C68" s="125"/>
      <c r="D68" s="125"/>
      <c r="E68" s="130"/>
    </row>
    <row r="69" spans="1:5" ht="18" x14ac:dyDescent="0.25">
      <c r="A69" s="197" t="s">
        <v>2596</v>
      </c>
      <c r="B69" s="198"/>
      <c r="C69" s="198"/>
      <c r="D69" s="198"/>
      <c r="E69" s="199"/>
    </row>
    <row r="70" spans="1:5" ht="18.75" customHeight="1" x14ac:dyDescent="0.25">
      <c r="A70" s="139" t="s">
        <v>15</v>
      </c>
      <c r="B70" s="139" t="s">
        <v>2412</v>
      </c>
      <c r="C70" s="139" t="s">
        <v>46</v>
      </c>
      <c r="D70" s="139" t="s">
        <v>2415</v>
      </c>
      <c r="E70" s="139" t="s">
        <v>2413</v>
      </c>
    </row>
    <row r="71" spans="1:5" ht="18" x14ac:dyDescent="0.25">
      <c r="A71" s="140" t="str">
        <f>VLOOKUP(B71,'[1]LISTADO ATM'!$A$2:$C$822,3,0)</f>
        <v>DISTRITO NACIONAL</v>
      </c>
      <c r="B71" s="166">
        <v>243</v>
      </c>
      <c r="C71" s="142" t="str">
        <f>VLOOKUP(B71,'[1]LISTADO ATM'!$A$2:$B$822,2,0)</f>
        <v xml:space="preserve">ATM Autoservicio Plaza Central  </v>
      </c>
      <c r="D71" s="146" t="s">
        <v>2556</v>
      </c>
      <c r="E71" s="156">
        <v>3335972212</v>
      </c>
    </row>
    <row r="72" spans="1:5" ht="18" x14ac:dyDescent="0.25">
      <c r="A72" s="140" t="str">
        <f>VLOOKUP(B72,'[1]LISTADO ATM'!$A$2:$C$822,3,0)</f>
        <v>DISTRITO NACIONAL</v>
      </c>
      <c r="B72" s="166">
        <v>24</v>
      </c>
      <c r="C72" s="142" t="str">
        <f>VLOOKUP(B72,'[1]LISTADO ATM'!$A$2:$B$822,2,0)</f>
        <v xml:space="preserve">ATM Oficina Eusebio Manzueta </v>
      </c>
      <c r="D72" s="146" t="s">
        <v>2556</v>
      </c>
      <c r="E72" s="156">
        <v>3335973090</v>
      </c>
    </row>
    <row r="73" spans="1:5" ht="18" x14ac:dyDescent="0.25">
      <c r="A73" s="140" t="str">
        <f>VLOOKUP(B73,'[1]LISTADO ATM'!$A$2:$C$822,3,0)</f>
        <v>DISTRITO NACIONAL</v>
      </c>
      <c r="B73" s="166">
        <v>2</v>
      </c>
      <c r="C73" s="142" t="str">
        <f>VLOOKUP(B73,'[1]LISTADO ATM'!$A$2:$B$822,2,0)</f>
        <v>ATM Autoservicio Padre Castellano</v>
      </c>
      <c r="D73" s="159" t="s">
        <v>2599</v>
      </c>
      <c r="E73" s="156">
        <v>3335973111</v>
      </c>
    </row>
    <row r="74" spans="1:5" ht="18.75" customHeight="1" x14ac:dyDescent="0.25">
      <c r="A74" s="140" t="str">
        <f>VLOOKUP(B74,'[1]LISTADO ATM'!$A$2:$C$822,3,0)</f>
        <v>NORTE</v>
      </c>
      <c r="B74" s="166">
        <v>52</v>
      </c>
      <c r="C74" s="142" t="str">
        <f>VLOOKUP(B74,'[1]LISTADO ATM'!$A$2:$B$822,2,0)</f>
        <v xml:space="preserve">ATM Oficina Jarabacoa </v>
      </c>
      <c r="D74" s="159" t="s">
        <v>2599</v>
      </c>
      <c r="E74" s="156" t="s">
        <v>2620</v>
      </c>
    </row>
    <row r="75" spans="1:5" ht="18" customHeight="1" x14ac:dyDescent="0.25">
      <c r="A75" s="141" t="str">
        <f>VLOOKUP(B75,'[1]LISTADO ATM'!$A$2:$C$822,3,0)</f>
        <v>DISTRITO NACIONAL</v>
      </c>
      <c r="B75" s="166">
        <v>979</v>
      </c>
      <c r="C75" s="142" t="str">
        <f>VLOOKUP(B75,'[1]LISTADO ATM'!$A$2:$B$822,2,0)</f>
        <v xml:space="preserve">ATM Oficina Luperón I </v>
      </c>
      <c r="D75" s="146" t="s">
        <v>2556</v>
      </c>
      <c r="E75" s="142">
        <v>3335973157</v>
      </c>
    </row>
    <row r="76" spans="1:5" s="115" customFormat="1" ht="18.75" thickBot="1" x14ac:dyDescent="0.3">
      <c r="A76" s="140" t="str">
        <f>VLOOKUP(B76,'[1]LISTADO ATM'!$A$2:$C$822,3,0)</f>
        <v>ESTE</v>
      </c>
      <c r="B76" s="166">
        <v>158</v>
      </c>
      <c r="C76" s="142" t="str">
        <f>VLOOKUP(B76,'[1]LISTADO ATM'!$A$2:$B$822,2,0)</f>
        <v xml:space="preserve">ATM Oficina Romana Norte </v>
      </c>
      <c r="D76" s="159" t="s">
        <v>2599</v>
      </c>
      <c r="E76" s="156">
        <v>3335973214</v>
      </c>
    </row>
    <row r="77" spans="1:5" s="115" customFormat="1" ht="18.75" customHeight="1" thickBot="1" x14ac:dyDescent="0.3">
      <c r="A77" s="143" t="s">
        <v>2468</v>
      </c>
      <c r="B77" s="213">
        <f>COUNT(B71:B76)</f>
        <v>6</v>
      </c>
      <c r="C77" s="137"/>
      <c r="D77" s="137"/>
      <c r="E77" s="137"/>
    </row>
    <row r="78" spans="1:5" s="115" customFormat="1" ht="18" customHeight="1" thickBot="1" x14ac:dyDescent="0.3">
      <c r="A78" s="125"/>
      <c r="B78" s="148"/>
      <c r="C78" s="125"/>
      <c r="D78" s="125"/>
      <c r="E78" s="130"/>
    </row>
    <row r="79" spans="1:5" ht="18.75" thickBot="1" x14ac:dyDescent="0.3">
      <c r="A79" s="176" t="s">
        <v>2470</v>
      </c>
      <c r="B79" s="177"/>
      <c r="C79" s="125" t="s">
        <v>2409</v>
      </c>
      <c r="D79" s="130"/>
      <c r="E79" s="130"/>
    </row>
    <row r="80" spans="1:5" ht="18.75" customHeight="1" thickBot="1" x14ac:dyDescent="0.3">
      <c r="A80" s="144">
        <f>+B49+B67+B77</f>
        <v>50</v>
      </c>
      <c r="B80" s="149"/>
      <c r="C80" s="125"/>
      <c r="D80" s="125"/>
      <c r="E80" s="125"/>
    </row>
    <row r="81" spans="1:5" ht="18" customHeight="1" thickBot="1" x14ac:dyDescent="0.3">
      <c r="A81" s="125"/>
      <c r="B81" s="148"/>
      <c r="C81" s="125"/>
      <c r="D81" s="125"/>
      <c r="E81" s="130"/>
    </row>
    <row r="82" spans="1:5" ht="18.75" customHeight="1" thickBot="1" x14ac:dyDescent="0.3">
      <c r="A82" s="178" t="s">
        <v>2471</v>
      </c>
      <c r="B82" s="179"/>
      <c r="C82" s="179"/>
      <c r="D82" s="179"/>
      <c r="E82" s="180"/>
    </row>
    <row r="83" spans="1:5" ht="18" x14ac:dyDescent="0.25">
      <c r="A83" s="131" t="s">
        <v>15</v>
      </c>
      <c r="B83" s="135" t="s">
        <v>2412</v>
      </c>
      <c r="C83" s="129" t="s">
        <v>46</v>
      </c>
      <c r="D83" s="184" t="s">
        <v>2415</v>
      </c>
      <c r="E83" s="185"/>
    </row>
    <row r="84" spans="1:5" ht="18.75" customHeight="1" x14ac:dyDescent="0.25">
      <c r="A84" s="141" t="str">
        <f>VLOOKUP(B84,'[1]LISTADO ATM'!$A$2:$C$822,3,0)</f>
        <v>DISTRITO NACIONAL</v>
      </c>
      <c r="B84" s="166">
        <v>826</v>
      </c>
      <c r="C84" s="141" t="str">
        <f>VLOOKUP(B84,'[1]LISTADO ATM'!$A$2:$B$822,2,0)</f>
        <v xml:space="preserve">ATM Oficina Diamond Plaza II </v>
      </c>
      <c r="D84" s="181" t="s">
        <v>2578</v>
      </c>
      <c r="E84" s="181"/>
    </row>
    <row r="85" spans="1:5" ht="18.75" customHeight="1" x14ac:dyDescent="0.25">
      <c r="A85" s="141" t="str">
        <f>VLOOKUP(B85,'[1]LISTADO ATM'!$A$2:$C$822,3,0)</f>
        <v>DISTRITO NACIONAL</v>
      </c>
      <c r="B85" s="166">
        <v>162</v>
      </c>
      <c r="C85" s="141" t="str">
        <f>VLOOKUP(B85,'[1]LISTADO ATM'!$A$2:$B$822,2,0)</f>
        <v xml:space="preserve">ATM Oficina Tiradentes I </v>
      </c>
      <c r="D85" s="181" t="s">
        <v>2578</v>
      </c>
      <c r="E85" s="181"/>
    </row>
    <row r="86" spans="1:5" ht="18" x14ac:dyDescent="0.25">
      <c r="A86" s="141" t="str">
        <f>VLOOKUP(B86,'[1]LISTADO ATM'!$A$2:$C$822,3,0)</f>
        <v>NORTE</v>
      </c>
      <c r="B86" s="166">
        <v>396</v>
      </c>
      <c r="C86" s="141" t="str">
        <f>VLOOKUP(B86,'[1]LISTADO ATM'!$A$2:$B$822,2,0)</f>
        <v xml:space="preserve">ATM Oficina Plaza Ulloa (La Fuente) </v>
      </c>
      <c r="D86" s="181" t="s">
        <v>2578</v>
      </c>
      <c r="E86" s="181"/>
    </row>
    <row r="87" spans="1:5" ht="18.75" customHeight="1" x14ac:dyDescent="0.25">
      <c r="A87" s="141" t="str">
        <f>VLOOKUP(B87,'[1]LISTADO ATM'!$A$2:$C$822,3,0)</f>
        <v>DISTRITO NACIONAL</v>
      </c>
      <c r="B87" s="166">
        <v>821</v>
      </c>
      <c r="C87" s="141" t="str">
        <f>VLOOKUP(B87,'[1]LISTADO ATM'!$A$2:$B$822,2,0)</f>
        <v xml:space="preserve">ATM S/M Bravo Churchill </v>
      </c>
      <c r="D87" s="182" t="s">
        <v>2594</v>
      </c>
      <c r="E87" s="183"/>
    </row>
    <row r="88" spans="1:5" ht="18.75" customHeight="1" x14ac:dyDescent="0.25">
      <c r="A88" s="141" t="str">
        <f>VLOOKUP(B88,'[1]LISTADO ATM'!$A$2:$C$822,3,0)</f>
        <v>DISTRITO NACIONAL</v>
      </c>
      <c r="B88" s="166">
        <v>169</v>
      </c>
      <c r="C88" s="141" t="str">
        <f>VLOOKUP(B88,'[1]LISTADO ATM'!$A$2:$B$822,2,0)</f>
        <v xml:space="preserve">ATM Oficina Caonabo </v>
      </c>
      <c r="D88" s="181" t="s">
        <v>2578</v>
      </c>
      <c r="E88" s="181"/>
    </row>
    <row r="89" spans="1:5" ht="18" x14ac:dyDescent="0.25">
      <c r="A89" s="141" t="str">
        <f>VLOOKUP(B89,'[1]LISTADO ATM'!$A$2:$C$822,3,0)</f>
        <v>DISTRITO NACIONAL</v>
      </c>
      <c r="B89" s="166">
        <v>438</v>
      </c>
      <c r="C89" s="141" t="str">
        <f>VLOOKUP(B89,'[1]LISTADO ATM'!$A$2:$B$822,2,0)</f>
        <v xml:space="preserve">ATM Autobanco Torre IV </v>
      </c>
      <c r="D89" s="182" t="s">
        <v>2594</v>
      </c>
      <c r="E89" s="183"/>
    </row>
    <row r="90" spans="1:5" ht="18.75" customHeight="1" x14ac:dyDescent="0.25">
      <c r="A90" s="141" t="str">
        <f>VLOOKUP(B90,'[1]LISTADO ATM'!$A$2:$C$822,3,0)</f>
        <v>NORTE</v>
      </c>
      <c r="B90" s="166">
        <v>283</v>
      </c>
      <c r="C90" s="141" t="str">
        <f>VLOOKUP(B90,'[1]LISTADO ATM'!$A$2:$B$822,2,0)</f>
        <v xml:space="preserve">ATM Oficina Nibaje </v>
      </c>
      <c r="D90" s="181" t="s">
        <v>2578</v>
      </c>
      <c r="E90" s="181"/>
    </row>
    <row r="91" spans="1:5" ht="18.75" customHeight="1" x14ac:dyDescent="0.25">
      <c r="A91" s="141" t="str">
        <f>VLOOKUP(B91,'[1]LISTADO ATM'!$A$2:$C$822,3,0)</f>
        <v>SUR</v>
      </c>
      <c r="B91" s="166">
        <v>829</v>
      </c>
      <c r="C91" s="141" t="str">
        <f>VLOOKUP(B91,'[1]LISTADO ATM'!$A$2:$B$822,2,0)</f>
        <v xml:space="preserve">ATM UNP Multicentro Sirena Baní </v>
      </c>
      <c r="D91" s="181" t="s">
        <v>2578</v>
      </c>
      <c r="E91" s="181"/>
    </row>
    <row r="92" spans="1:5" ht="18" x14ac:dyDescent="0.25">
      <c r="A92" s="141" t="str">
        <f>VLOOKUP(B92,'[1]LISTADO ATM'!$A$2:$C$822,3,0)</f>
        <v>NORTE</v>
      </c>
      <c r="B92" s="166">
        <v>882</v>
      </c>
      <c r="C92" s="141" t="str">
        <f>VLOOKUP(B92,'[1]LISTADO ATM'!$A$2:$B$822,2,0)</f>
        <v xml:space="preserve">ATM Oficina Moca II </v>
      </c>
      <c r="D92" s="182" t="s">
        <v>2594</v>
      </c>
      <c r="E92" s="183"/>
    </row>
    <row r="93" spans="1:5" ht="18" customHeight="1" thickBot="1" x14ac:dyDescent="0.3">
      <c r="A93" s="141" t="str">
        <f>VLOOKUP(B93,'[1]LISTADO ATM'!$A$2:$C$822,3,0)</f>
        <v>DISTRITO NACIONAL</v>
      </c>
      <c r="B93" s="166">
        <v>929</v>
      </c>
      <c r="C93" s="141" t="str">
        <f>VLOOKUP(B93,'[1]LISTADO ATM'!$A$2:$B$822,2,0)</f>
        <v>ATM Autoservicio Nacional El Conde</v>
      </c>
      <c r="D93" s="181" t="s">
        <v>2578</v>
      </c>
      <c r="E93" s="181"/>
    </row>
    <row r="94" spans="1:5" ht="18.75" thickBot="1" x14ac:dyDescent="0.3">
      <c r="A94" s="143" t="s">
        <v>2468</v>
      </c>
      <c r="B94" s="213">
        <f>COUNT(B84:B93)</f>
        <v>10</v>
      </c>
      <c r="C94" s="154"/>
      <c r="D94" s="154"/>
      <c r="E94" s="157"/>
    </row>
    <row r="95" spans="1:5" ht="18.75" customHeight="1" x14ac:dyDescent="0.25">
      <c r="A95" s="125"/>
      <c r="B95" s="150"/>
      <c r="C95" s="125"/>
      <c r="D95" s="125"/>
      <c r="E95" s="125"/>
    </row>
    <row r="96" spans="1:5" ht="18.75" customHeight="1" x14ac:dyDescent="0.25">
      <c r="A96" s="125"/>
      <c r="B96" s="150"/>
      <c r="C96" s="125"/>
      <c r="D96" s="125"/>
      <c r="E96" s="125"/>
    </row>
    <row r="97" spans="1:5" ht="18.75" customHeight="1" x14ac:dyDescent="0.25">
      <c r="A97" s="125"/>
      <c r="B97" s="150"/>
      <c r="C97" s="125"/>
      <c r="D97" s="125"/>
      <c r="E97" s="125"/>
    </row>
    <row r="98" spans="1:5" x14ac:dyDescent="0.25">
      <c r="A98" s="125"/>
      <c r="B98" s="150"/>
      <c r="C98" s="125"/>
      <c r="D98" s="125"/>
      <c r="E98" s="125"/>
    </row>
    <row r="99" spans="1:5" x14ac:dyDescent="0.25">
      <c r="A99" s="125"/>
      <c r="B99" s="150"/>
      <c r="C99" s="125"/>
      <c r="D99" s="125"/>
      <c r="E99" s="125"/>
    </row>
    <row r="100" spans="1:5" ht="18.75" customHeight="1" x14ac:dyDescent="0.25">
      <c r="A100" s="125"/>
      <c r="B100" s="150"/>
      <c r="C100" s="125"/>
      <c r="D100" s="125"/>
      <c r="E100" s="125"/>
    </row>
    <row r="101" spans="1:5" x14ac:dyDescent="0.25">
      <c r="A101" s="125"/>
      <c r="B101" s="150"/>
      <c r="C101" s="125"/>
      <c r="D101" s="125"/>
      <c r="E101" s="125"/>
    </row>
    <row r="102" spans="1:5" x14ac:dyDescent="0.25">
      <c r="A102" s="125"/>
      <c r="B102" s="150"/>
      <c r="C102" s="125"/>
      <c r="D102" s="125"/>
      <c r="E102" s="125"/>
    </row>
    <row r="103" spans="1:5" x14ac:dyDescent="0.25">
      <c r="A103" s="125"/>
      <c r="B103" s="150"/>
      <c r="C103" s="125"/>
      <c r="D103" s="125"/>
      <c r="E103" s="125"/>
    </row>
    <row r="104" spans="1:5" x14ac:dyDescent="0.25">
      <c r="A104" s="125"/>
      <c r="B104" s="150"/>
      <c r="C104" s="125"/>
      <c r="D104" s="125"/>
      <c r="E104" s="125"/>
    </row>
    <row r="105" spans="1:5" ht="18" customHeight="1" x14ac:dyDescent="0.25">
      <c r="A105" s="125"/>
      <c r="B105" s="150"/>
      <c r="C105" s="125"/>
      <c r="D105" s="125"/>
      <c r="E105" s="125"/>
    </row>
    <row r="106" spans="1:5" x14ac:dyDescent="0.25">
      <c r="A106" s="125"/>
      <c r="B106" s="150"/>
      <c r="C106" s="125"/>
      <c r="D106" s="125"/>
      <c r="E106" s="125"/>
    </row>
    <row r="107" spans="1:5" x14ac:dyDescent="0.25">
      <c r="A107" s="125"/>
      <c r="B107" s="150"/>
      <c r="C107" s="125"/>
      <c r="D107" s="125"/>
      <c r="E107" s="125"/>
    </row>
    <row r="108" spans="1:5" x14ac:dyDescent="0.25">
      <c r="A108" s="125"/>
      <c r="B108" s="150"/>
      <c r="C108" s="125"/>
      <c r="D108" s="125"/>
      <c r="E108" s="125"/>
    </row>
    <row r="109" spans="1:5" x14ac:dyDescent="0.25">
      <c r="A109" s="125"/>
      <c r="B109" s="150"/>
      <c r="C109" s="125"/>
      <c r="D109" s="125"/>
      <c r="E109" s="125"/>
    </row>
    <row r="110" spans="1:5" x14ac:dyDescent="0.25">
      <c r="A110" s="125"/>
      <c r="B110" s="150"/>
      <c r="C110" s="125"/>
      <c r="D110" s="125"/>
      <c r="E110" s="125"/>
    </row>
    <row r="111" spans="1:5" x14ac:dyDescent="0.25">
      <c r="A111" s="125"/>
      <c r="B111" s="150"/>
      <c r="C111" s="125"/>
      <c r="D111" s="125"/>
      <c r="E111" s="125"/>
    </row>
    <row r="112" spans="1:5" x14ac:dyDescent="0.25">
      <c r="A112" s="125"/>
      <c r="B112" s="150"/>
      <c r="C112" s="125"/>
      <c r="D112" s="125"/>
      <c r="E112" s="125"/>
    </row>
    <row r="113" spans="1:5" x14ac:dyDescent="0.25">
      <c r="A113" s="125"/>
      <c r="B113" s="150"/>
      <c r="C113" s="125"/>
      <c r="D113" s="125"/>
      <c r="E113" s="125"/>
    </row>
    <row r="114" spans="1:5" x14ac:dyDescent="0.25">
      <c r="A114" s="125"/>
      <c r="B114" s="150"/>
      <c r="C114" s="125"/>
      <c r="D114" s="125"/>
      <c r="E114" s="125"/>
    </row>
    <row r="115" spans="1:5" x14ac:dyDescent="0.25">
      <c r="A115" s="125"/>
      <c r="B115" s="150"/>
      <c r="C115" s="125"/>
      <c r="D115" s="125"/>
      <c r="E115" s="125"/>
    </row>
    <row r="116" spans="1:5" x14ac:dyDescent="0.25">
      <c r="A116" s="125"/>
      <c r="B116" s="150"/>
      <c r="C116" s="125"/>
      <c r="D116" s="125"/>
      <c r="E116" s="125"/>
    </row>
    <row r="117" spans="1:5" x14ac:dyDescent="0.25">
      <c r="A117" s="125"/>
      <c r="B117" s="150"/>
      <c r="C117" s="125"/>
      <c r="D117" s="125"/>
      <c r="E117" s="125"/>
    </row>
    <row r="118" spans="1:5" x14ac:dyDescent="0.25">
      <c r="A118" s="125"/>
      <c r="B118" s="150"/>
      <c r="C118" s="125"/>
      <c r="D118" s="125"/>
      <c r="E118" s="125"/>
    </row>
    <row r="119" spans="1:5" ht="18.75" customHeight="1" x14ac:dyDescent="0.25">
      <c r="A119" s="125"/>
      <c r="B119" s="150"/>
      <c r="C119" s="125"/>
      <c r="D119" s="125"/>
      <c r="E119" s="125"/>
    </row>
    <row r="120" spans="1:5" x14ac:dyDescent="0.25">
      <c r="A120" s="125"/>
      <c r="B120" s="150"/>
      <c r="C120" s="125"/>
      <c r="D120" s="125"/>
      <c r="E120" s="125"/>
    </row>
    <row r="121" spans="1:5" x14ac:dyDescent="0.25">
      <c r="A121" s="125"/>
      <c r="B121" s="150"/>
      <c r="C121" s="125"/>
      <c r="D121" s="125"/>
      <c r="E121" s="125"/>
    </row>
    <row r="122" spans="1:5" ht="18.75" customHeight="1" x14ac:dyDescent="0.25">
      <c r="A122" s="125"/>
      <c r="B122" s="150"/>
      <c r="C122" s="125"/>
      <c r="D122" s="125"/>
      <c r="E122" s="125"/>
    </row>
    <row r="123" spans="1:5" x14ac:dyDescent="0.25">
      <c r="A123" s="125"/>
      <c r="B123" s="150"/>
      <c r="C123" s="125"/>
      <c r="D123" s="125"/>
      <c r="E123" s="125"/>
    </row>
    <row r="124" spans="1:5" x14ac:dyDescent="0.25">
      <c r="A124" s="125"/>
      <c r="B124" s="150"/>
      <c r="C124" s="125"/>
      <c r="D124" s="125"/>
      <c r="E124" s="125"/>
    </row>
    <row r="125" spans="1:5" x14ac:dyDescent="0.25">
      <c r="A125" s="125"/>
      <c r="B125" s="150"/>
      <c r="C125" s="125"/>
      <c r="D125" s="125"/>
      <c r="E125" s="125"/>
    </row>
    <row r="126" spans="1:5" x14ac:dyDescent="0.25">
      <c r="A126" s="125"/>
      <c r="B126" s="150"/>
      <c r="C126" s="125"/>
      <c r="D126" s="125"/>
      <c r="E126" s="125"/>
    </row>
    <row r="127" spans="1:5" x14ac:dyDescent="0.25">
      <c r="A127" s="125"/>
      <c r="B127" s="150"/>
      <c r="C127" s="125"/>
      <c r="D127" s="125"/>
      <c r="E127" s="125"/>
    </row>
    <row r="128" spans="1:5" x14ac:dyDescent="0.25">
      <c r="A128" s="125"/>
      <c r="B128" s="150"/>
      <c r="C128" s="125"/>
      <c r="D128" s="125"/>
      <c r="E128" s="125"/>
    </row>
    <row r="129" spans="1:5" x14ac:dyDescent="0.25">
      <c r="A129" s="125"/>
      <c r="B129" s="150"/>
      <c r="C129" s="125"/>
      <c r="D129" s="125"/>
      <c r="E129" s="125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</sheetData>
  <sortState ref="A53:F81">
    <sortCondition ref="E53"/>
  </sortState>
  <mergeCells count="23">
    <mergeCell ref="D91:E91"/>
    <mergeCell ref="D92:E92"/>
    <mergeCell ref="D93:E93"/>
    <mergeCell ref="A79:B79"/>
    <mergeCell ref="A82:E82"/>
    <mergeCell ref="D83:E83"/>
    <mergeCell ref="D84:E84"/>
    <mergeCell ref="D85:E85"/>
    <mergeCell ref="F1:G1"/>
    <mergeCell ref="A1:E1"/>
    <mergeCell ref="A2:E2"/>
    <mergeCell ref="A7:E7"/>
    <mergeCell ref="C10:E10"/>
    <mergeCell ref="A12:E12"/>
    <mergeCell ref="C15:E15"/>
    <mergeCell ref="A17:E17"/>
    <mergeCell ref="A51:E51"/>
    <mergeCell ref="A69:E69"/>
    <mergeCell ref="D89:E89"/>
    <mergeCell ref="D90:E90"/>
    <mergeCell ref="D86:E86"/>
    <mergeCell ref="D87:E87"/>
    <mergeCell ref="D88:E88"/>
  </mergeCells>
  <phoneticPr fontId="46" type="noConversion"/>
  <conditionalFormatting sqref="B585:B1048576">
    <cfRule type="duplicateValues" dxfId="238" priority="2508"/>
    <cfRule type="duplicateValues" dxfId="237" priority="2510"/>
  </conditionalFormatting>
  <conditionalFormatting sqref="E585:E1048576">
    <cfRule type="duplicateValues" dxfId="236" priority="2511"/>
  </conditionalFormatting>
  <conditionalFormatting sqref="B585:B1048576">
    <cfRule type="duplicateValues" dxfId="235" priority="2033"/>
  </conditionalFormatting>
  <conditionalFormatting sqref="B585:B1048576">
    <cfRule type="duplicateValues" dxfId="234" priority="1850"/>
  </conditionalFormatting>
  <conditionalFormatting sqref="B378:B584">
    <cfRule type="duplicateValues" dxfId="233" priority="308"/>
  </conditionalFormatting>
  <conditionalFormatting sqref="B378:B584">
    <cfRule type="duplicateValues" dxfId="232" priority="307"/>
  </conditionalFormatting>
  <conditionalFormatting sqref="B378:B584">
    <cfRule type="duplicateValues" dxfId="231" priority="305"/>
    <cfRule type="duplicateValues" dxfId="230" priority="306"/>
  </conditionalFormatting>
  <conditionalFormatting sqref="B378:B584">
    <cfRule type="duplicateValues" dxfId="229" priority="294"/>
  </conditionalFormatting>
  <conditionalFormatting sqref="E378:E584">
    <cfRule type="duplicateValues" dxfId="228" priority="293"/>
  </conditionalFormatting>
  <conditionalFormatting sqref="E378:E584">
    <cfRule type="duplicateValues" dxfId="227" priority="311"/>
  </conditionalFormatting>
  <conditionalFormatting sqref="B378:B584">
    <cfRule type="duplicateValues" dxfId="226" priority="273"/>
    <cfRule type="duplicateValues" dxfId="225" priority="280"/>
    <cfRule type="duplicateValues" dxfId="224" priority="281"/>
  </conditionalFormatting>
  <conditionalFormatting sqref="B251:B377">
    <cfRule type="duplicateValues" dxfId="223" priority="244"/>
  </conditionalFormatting>
  <conditionalFormatting sqref="B251:B377">
    <cfRule type="duplicateValues" dxfId="222" priority="243"/>
  </conditionalFormatting>
  <conditionalFormatting sqref="B251:B377">
    <cfRule type="duplicateValues" dxfId="221" priority="241"/>
    <cfRule type="duplicateValues" dxfId="220" priority="242"/>
  </conditionalFormatting>
  <conditionalFormatting sqref="B251:B377">
    <cfRule type="duplicateValues" dxfId="219" priority="230"/>
  </conditionalFormatting>
  <conditionalFormatting sqref="E251:E377">
    <cfRule type="duplicateValues" dxfId="218" priority="229"/>
  </conditionalFormatting>
  <conditionalFormatting sqref="B251:B377">
    <cfRule type="duplicateValues" dxfId="217" priority="213"/>
    <cfRule type="duplicateValues" dxfId="216" priority="218"/>
    <cfRule type="duplicateValues" dxfId="215" priority="219"/>
  </conditionalFormatting>
  <conditionalFormatting sqref="E251:E377">
    <cfRule type="duplicateValues" dxfId="214" priority="186"/>
  </conditionalFormatting>
  <conditionalFormatting sqref="E251:E377">
    <cfRule type="duplicateValues" dxfId="213" priority="250"/>
  </conditionalFormatting>
  <conditionalFormatting sqref="B95:B250">
    <cfRule type="duplicateValues" dxfId="212" priority="171"/>
  </conditionalFormatting>
  <conditionalFormatting sqref="B95:B250">
    <cfRule type="duplicateValues" dxfId="211" priority="170"/>
  </conditionalFormatting>
  <conditionalFormatting sqref="B95:B250">
    <cfRule type="duplicateValues" dxfId="210" priority="168"/>
    <cfRule type="duplicateValues" dxfId="209" priority="169"/>
  </conditionalFormatting>
  <conditionalFormatting sqref="E57">
    <cfRule type="duplicateValues" dxfId="208" priority="71"/>
  </conditionalFormatting>
  <conditionalFormatting sqref="E84">
    <cfRule type="duplicateValues" dxfId="207" priority="70"/>
  </conditionalFormatting>
  <conditionalFormatting sqref="E54">
    <cfRule type="duplicateValues" dxfId="206" priority="69"/>
  </conditionalFormatting>
  <conditionalFormatting sqref="E74">
    <cfRule type="duplicateValues" dxfId="205" priority="68"/>
  </conditionalFormatting>
  <conditionalFormatting sqref="B14">
    <cfRule type="duplicateValues" dxfId="204" priority="67"/>
  </conditionalFormatting>
  <conditionalFormatting sqref="B14">
    <cfRule type="duplicateValues" dxfId="203" priority="66"/>
  </conditionalFormatting>
  <conditionalFormatting sqref="B76">
    <cfRule type="duplicateValues" dxfId="202" priority="64"/>
  </conditionalFormatting>
  <conditionalFormatting sqref="B76">
    <cfRule type="duplicateValues" dxfId="201" priority="63"/>
  </conditionalFormatting>
  <conditionalFormatting sqref="B76">
    <cfRule type="duplicateValues" dxfId="200" priority="61"/>
    <cfRule type="duplicateValues" dxfId="199" priority="62"/>
  </conditionalFormatting>
  <conditionalFormatting sqref="B76">
    <cfRule type="duplicateValues" dxfId="198" priority="60"/>
  </conditionalFormatting>
  <conditionalFormatting sqref="E76">
    <cfRule type="duplicateValues" dxfId="197" priority="59"/>
  </conditionalFormatting>
  <conditionalFormatting sqref="E76">
    <cfRule type="duplicateValues" dxfId="196" priority="65"/>
  </conditionalFormatting>
  <conditionalFormatting sqref="B76">
    <cfRule type="duplicateValues" dxfId="195" priority="56"/>
    <cfRule type="duplicateValues" dxfId="194" priority="57"/>
    <cfRule type="duplicateValues" dxfId="193" priority="58"/>
  </conditionalFormatting>
  <conditionalFormatting sqref="E58">
    <cfRule type="duplicateValues" dxfId="192" priority="54"/>
  </conditionalFormatting>
  <conditionalFormatting sqref="E58">
    <cfRule type="duplicateValues" dxfId="191" priority="55"/>
  </conditionalFormatting>
  <conditionalFormatting sqref="E71">
    <cfRule type="duplicateValues" dxfId="190" priority="53"/>
  </conditionalFormatting>
  <conditionalFormatting sqref="E71">
    <cfRule type="duplicateValues" dxfId="189" priority="51"/>
  </conditionalFormatting>
  <conditionalFormatting sqref="E71">
    <cfRule type="duplicateValues" dxfId="188" priority="52"/>
  </conditionalFormatting>
  <conditionalFormatting sqref="E61">
    <cfRule type="duplicateValues" dxfId="187" priority="50"/>
  </conditionalFormatting>
  <conditionalFormatting sqref="E61">
    <cfRule type="duplicateValues" dxfId="186" priority="48"/>
  </conditionalFormatting>
  <conditionalFormatting sqref="E61">
    <cfRule type="duplicateValues" dxfId="185" priority="49"/>
  </conditionalFormatting>
  <conditionalFormatting sqref="E62">
    <cfRule type="duplicateValues" dxfId="184" priority="47"/>
  </conditionalFormatting>
  <conditionalFormatting sqref="E62">
    <cfRule type="duplicateValues" dxfId="183" priority="45"/>
  </conditionalFormatting>
  <conditionalFormatting sqref="E62">
    <cfRule type="duplicateValues" dxfId="182" priority="46"/>
  </conditionalFormatting>
  <conditionalFormatting sqref="E55">
    <cfRule type="duplicateValues" dxfId="181" priority="44"/>
  </conditionalFormatting>
  <conditionalFormatting sqref="E55">
    <cfRule type="duplicateValues" dxfId="180" priority="42"/>
  </conditionalFormatting>
  <conditionalFormatting sqref="E55">
    <cfRule type="duplicateValues" dxfId="179" priority="43"/>
  </conditionalFormatting>
  <conditionalFormatting sqref="E60">
    <cfRule type="duplicateValues" dxfId="178" priority="41"/>
  </conditionalFormatting>
  <conditionalFormatting sqref="E60">
    <cfRule type="duplicateValues" dxfId="177" priority="39"/>
  </conditionalFormatting>
  <conditionalFormatting sqref="E60">
    <cfRule type="duplicateValues" dxfId="176" priority="40"/>
  </conditionalFormatting>
  <conditionalFormatting sqref="E21 E26:E27">
    <cfRule type="duplicateValues" dxfId="175" priority="38"/>
  </conditionalFormatting>
  <conditionalFormatting sqref="E86">
    <cfRule type="duplicateValues" dxfId="174" priority="37"/>
  </conditionalFormatting>
  <conditionalFormatting sqref="E86">
    <cfRule type="duplicateValues" dxfId="173" priority="36"/>
  </conditionalFormatting>
  <conditionalFormatting sqref="E86">
    <cfRule type="duplicateValues" dxfId="172" priority="35"/>
  </conditionalFormatting>
  <conditionalFormatting sqref="E87">
    <cfRule type="duplicateValues" dxfId="171" priority="33"/>
  </conditionalFormatting>
  <conditionalFormatting sqref="E87">
    <cfRule type="duplicateValues" dxfId="170" priority="32"/>
  </conditionalFormatting>
  <conditionalFormatting sqref="E87">
    <cfRule type="duplicateValues" dxfId="169" priority="34"/>
  </conditionalFormatting>
  <conditionalFormatting sqref="E88">
    <cfRule type="duplicateValues" dxfId="168" priority="29"/>
  </conditionalFormatting>
  <conditionalFormatting sqref="E88">
    <cfRule type="duplicateValues" dxfId="167" priority="31"/>
  </conditionalFormatting>
  <conditionalFormatting sqref="E88">
    <cfRule type="duplicateValues" dxfId="166" priority="30"/>
  </conditionalFormatting>
  <conditionalFormatting sqref="E23">
    <cfRule type="duplicateValues" dxfId="165" priority="27"/>
  </conditionalFormatting>
  <conditionalFormatting sqref="E23">
    <cfRule type="duplicateValues" dxfId="164" priority="26"/>
  </conditionalFormatting>
  <conditionalFormatting sqref="E23">
    <cfRule type="duplicateValues" dxfId="163" priority="28"/>
  </conditionalFormatting>
  <conditionalFormatting sqref="E23">
    <cfRule type="duplicateValues" dxfId="162" priority="25"/>
  </conditionalFormatting>
  <conditionalFormatting sqref="E19">
    <cfRule type="duplicateValues" dxfId="161" priority="23"/>
  </conditionalFormatting>
  <conditionalFormatting sqref="E19">
    <cfRule type="duplicateValues" dxfId="160" priority="22"/>
  </conditionalFormatting>
  <conditionalFormatting sqref="E19">
    <cfRule type="duplicateValues" dxfId="159" priority="24"/>
  </conditionalFormatting>
  <conditionalFormatting sqref="E19">
    <cfRule type="duplicateValues" dxfId="158" priority="21"/>
  </conditionalFormatting>
  <conditionalFormatting sqref="E22">
    <cfRule type="duplicateValues" dxfId="157" priority="19"/>
  </conditionalFormatting>
  <conditionalFormatting sqref="E22">
    <cfRule type="duplicateValues" dxfId="156" priority="18"/>
  </conditionalFormatting>
  <conditionalFormatting sqref="E22">
    <cfRule type="duplicateValues" dxfId="155" priority="20"/>
  </conditionalFormatting>
  <conditionalFormatting sqref="E22">
    <cfRule type="duplicateValues" dxfId="154" priority="17"/>
  </conditionalFormatting>
  <conditionalFormatting sqref="E89">
    <cfRule type="duplicateValues" dxfId="153" priority="15"/>
  </conditionalFormatting>
  <conditionalFormatting sqref="E89">
    <cfRule type="duplicateValues" dxfId="152" priority="14"/>
  </conditionalFormatting>
  <conditionalFormatting sqref="E89">
    <cfRule type="duplicateValues" dxfId="151" priority="16"/>
  </conditionalFormatting>
  <conditionalFormatting sqref="E89">
    <cfRule type="duplicateValues" dxfId="150" priority="13"/>
  </conditionalFormatting>
  <conditionalFormatting sqref="E25 E20 E28:E48">
    <cfRule type="duplicateValues" dxfId="149" priority="72"/>
  </conditionalFormatting>
  <conditionalFormatting sqref="E25 E20 E28">
    <cfRule type="duplicateValues" dxfId="148" priority="73"/>
  </conditionalFormatting>
  <conditionalFormatting sqref="E90">
    <cfRule type="duplicateValues" dxfId="147" priority="12"/>
  </conditionalFormatting>
  <conditionalFormatting sqref="E90">
    <cfRule type="duplicateValues" dxfId="146" priority="11"/>
  </conditionalFormatting>
  <conditionalFormatting sqref="E91">
    <cfRule type="duplicateValues" dxfId="145" priority="10"/>
  </conditionalFormatting>
  <conditionalFormatting sqref="E91">
    <cfRule type="duplicateValues" dxfId="144" priority="9"/>
  </conditionalFormatting>
  <conditionalFormatting sqref="E92">
    <cfRule type="duplicateValues" dxfId="143" priority="7"/>
  </conditionalFormatting>
  <conditionalFormatting sqref="E92">
    <cfRule type="duplicateValues" dxfId="142" priority="6"/>
  </conditionalFormatting>
  <conditionalFormatting sqref="E92">
    <cfRule type="duplicateValues" dxfId="141" priority="8"/>
  </conditionalFormatting>
  <conditionalFormatting sqref="E92">
    <cfRule type="duplicateValues" dxfId="140" priority="5"/>
  </conditionalFormatting>
  <conditionalFormatting sqref="E93">
    <cfRule type="duplicateValues" dxfId="139" priority="4"/>
  </conditionalFormatting>
  <conditionalFormatting sqref="E93">
    <cfRule type="duplicateValues" dxfId="138" priority="3"/>
  </conditionalFormatting>
  <conditionalFormatting sqref="B9">
    <cfRule type="duplicateValues" dxfId="137" priority="74"/>
  </conditionalFormatting>
  <conditionalFormatting sqref="B14">
    <cfRule type="duplicateValues" dxfId="136" priority="75"/>
  </conditionalFormatting>
  <conditionalFormatting sqref="B14">
    <cfRule type="duplicateValues" dxfId="135" priority="76"/>
    <cfRule type="duplicateValues" dxfId="134" priority="77"/>
  </conditionalFormatting>
  <conditionalFormatting sqref="B68:B69 B50:B51 B1:B7 B11:B12 B16:B17 B71:B75 B78:B93 B19:B48 B53:B66">
    <cfRule type="duplicateValues" dxfId="133" priority="79"/>
  </conditionalFormatting>
  <conditionalFormatting sqref="B68:B69 B50:B51 B11:B12 B1:B7 B16:B17 B71:B75 B78:B93 B19:B48 B53:B66">
    <cfRule type="duplicateValues" dxfId="132" priority="80"/>
  </conditionalFormatting>
  <conditionalFormatting sqref="B68:B69 B50:B51 B1:B7 B16:B17 B11:B12 B9 B71:B75 B78:B93 B19:B48 B53:B66">
    <cfRule type="duplicateValues" dxfId="131" priority="81"/>
    <cfRule type="duplicateValues" dxfId="130" priority="82"/>
  </conditionalFormatting>
  <conditionalFormatting sqref="E94 E20:E21 E1:E7 E9:E12 E14:E17 E53:E64 E71:E88 E24:E51 E66:E69">
    <cfRule type="duplicateValues" dxfId="129" priority="83"/>
  </conditionalFormatting>
  <conditionalFormatting sqref="B78:B93 B1:B7 B16:B17 B9 B71:B75 B19:B48 B53:B66 B68:B69 B50:B51 B11:B12">
    <cfRule type="duplicateValues" dxfId="128" priority="84"/>
  </conditionalFormatting>
  <conditionalFormatting sqref="B78:B93 B1:B7 B9 B14 B71:B75 B19:B48 B53:B66 B68:B69 B50:B51 B16:B17 B11:B12">
    <cfRule type="duplicateValues" dxfId="127" priority="85"/>
    <cfRule type="duplicateValues" dxfId="126" priority="86"/>
    <cfRule type="duplicateValues" dxfId="125" priority="87"/>
  </conditionalFormatting>
  <conditionalFormatting sqref="B71:B76 B1:B7 B9 B14 B19:B48 B53:B66 B78:B93 B68:B69 B50:B51 B16:B17 B11:B12">
    <cfRule type="duplicateValues" dxfId="124" priority="88"/>
    <cfRule type="duplicateValues" dxfId="123" priority="89"/>
    <cfRule type="duplicateValues" dxfId="122" priority="90"/>
  </conditionalFormatting>
  <conditionalFormatting sqref="E94 E67:E69 E49:E51 E56:E59 E1:E7 E24 E72:E84 E9:E12 E14:E17 E53:E54">
    <cfRule type="duplicateValues" dxfId="121" priority="91"/>
  </conditionalFormatting>
  <conditionalFormatting sqref="E94 E24 E49:E51 E59 E56:E57 E67:E69 E72:E75 E1:E7 E77:E84 E9:E12 E14:E17 E53:E54">
    <cfRule type="duplicateValues" dxfId="120" priority="92"/>
  </conditionalFormatting>
  <conditionalFormatting sqref="E94 E59 E49:E51 E24 E56 E67:E69 E72:E73 E75 E1:E7 E77:E83 E9:E12 E14:E17 E53">
    <cfRule type="duplicateValues" dxfId="119" priority="93"/>
  </conditionalFormatting>
  <conditionalFormatting sqref="B71:B76 B1:B7 B9 B14 B19:B48 B53:B66 B78:B93 B68:B69 B50:B51 B16:B17 B11:B12">
    <cfRule type="duplicateValues" dxfId="118" priority="94"/>
    <cfRule type="duplicateValues" dxfId="117" priority="95"/>
  </conditionalFormatting>
  <conditionalFormatting sqref="E85">
    <cfRule type="duplicateValues" dxfId="116" priority="96"/>
  </conditionalFormatting>
  <conditionalFormatting sqref="E63:E64 E66">
    <cfRule type="duplicateValues" dxfId="115" priority="130079"/>
  </conditionalFormatting>
  <conditionalFormatting sqref="E95:E250">
    <cfRule type="duplicateValues" dxfId="5" priority="130081"/>
  </conditionalFormatting>
  <conditionalFormatting sqref="B95:B250">
    <cfRule type="duplicateValues" dxfId="4" priority="130082"/>
    <cfRule type="duplicateValues" dxfId="3" priority="130083"/>
    <cfRule type="duplicateValues" dxfId="2" priority="130084"/>
  </conditionalFormatting>
  <conditionalFormatting sqref="E65">
    <cfRule type="duplicateValues" dxfId="1" priority="2"/>
  </conditionalFormatting>
  <conditionalFormatting sqref="E65">
    <cfRule type="duplicateValues" dxfId="0" priority="1"/>
  </conditionalFormatting>
  <hyperlinks>
    <hyperlink ref="E80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4" priority="6"/>
  </conditionalFormatting>
  <conditionalFormatting sqref="A831">
    <cfRule type="duplicateValues" dxfId="113" priority="5"/>
  </conditionalFormatting>
  <conditionalFormatting sqref="A832">
    <cfRule type="duplicateValues" dxfId="112" priority="4"/>
  </conditionalFormatting>
  <conditionalFormatting sqref="A833">
    <cfRule type="duplicateValues" dxfId="111" priority="3"/>
  </conditionalFormatting>
  <conditionalFormatting sqref="A834">
    <cfRule type="duplicateValues" dxfId="110" priority="2"/>
  </conditionalFormatting>
  <conditionalFormatting sqref="A1:A1048576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2021-07-31T12:30:29Z</dcterms:modified>
</cp:coreProperties>
</file>